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Tea4dpfs2\acsfc\CharterSchools\Application Process\Subchapter D Open Enrollment Charters\Gen 25\1. Application\0. GEN 25 FINAL APP FOR POSTING_ Experienced Operator\"/>
    </mc:Choice>
  </mc:AlternateContent>
  <xr:revisionPtr revIDLastSave="0" documentId="13_ncr:1_{C52F2151-A1DA-4852-9BE0-CF509BA1A2C6}" xr6:coauthVersionLast="44" xr6:coauthVersionMax="44" xr10:uidLastSave="{00000000-0000-0000-0000-000000000000}"/>
  <bookViews>
    <workbookView minimized="1" xWindow="7560" yWindow="4755" windowWidth="16185" windowHeight="9360" tabRatio="733" firstSheet="1" activeTab="3" xr2:uid="{F33CEC5B-F82F-429A-A1BE-E890AFA8798D}"/>
  </bookViews>
  <sheets>
    <sheet name="ESTIMATE EXTRACT" sheetId="22" state="hidden" r:id="rId1"/>
    <sheet name="General Instructions" sheetId="44" r:id="rId2"/>
    <sheet name="Sheet1" sheetId="53" state="hidden" r:id="rId3"/>
    <sheet name="School Info" sheetId="54" r:id="rId4"/>
    <sheet name="Enrollment" sheetId="16" r:id="rId5"/>
    <sheet name="Personnel" sheetId="46" r:id="rId6"/>
    <sheet name="Start-Up, Y1, &amp; Assumptions" sheetId="47" r:id="rId7"/>
    <sheet name="Budget" sheetId="48" r:id="rId8"/>
    <sheet name="Financial Plan Workbook Summary" sheetId="52" r:id="rId9"/>
    <sheet name="SOF" sheetId="55" r:id="rId10"/>
    <sheet name="Payment Formula Example" sheetId="38" r:id="rId11"/>
    <sheet name="column layout" sheetId="29" state="hidden" r:id="rId12"/>
    <sheet name="Charter Schools" sheetId="20" state="hidden" r:id="rId13"/>
    <sheet name="LPE Data" sheetId="39" state="hidden" r:id="rId14"/>
  </sheets>
  <externalReferences>
    <externalReference r:id="rId15"/>
    <externalReference r:id="rId16"/>
  </externalReferences>
  <definedNames>
    <definedName name="_Fill" localSheetId="8" hidden="1">#REF!</definedName>
    <definedName name="_Fill" hidden="1">#REF!</definedName>
    <definedName name="_Key1" localSheetId="8" hidden="1">#REF!</definedName>
    <definedName name="_Key1" hidden="1">#REF!</definedName>
    <definedName name="_Order1" hidden="1">0</definedName>
    <definedName name="_Sort" localSheetId="8" hidden="1">#REF!</definedName>
    <definedName name="_Sort" localSheetId="5" hidden="1">#REF!</definedName>
    <definedName name="_Sort" hidden="1">#REF!</definedName>
    <definedName name="_Table1_In1" localSheetId="8" hidden="1">#REF!</definedName>
    <definedName name="_Table1_In1" localSheetId="5" hidden="1">#REF!</definedName>
    <definedName name="_Table1_In1" hidden="1">#REF!</definedName>
    <definedName name="_Table1_Out" localSheetId="8" hidden="1">#REF!</definedName>
    <definedName name="_Table1_Out" localSheetId="5" hidden="1">#REF!</definedName>
    <definedName name="_Table1_Out" hidden="1">#REF!</definedName>
    <definedName name="_Table2_In1" localSheetId="8" hidden="1">#REF!</definedName>
    <definedName name="_Table2_In1" hidden="1">#REF!</definedName>
    <definedName name="_Table2_Out" localSheetId="8" hidden="1">#REF!</definedName>
    <definedName name="_Table2_Out" hidden="1">#REF!</definedName>
    <definedName name="DATA_01" localSheetId="8" hidden="1">'[1]Bond Amortization1'!#REF!</definedName>
    <definedName name="DATA_01" hidden="1">'[1]Bond Amortization1'!#REF!</definedName>
    <definedName name="DATA_08" localSheetId="8" hidden="1">'[1]Bond Amortization1'!#REF!</definedName>
    <definedName name="DATA_08" hidden="1">'[1]Bond Amortization1'!#REF!</definedName>
    <definedName name="IntroPrintArea" localSheetId="8"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7">Budget!$A$1:$J$141</definedName>
    <definedName name="_xlnm.Print_Area" localSheetId="12">'Charter Schools'!$A$1:$D$174</definedName>
    <definedName name="_xlnm.Print_Area" localSheetId="4">Enrollment!$A$1:$M$82</definedName>
    <definedName name="_xlnm.Print_Area" localSheetId="8">'Financial Plan Workbook Summary'!$A$1:$J$42</definedName>
    <definedName name="_xlnm.Print_Area" localSheetId="1">'General Instructions'!$A$1:$E$88</definedName>
    <definedName name="_xlnm.Print_Area" localSheetId="10">'Payment Formula Example'!$A$1:$F$30</definedName>
    <definedName name="_xlnm.Print_Area" localSheetId="5">Personnel!$A$1:$S$71</definedName>
    <definedName name="_xlnm.Print_Area" localSheetId="6">'Start-Up, Y1, &amp; Assumptions'!$A$1:$R$141</definedName>
    <definedName name="_xlnm.Print_Titles" localSheetId="7">Budget!$8:$9</definedName>
    <definedName name="_xlnm.Print_Titles" localSheetId="12">'Charter Schools'!$1:$3</definedName>
    <definedName name="_xlnm.Print_Titles" localSheetId="6">'Start-Up, Y1, &amp; Assumptions'!$4:$9</definedName>
    <definedName name="Table1">[2]Preliminary!$B:$HD</definedName>
    <definedName name="X_5YrBudget">Budget!$B$10:$I$140</definedName>
    <definedName name="X_Assumptions">'Start-Up, Y1, &amp; Assumptions'!$C$15:$M$140</definedName>
    <definedName name="X_AssumptionsInc">'Start-Up, Y1, &amp; Assumptions'!#REF!</definedName>
    <definedName name="X_Enrollment">#REF!</definedName>
    <definedName name="X_PositionsCategories">OFFSET('Start-Up, Y1, &amp; Assumptions'!#REF!,0,0,COUNTA('Start-Up, Y1, &amp; Assumptions'!#REF!)-1,1)</definedName>
    <definedName name="X_School_Name">'School Info'!$C$4</definedName>
    <definedName name="X_SchoolDays">#REF!</definedName>
    <definedName name="X_SchoolName">#REF!</definedName>
    <definedName name="X_StaffingCategories">Personnel!$D:$K</definedName>
    <definedName name="X_StaffingRaises">Personnel!$O:$S</definedName>
    <definedName name="X_StartUpBudget">#REF!</definedName>
    <definedName name="X_YearOne">#REF!</definedName>
    <definedName name="X_Yea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55" l="1"/>
  <c r="G68" i="16"/>
  <c r="F68" i="16"/>
  <c r="E68" i="16"/>
  <c r="D68" i="16"/>
  <c r="C68" i="16"/>
  <c r="G65" i="16"/>
  <c r="F65" i="16"/>
  <c r="E65" i="16"/>
  <c r="D65" i="16"/>
  <c r="C65" i="16"/>
  <c r="G62" i="16"/>
  <c r="F62" i="16"/>
  <c r="E62" i="16"/>
  <c r="D62" i="16"/>
  <c r="C62" i="16"/>
  <c r="G29" i="16"/>
  <c r="F29" i="16"/>
  <c r="E29" i="16"/>
  <c r="D29" i="16"/>
  <c r="L56" i="16" l="1"/>
  <c r="K56" i="16"/>
  <c r="J56" i="16"/>
  <c r="I56" i="16"/>
  <c r="H56" i="16"/>
  <c r="G56" i="16"/>
  <c r="F56" i="16"/>
  <c r="E56" i="16"/>
  <c r="C56" i="16"/>
  <c r="D56" i="16"/>
  <c r="L45" i="16"/>
  <c r="K45" i="16"/>
  <c r="J45" i="16"/>
  <c r="I45" i="16"/>
  <c r="H45" i="16"/>
  <c r="G45" i="16"/>
  <c r="F45" i="16"/>
  <c r="E45" i="16"/>
  <c r="D45" i="16"/>
  <c r="C45" i="16"/>
  <c r="D43" i="55" l="1"/>
  <c r="D42" i="55"/>
  <c r="D38" i="55"/>
  <c r="D37" i="55"/>
  <c r="D36" i="55"/>
  <c r="D33" i="55"/>
  <c r="D32" i="55"/>
  <c r="D31" i="55"/>
  <c r="D30" i="55"/>
  <c r="D29" i="55"/>
  <c r="D28" i="55"/>
  <c r="D27" i="55"/>
  <c r="D26" i="55"/>
  <c r="D25" i="55"/>
  <c r="D24" i="55"/>
  <c r="D20" i="55"/>
  <c r="D19" i="55"/>
  <c r="D18" i="55"/>
  <c r="D17" i="55"/>
  <c r="D16" i="55"/>
  <c r="D15" i="55"/>
  <c r="D14" i="55"/>
  <c r="D13" i="55"/>
  <c r="D12" i="55"/>
  <c r="D11" i="55"/>
  <c r="B4" i="55" l="1"/>
  <c r="B2" i="55"/>
  <c r="D94" i="55"/>
  <c r="D75" i="55"/>
  <c r="D21" i="55" l="1"/>
  <c r="D35" i="55"/>
  <c r="D22" i="55"/>
  <c r="D34" i="55"/>
  <c r="D44" i="55" l="1"/>
  <c r="D62" i="55"/>
  <c r="D67" i="55" l="1"/>
  <c r="D79" i="55"/>
  <c r="D74" i="55"/>
  <c r="D70" i="55"/>
  <c r="D68" i="55"/>
  <c r="D69" i="55"/>
  <c r="D71" i="55"/>
  <c r="D63" i="55"/>
  <c r="D76" i="55" l="1"/>
  <c r="D72" i="55"/>
  <c r="D92" i="55"/>
  <c r="D95" i="55" s="1"/>
  <c r="B4" i="38" l="1"/>
  <c r="B2" i="38"/>
  <c r="B4" i="52" l="1"/>
  <c r="B4" i="48"/>
  <c r="C4" i="47"/>
  <c r="C4" i="46"/>
  <c r="B4" i="16"/>
  <c r="C2" i="54"/>
  <c r="E9" i="52"/>
  <c r="D9" i="52"/>
  <c r="E9" i="48"/>
  <c r="D9" i="48"/>
  <c r="I9" i="47"/>
  <c r="H9" i="47"/>
  <c r="F9" i="47"/>
  <c r="E9" i="47"/>
  <c r="G8" i="46"/>
  <c r="F8" i="46"/>
  <c r="C8" i="16"/>
  <c r="F138" i="48"/>
  <c r="G138" i="48" s="1"/>
  <c r="H138" i="48" s="1"/>
  <c r="I138" i="48" s="1"/>
  <c r="E138" i="48"/>
  <c r="D44" i="16" l="1"/>
  <c r="C44" i="16"/>
  <c r="D55" i="16"/>
  <c r="C55" i="16"/>
  <c r="E79" i="16"/>
  <c r="F79" i="16"/>
  <c r="G80" i="16" s="1"/>
  <c r="G79" i="16"/>
  <c r="D79" i="16"/>
  <c r="E80" i="16" s="1"/>
  <c r="F80" i="16"/>
  <c r="L55" i="16"/>
  <c r="K55" i="16"/>
  <c r="J55" i="16"/>
  <c r="L57" i="16" s="1"/>
  <c r="I55" i="16"/>
  <c r="H55" i="16"/>
  <c r="G55" i="16"/>
  <c r="F55" i="16"/>
  <c r="H57" i="16" s="1"/>
  <c r="E55" i="16"/>
  <c r="F46" i="16"/>
  <c r="L44" i="16"/>
  <c r="K44" i="16"/>
  <c r="J44" i="16"/>
  <c r="L46" i="16" s="1"/>
  <c r="I44" i="16"/>
  <c r="H44" i="16"/>
  <c r="G44" i="16"/>
  <c r="F44" i="16"/>
  <c r="H46" i="16" s="1"/>
  <c r="E44" i="16"/>
  <c r="E24" i="16"/>
  <c r="F24" i="16"/>
  <c r="G24" i="16"/>
  <c r="E25" i="16"/>
  <c r="F25" i="16"/>
  <c r="G25" i="16"/>
  <c r="D25" i="16"/>
  <c r="D24" i="16"/>
  <c r="G70" i="16" l="1"/>
  <c r="E71" i="16"/>
  <c r="G71" i="16"/>
  <c r="F70" i="16"/>
  <c r="E46" i="16"/>
  <c r="E70" i="16"/>
  <c r="D70" i="16"/>
  <c r="G57" i="16"/>
  <c r="D71" i="16"/>
  <c r="K57" i="16"/>
  <c r="F71" i="16"/>
  <c r="F28" i="16"/>
  <c r="H37" i="52"/>
  <c r="E28" i="16"/>
  <c r="G37" i="52"/>
  <c r="D28" i="16"/>
  <c r="F37" i="52"/>
  <c r="G28" i="16"/>
  <c r="I37" i="52"/>
  <c r="F57" i="16"/>
  <c r="I57" i="16"/>
  <c r="E57" i="16"/>
  <c r="J57" i="16"/>
  <c r="I46" i="16"/>
  <c r="J46" i="16"/>
  <c r="G46" i="16"/>
  <c r="K46" i="16"/>
  <c r="B2" i="16"/>
  <c r="C24" i="16"/>
  <c r="C71" i="16" s="1"/>
  <c r="C70" i="16" l="1"/>
  <c r="C28" i="16"/>
  <c r="D7" i="55"/>
  <c r="E37" i="52"/>
  <c r="C48" i="16"/>
  <c r="E48" i="16" s="1"/>
  <c r="F48" i="16" s="1"/>
  <c r="C75" i="16"/>
  <c r="D75" i="16" s="1"/>
  <c r="E75" i="16" s="1"/>
  <c r="F75" i="16" s="1"/>
  <c r="G75" i="16" s="1"/>
  <c r="C60" i="16"/>
  <c r="D60" i="16" s="1"/>
  <c r="E60" i="16" s="1"/>
  <c r="F60" i="16" s="1"/>
  <c r="G60" i="16" s="1"/>
  <c r="D8" i="16"/>
  <c r="E8" i="16" s="1"/>
  <c r="F8" i="16" s="1"/>
  <c r="G8" i="16" s="1"/>
  <c r="C32" i="16"/>
  <c r="D82" i="55" l="1"/>
  <c r="D41" i="55"/>
  <c r="D78" i="55" s="1"/>
  <c r="D80" i="55" s="1"/>
  <c r="D9" i="55"/>
  <c r="D39" i="55"/>
  <c r="D61" i="55" s="1"/>
  <c r="D48" i="16"/>
  <c r="G48" i="16"/>
  <c r="H48" i="16" s="1"/>
  <c r="D32" i="16"/>
  <c r="E32" i="16"/>
  <c r="D84" i="55" l="1"/>
  <c r="D98" i="55"/>
  <c r="D45" i="55"/>
  <c r="I48" i="16"/>
  <c r="J48" i="16" s="1"/>
  <c r="F32" i="16"/>
  <c r="G32" i="16"/>
  <c r="D89" i="55" l="1"/>
  <c r="D88" i="55"/>
  <c r="D90" i="55" s="1"/>
  <c r="K48" i="16"/>
  <c r="L48" i="16" s="1"/>
  <c r="I32" i="16"/>
  <c r="H32" i="16"/>
  <c r="J32" i="16" l="1"/>
  <c r="K32" i="16"/>
  <c r="L32" i="16" s="1"/>
  <c r="F20" i="48" l="1"/>
  <c r="G20" i="48" s="1"/>
  <c r="H20" i="48" s="1"/>
  <c r="I20" i="48" s="1"/>
  <c r="E20" i="48"/>
  <c r="E13" i="52" s="1"/>
  <c r="F21" i="48"/>
  <c r="G21" i="48" s="1"/>
  <c r="E21" i="48"/>
  <c r="E14" i="52" s="1"/>
  <c r="F14" i="52" l="1"/>
  <c r="G14" i="52"/>
  <c r="H21" i="48"/>
  <c r="F13" i="52"/>
  <c r="F132" i="48"/>
  <c r="G132" i="48" s="1"/>
  <c r="H132" i="48" s="1"/>
  <c r="I132" i="48" s="1"/>
  <c r="E132" i="48"/>
  <c r="D128" i="48"/>
  <c r="E128" i="48"/>
  <c r="F128" i="48"/>
  <c r="G128" i="48" s="1"/>
  <c r="H128" i="48" s="1"/>
  <c r="I128" i="48" s="1"/>
  <c r="D129" i="48"/>
  <c r="E129" i="48"/>
  <c r="F129" i="48"/>
  <c r="G129" i="48" s="1"/>
  <c r="H129" i="48" s="1"/>
  <c r="I129" i="48" s="1"/>
  <c r="F127" i="48"/>
  <c r="G127" i="48" s="1"/>
  <c r="H127" i="48" s="1"/>
  <c r="I127" i="48" s="1"/>
  <c r="E127" i="48"/>
  <c r="D127" i="48"/>
  <c r="F126" i="48"/>
  <c r="G126" i="48" s="1"/>
  <c r="H126" i="48" s="1"/>
  <c r="I126" i="48" s="1"/>
  <c r="E126" i="48"/>
  <c r="D126" i="48"/>
  <c r="F125" i="48"/>
  <c r="G125" i="48" s="1"/>
  <c r="H125" i="48" s="1"/>
  <c r="I125" i="48" s="1"/>
  <c r="E125" i="48"/>
  <c r="D125" i="48"/>
  <c r="F124" i="48"/>
  <c r="G124" i="48" s="1"/>
  <c r="H124" i="48" s="1"/>
  <c r="I124" i="48" s="1"/>
  <c r="E124" i="48"/>
  <c r="D124" i="48"/>
  <c r="F123" i="48"/>
  <c r="G123" i="48" s="1"/>
  <c r="H123" i="48" s="1"/>
  <c r="I123" i="48" s="1"/>
  <c r="E123" i="48"/>
  <c r="D123" i="48"/>
  <c r="F122" i="48"/>
  <c r="G122" i="48" s="1"/>
  <c r="H122" i="48" s="1"/>
  <c r="I122" i="48" s="1"/>
  <c r="E122" i="48"/>
  <c r="D122" i="48"/>
  <c r="F121" i="48"/>
  <c r="G121" i="48" s="1"/>
  <c r="H121" i="48" s="1"/>
  <c r="I121" i="48" s="1"/>
  <c r="E121" i="48"/>
  <c r="D121" i="48"/>
  <c r="D104" i="48"/>
  <c r="E104" i="48"/>
  <c r="F104" i="48"/>
  <c r="G104" i="48" s="1"/>
  <c r="H104" i="48" s="1"/>
  <c r="D105" i="48"/>
  <c r="E105" i="48"/>
  <c r="F105" i="48"/>
  <c r="G105" i="48" s="1"/>
  <c r="H105" i="48" s="1"/>
  <c r="I105" i="48" s="1"/>
  <c r="D106" i="48"/>
  <c r="E106" i="48"/>
  <c r="F106" i="48"/>
  <c r="G106" i="48"/>
  <c r="H106" i="48" s="1"/>
  <c r="I106" i="48" s="1"/>
  <c r="D107" i="48"/>
  <c r="E107" i="48"/>
  <c r="F107" i="48"/>
  <c r="G107" i="48" s="1"/>
  <c r="H107" i="48" s="1"/>
  <c r="I107" i="48" s="1"/>
  <c r="D108" i="48"/>
  <c r="E108" i="48"/>
  <c r="F108" i="48"/>
  <c r="G108" i="48" s="1"/>
  <c r="H108" i="48" s="1"/>
  <c r="I108" i="48" s="1"/>
  <c r="D109" i="48"/>
  <c r="E109" i="48"/>
  <c r="F109" i="48"/>
  <c r="G109" i="48" s="1"/>
  <c r="H109" i="48" s="1"/>
  <c r="I109" i="48" s="1"/>
  <c r="D110" i="48"/>
  <c r="E110" i="48"/>
  <c r="F110" i="48"/>
  <c r="G110" i="48" s="1"/>
  <c r="H110" i="48" s="1"/>
  <c r="I110" i="48" s="1"/>
  <c r="D111" i="48"/>
  <c r="E111" i="48"/>
  <c r="F111" i="48"/>
  <c r="G111" i="48" s="1"/>
  <c r="H111" i="48" s="1"/>
  <c r="I111" i="48" s="1"/>
  <c r="D112" i="48"/>
  <c r="E112" i="48"/>
  <c r="F112" i="48"/>
  <c r="G112" i="48" s="1"/>
  <c r="H112" i="48" s="1"/>
  <c r="I112" i="48" s="1"/>
  <c r="D113" i="48"/>
  <c r="E113" i="48"/>
  <c r="F113" i="48"/>
  <c r="G113" i="48" s="1"/>
  <c r="H113" i="48" s="1"/>
  <c r="I113" i="48" s="1"/>
  <c r="D114" i="48"/>
  <c r="E114" i="48"/>
  <c r="F114" i="48"/>
  <c r="G114" i="48" s="1"/>
  <c r="H114" i="48" s="1"/>
  <c r="I114" i="48" s="1"/>
  <c r="F103" i="48"/>
  <c r="G103" i="48" s="1"/>
  <c r="H103" i="48" s="1"/>
  <c r="I103" i="48" s="1"/>
  <c r="E103" i="48"/>
  <c r="D103" i="48"/>
  <c r="F102" i="48"/>
  <c r="G102" i="48" s="1"/>
  <c r="H102" i="48" s="1"/>
  <c r="I102" i="48" s="1"/>
  <c r="E102" i="48"/>
  <c r="D102" i="48"/>
  <c r="F101" i="48"/>
  <c r="G101" i="48" s="1"/>
  <c r="H101" i="48" s="1"/>
  <c r="I101" i="48" s="1"/>
  <c r="E101" i="48"/>
  <c r="D101" i="48"/>
  <c r="F100" i="48"/>
  <c r="G100" i="48" s="1"/>
  <c r="H100" i="48" s="1"/>
  <c r="I100" i="48" s="1"/>
  <c r="E100" i="48"/>
  <c r="D100" i="48"/>
  <c r="F99" i="48"/>
  <c r="G99" i="48" s="1"/>
  <c r="H99" i="48" s="1"/>
  <c r="I99" i="48" s="1"/>
  <c r="E99" i="48"/>
  <c r="D99" i="48"/>
  <c r="F98" i="48"/>
  <c r="G98" i="48" s="1"/>
  <c r="H98" i="48" s="1"/>
  <c r="I98" i="48" s="1"/>
  <c r="E98" i="48"/>
  <c r="D98" i="48"/>
  <c r="F97" i="48"/>
  <c r="G97" i="48" s="1"/>
  <c r="H97" i="48" s="1"/>
  <c r="I97" i="48" s="1"/>
  <c r="E97" i="48"/>
  <c r="D97" i="48"/>
  <c r="F96" i="48"/>
  <c r="G96" i="48" s="1"/>
  <c r="H96" i="48" s="1"/>
  <c r="I96" i="48" s="1"/>
  <c r="E96" i="48"/>
  <c r="D96" i="48"/>
  <c r="F95" i="48"/>
  <c r="G95" i="48" s="1"/>
  <c r="H95" i="48" s="1"/>
  <c r="I95" i="48" s="1"/>
  <c r="E95" i="48"/>
  <c r="D95" i="48"/>
  <c r="F94" i="48"/>
  <c r="G94" i="48" s="1"/>
  <c r="H94" i="48" s="1"/>
  <c r="I94" i="48" s="1"/>
  <c r="E94" i="48"/>
  <c r="D94" i="48"/>
  <c r="F93" i="48"/>
  <c r="G93" i="48" s="1"/>
  <c r="H93" i="48" s="1"/>
  <c r="I93" i="48" s="1"/>
  <c r="E93" i="48"/>
  <c r="D93" i="48"/>
  <c r="F77" i="48"/>
  <c r="G77" i="48" s="1"/>
  <c r="H77" i="48" s="1"/>
  <c r="I77" i="48" s="1"/>
  <c r="F78" i="48"/>
  <c r="G78" i="48" s="1"/>
  <c r="H78" i="48" s="1"/>
  <c r="I78" i="48" s="1"/>
  <c r="F79" i="48"/>
  <c r="G79" i="48" s="1"/>
  <c r="H79" i="48" s="1"/>
  <c r="I79" i="48" s="1"/>
  <c r="F80" i="48"/>
  <c r="G80" i="48" s="1"/>
  <c r="H80" i="48" s="1"/>
  <c r="I80" i="48" s="1"/>
  <c r="F81" i="48"/>
  <c r="G81" i="48" s="1"/>
  <c r="H81" i="48" s="1"/>
  <c r="I81" i="48" s="1"/>
  <c r="F82" i="48"/>
  <c r="G82" i="48" s="1"/>
  <c r="H82" i="48" s="1"/>
  <c r="I82" i="48" s="1"/>
  <c r="F83" i="48"/>
  <c r="G83" i="48" s="1"/>
  <c r="H83" i="48" s="1"/>
  <c r="I83" i="48" s="1"/>
  <c r="F84" i="48"/>
  <c r="G84" i="48" s="1"/>
  <c r="H84" i="48" s="1"/>
  <c r="I84" i="48" s="1"/>
  <c r="F85" i="48"/>
  <c r="G85" i="48" s="1"/>
  <c r="H85" i="48" s="1"/>
  <c r="I85" i="48" s="1"/>
  <c r="F86" i="48"/>
  <c r="G86" i="48" s="1"/>
  <c r="H86" i="48" s="1"/>
  <c r="I86" i="48" s="1"/>
  <c r="F87" i="48"/>
  <c r="G87" i="48" s="1"/>
  <c r="H87" i="48" s="1"/>
  <c r="I87" i="48" s="1"/>
  <c r="E78" i="48"/>
  <c r="E79" i="48"/>
  <c r="E80" i="48"/>
  <c r="E81" i="48"/>
  <c r="E82" i="48"/>
  <c r="E83" i="48"/>
  <c r="E84" i="48"/>
  <c r="E85" i="48"/>
  <c r="E86" i="48"/>
  <c r="E87" i="48"/>
  <c r="E77" i="48"/>
  <c r="D115" i="48" l="1"/>
  <c r="E115" i="48"/>
  <c r="F115" i="48"/>
  <c r="I21" i="48"/>
  <c r="I14" i="52" s="1"/>
  <c r="H14" i="52"/>
  <c r="H115" i="48"/>
  <c r="I104" i="48"/>
  <c r="I115" i="48" s="1"/>
  <c r="G115" i="48"/>
  <c r="F70" i="46" l="1"/>
  <c r="B76" i="48" l="1"/>
  <c r="D21" i="48"/>
  <c r="F130" i="47"/>
  <c r="F115" i="47"/>
  <c r="F88" i="47"/>
  <c r="E23" i="47"/>
  <c r="D138" i="48"/>
  <c r="D132" i="48"/>
  <c r="D78" i="48"/>
  <c r="D79" i="48"/>
  <c r="D80" i="48"/>
  <c r="D81" i="48"/>
  <c r="D82" i="48"/>
  <c r="D83" i="48"/>
  <c r="D84" i="48"/>
  <c r="D85" i="48"/>
  <c r="D86" i="48"/>
  <c r="D87" i="48"/>
  <c r="D77" i="48"/>
  <c r="E130" i="47"/>
  <c r="E115" i="47"/>
  <c r="E88" i="47"/>
  <c r="B2" i="52" l="1"/>
  <c r="F9" i="52" l="1"/>
  <c r="G9" i="52" s="1"/>
  <c r="H9" i="52" s="1"/>
  <c r="I9" i="52" s="1"/>
  <c r="F9" i="48"/>
  <c r="G9" i="48" s="1"/>
  <c r="H9" i="48" s="1"/>
  <c r="I9" i="48" s="1"/>
  <c r="C79" i="16"/>
  <c r="D80" i="16" s="1"/>
  <c r="D130" i="48"/>
  <c r="D28" i="52" s="1"/>
  <c r="D29" i="52"/>
  <c r="D14" i="52"/>
  <c r="B132" i="48"/>
  <c r="C34" i="47"/>
  <c r="C45" i="47"/>
  <c r="C53" i="47"/>
  <c r="C25" i="16"/>
  <c r="D8" i="55" s="1"/>
  <c r="I2" i="20"/>
  <c r="C71" i="47"/>
  <c r="C88" i="47"/>
  <c r="C115" i="47"/>
  <c r="C130" i="47"/>
  <c r="N11" i="46"/>
  <c r="N8" i="46"/>
  <c r="N19" i="46"/>
  <c r="N51" i="46"/>
  <c r="N67" i="46"/>
  <c r="N56" i="46"/>
  <c r="N13" i="46"/>
  <c r="N61" i="46"/>
  <c r="N18" i="46"/>
  <c r="N50" i="46"/>
  <c r="B2" i="48"/>
  <c r="C2" i="47"/>
  <c r="C2" i="46"/>
  <c r="B2" i="44"/>
  <c r="B73" i="48"/>
  <c r="B70" i="48"/>
  <c r="B69" i="48"/>
  <c r="B68" i="48"/>
  <c r="B67" i="48"/>
  <c r="B66" i="48"/>
  <c r="B65" i="48"/>
  <c r="B64" i="48"/>
  <c r="B63" i="48"/>
  <c r="B62" i="48"/>
  <c r="B61" i="48"/>
  <c r="B60" i="48"/>
  <c r="B59" i="48"/>
  <c r="B58" i="48"/>
  <c r="B57" i="48"/>
  <c r="B55" i="48"/>
  <c r="B52" i="48"/>
  <c r="B49" i="48"/>
  <c r="E70" i="46"/>
  <c r="H8" i="46"/>
  <c r="I8" i="46" s="1"/>
  <c r="Q8" i="46" s="1"/>
  <c r="B140" i="48"/>
  <c r="B138" i="48"/>
  <c r="B136" i="48"/>
  <c r="B134" i="48"/>
  <c r="B129" i="48"/>
  <c r="B128" i="48"/>
  <c r="B127" i="48"/>
  <c r="B126" i="48"/>
  <c r="B125" i="48"/>
  <c r="B124" i="48"/>
  <c r="B123" i="48"/>
  <c r="B122" i="48"/>
  <c r="B121" i="48"/>
  <c r="B120" i="48"/>
  <c r="B114" i="48"/>
  <c r="B113" i="48"/>
  <c r="B112" i="48"/>
  <c r="B111" i="48"/>
  <c r="B110" i="48"/>
  <c r="B109" i="48"/>
  <c r="B108" i="48"/>
  <c r="B107" i="48"/>
  <c r="B106" i="48"/>
  <c r="B105" i="48"/>
  <c r="B104" i="48"/>
  <c r="B103" i="48"/>
  <c r="B102" i="48"/>
  <c r="B101" i="48"/>
  <c r="B100" i="48"/>
  <c r="B99" i="48"/>
  <c r="B98" i="48"/>
  <c r="B97" i="48"/>
  <c r="B96" i="48"/>
  <c r="B95" i="48"/>
  <c r="B94" i="48"/>
  <c r="B93" i="48"/>
  <c r="B92" i="48"/>
  <c r="B87" i="48"/>
  <c r="B86" i="48"/>
  <c r="B85" i="48"/>
  <c r="B84" i="48"/>
  <c r="B83" i="48"/>
  <c r="B82" i="48"/>
  <c r="B81" i="48"/>
  <c r="B80" i="48"/>
  <c r="B79" i="48"/>
  <c r="B78" i="48"/>
  <c r="B77" i="48"/>
  <c r="B51" i="48"/>
  <c r="B50" i="48"/>
  <c r="B48" i="48"/>
  <c r="D48" i="48" s="1"/>
  <c r="E48" i="47" s="1"/>
  <c r="B47" i="48"/>
  <c r="B44" i="48"/>
  <c r="B43" i="48"/>
  <c r="B42" i="48"/>
  <c r="B41" i="48"/>
  <c r="B40" i="48"/>
  <c r="B39" i="48"/>
  <c r="B38" i="48"/>
  <c r="B37" i="48"/>
  <c r="B36" i="48"/>
  <c r="B33" i="48"/>
  <c r="B32" i="48"/>
  <c r="D32" i="48" s="1"/>
  <c r="E32" i="47" s="1"/>
  <c r="B31" i="48"/>
  <c r="B30" i="48"/>
  <c r="B29" i="48"/>
  <c r="B28" i="48"/>
  <c r="D28" i="48" s="1"/>
  <c r="E28" i="47" s="1"/>
  <c r="B27" i="48"/>
  <c r="B26" i="48"/>
  <c r="B25" i="48"/>
  <c r="B19" i="48"/>
  <c r="B18" i="48"/>
  <c r="K70" i="46"/>
  <c r="J70" i="46"/>
  <c r="I70" i="46"/>
  <c r="H70" i="46"/>
  <c r="G70" i="46"/>
  <c r="O11" i="46"/>
  <c r="O8" i="46"/>
  <c r="O50" i="46"/>
  <c r="O58" i="46"/>
  <c r="O22" i="46"/>
  <c r="O20" i="46"/>
  <c r="O14" i="46"/>
  <c r="O62" i="46"/>
  <c r="B20" i="48"/>
  <c r="B21" i="48"/>
  <c r="B23" i="48"/>
  <c r="B115" i="48"/>
  <c r="O17" i="46"/>
  <c r="O49" i="46"/>
  <c r="O53" i="46"/>
  <c r="O57" i="46"/>
  <c r="O65" i="46"/>
  <c r="O69" i="46"/>
  <c r="O16" i="46"/>
  <c r="O48" i="46"/>
  <c r="O52" i="46"/>
  <c r="O60" i="46"/>
  <c r="O64" i="46"/>
  <c r="O68" i="46"/>
  <c r="O19" i="46"/>
  <c r="O51" i="46"/>
  <c r="O55" i="46"/>
  <c r="O63" i="46"/>
  <c r="GC3" i="39"/>
  <c r="GB3" i="39"/>
  <c r="BL3" i="39"/>
  <c r="BK3" i="39"/>
  <c r="HC3" i="39"/>
  <c r="I4" i="20"/>
  <c r="I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3" i="20"/>
  <c r="A2" i="22"/>
  <c r="D2" i="22"/>
  <c r="D42" i="22" s="1"/>
  <c r="F2" i="22"/>
  <c r="F42" i="22" s="1"/>
  <c r="G2" i="22"/>
  <c r="H2" i="22"/>
  <c r="I2" i="22"/>
  <c r="I42" i="22" s="1"/>
  <c r="J2" i="22"/>
  <c r="J42" i="22" s="1"/>
  <c r="K2" i="22"/>
  <c r="K42" i="22" s="1"/>
  <c r="L2" i="22"/>
  <c r="M2" i="22"/>
  <c r="M42" i="22" s="1"/>
  <c r="N2" i="22"/>
  <c r="O2" i="22"/>
  <c r="O42" i="22" s="1"/>
  <c r="P2" i="22"/>
  <c r="Q2" i="22"/>
  <c r="Q42" i="22" s="1"/>
  <c r="R2" i="22"/>
  <c r="S2" i="22"/>
  <c r="S42" i="22" s="1"/>
  <c r="T2" i="22"/>
  <c r="U2" i="22"/>
  <c r="U42" i="22" s="1"/>
  <c r="V2" i="22"/>
  <c r="V42" i="22" s="1"/>
  <c r="W2" i="22"/>
  <c r="A3" i="22"/>
  <c r="C3" i="22" s="1"/>
  <c r="B3" i="22" s="1"/>
  <c r="D3" i="22"/>
  <c r="F3" i="22"/>
  <c r="G3" i="22"/>
  <c r="H3" i="22"/>
  <c r="I3" i="22"/>
  <c r="J3" i="22"/>
  <c r="K3" i="22"/>
  <c r="L3" i="22"/>
  <c r="M3" i="22"/>
  <c r="N3" i="22"/>
  <c r="O3" i="22"/>
  <c r="P3" i="22"/>
  <c r="Q3" i="22"/>
  <c r="R3" i="22"/>
  <c r="S3" i="22"/>
  <c r="T3" i="22"/>
  <c r="U3" i="22"/>
  <c r="V3" i="22"/>
  <c r="W3" i="22"/>
  <c r="A4" i="22"/>
  <c r="C4" i="22" s="1"/>
  <c r="B4" i="22" s="1"/>
  <c r="D4" i="22"/>
  <c r="F4" i="22"/>
  <c r="G4" i="22"/>
  <c r="H4" i="22"/>
  <c r="I4" i="22"/>
  <c r="J4" i="22"/>
  <c r="K4" i="22"/>
  <c r="L4" i="22"/>
  <c r="M4" i="22"/>
  <c r="N4" i="22"/>
  <c r="O4" i="22"/>
  <c r="P4" i="22"/>
  <c r="Q4" i="22"/>
  <c r="R4" i="22"/>
  <c r="S4" i="22"/>
  <c r="T4" i="22"/>
  <c r="U4" i="22"/>
  <c r="V4" i="22"/>
  <c r="W4" i="22"/>
  <c r="A5" i="22"/>
  <c r="C5" i="22" s="1"/>
  <c r="B5" i="22" s="1"/>
  <c r="D5" i="22"/>
  <c r="F5" i="22"/>
  <c r="G5" i="22"/>
  <c r="H5" i="22"/>
  <c r="I5" i="22"/>
  <c r="J5" i="22"/>
  <c r="K5" i="22"/>
  <c r="L5" i="22"/>
  <c r="M5" i="22"/>
  <c r="N5" i="22"/>
  <c r="O5" i="22"/>
  <c r="P5" i="22"/>
  <c r="Q5" i="22"/>
  <c r="R5" i="22"/>
  <c r="S5" i="22"/>
  <c r="T5" i="22"/>
  <c r="U5" i="22"/>
  <c r="V5" i="22"/>
  <c r="W5" i="22"/>
  <c r="A6" i="22"/>
  <c r="C6" i="22" s="1"/>
  <c r="B6" i="22" s="1"/>
  <c r="D6" i="22"/>
  <c r="F6" i="22"/>
  <c r="G6" i="22"/>
  <c r="H6" i="22"/>
  <c r="I6" i="22"/>
  <c r="J6" i="22"/>
  <c r="K6" i="22"/>
  <c r="L6" i="22"/>
  <c r="M6" i="22"/>
  <c r="N6" i="22"/>
  <c r="O6" i="22"/>
  <c r="P6" i="22"/>
  <c r="Q6" i="22"/>
  <c r="R6" i="22"/>
  <c r="S6" i="22"/>
  <c r="T6" i="22"/>
  <c r="U6" i="22"/>
  <c r="V6" i="22"/>
  <c r="W6" i="22"/>
  <c r="A7" i="22"/>
  <c r="C7" i="22" s="1"/>
  <c r="B7" i="22" s="1"/>
  <c r="D7" i="22"/>
  <c r="F7" i="22"/>
  <c r="G7" i="22"/>
  <c r="H7" i="22"/>
  <c r="I7" i="22"/>
  <c r="J7" i="22"/>
  <c r="K7" i="22"/>
  <c r="L7" i="22"/>
  <c r="M7" i="22"/>
  <c r="N7" i="22"/>
  <c r="O7" i="22"/>
  <c r="P7" i="22"/>
  <c r="Q7" i="22"/>
  <c r="R7" i="22"/>
  <c r="S7" i="22"/>
  <c r="T7" i="22"/>
  <c r="U7" i="22"/>
  <c r="V7" i="22"/>
  <c r="W7" i="22"/>
  <c r="A8" i="22"/>
  <c r="C8" i="22" s="1"/>
  <c r="B8" i="22" s="1"/>
  <c r="D8" i="22"/>
  <c r="F8" i="22"/>
  <c r="G8" i="22"/>
  <c r="H8" i="22"/>
  <c r="I8" i="22"/>
  <c r="J8" i="22"/>
  <c r="K8" i="22"/>
  <c r="L8" i="22"/>
  <c r="M8" i="22"/>
  <c r="N8" i="22"/>
  <c r="O8" i="22"/>
  <c r="P8" i="22"/>
  <c r="Q8" i="22"/>
  <c r="R8" i="22"/>
  <c r="S8" i="22"/>
  <c r="T8" i="22"/>
  <c r="U8" i="22"/>
  <c r="V8" i="22"/>
  <c r="W8" i="22"/>
  <c r="A9" i="22"/>
  <c r="C9" i="22" s="1"/>
  <c r="B9" i="22" s="1"/>
  <c r="D9" i="22"/>
  <c r="F9" i="22"/>
  <c r="G9" i="22"/>
  <c r="H9" i="22"/>
  <c r="I9" i="22"/>
  <c r="J9" i="22"/>
  <c r="K9" i="22"/>
  <c r="L9" i="22"/>
  <c r="M9" i="22"/>
  <c r="N9" i="22"/>
  <c r="O9" i="22"/>
  <c r="P9" i="22"/>
  <c r="Q9" i="22"/>
  <c r="R9" i="22"/>
  <c r="S9" i="22"/>
  <c r="T9" i="22"/>
  <c r="U9" i="22"/>
  <c r="V9" i="22"/>
  <c r="W9" i="22"/>
  <c r="A10" i="22"/>
  <c r="C10" i="22" s="1"/>
  <c r="B10" i="22" s="1"/>
  <c r="D10" i="22"/>
  <c r="F10" i="22"/>
  <c r="G10" i="22"/>
  <c r="H10" i="22"/>
  <c r="I10" i="22"/>
  <c r="J10" i="22"/>
  <c r="K10" i="22"/>
  <c r="L10" i="22"/>
  <c r="M10" i="22"/>
  <c r="N10" i="22"/>
  <c r="O10" i="22"/>
  <c r="P10" i="22"/>
  <c r="Q10" i="22"/>
  <c r="R10" i="22"/>
  <c r="S10" i="22"/>
  <c r="T10" i="22"/>
  <c r="U10" i="22"/>
  <c r="V10" i="22"/>
  <c r="W10" i="22"/>
  <c r="A11" i="22"/>
  <c r="C11" i="22" s="1"/>
  <c r="B11" i="22" s="1"/>
  <c r="D11" i="22"/>
  <c r="F11" i="22"/>
  <c r="G11" i="22"/>
  <c r="H11" i="22"/>
  <c r="I11" i="22"/>
  <c r="J11" i="22"/>
  <c r="K11" i="22"/>
  <c r="L11" i="22"/>
  <c r="M11" i="22"/>
  <c r="N11" i="22"/>
  <c r="O11" i="22"/>
  <c r="P11" i="22"/>
  <c r="Q11" i="22"/>
  <c r="R11" i="22"/>
  <c r="S11" i="22"/>
  <c r="T11" i="22"/>
  <c r="U11" i="22"/>
  <c r="V11" i="22"/>
  <c r="W11" i="22"/>
  <c r="A12" i="22"/>
  <c r="C12" i="22" s="1"/>
  <c r="B12" i="22" s="1"/>
  <c r="D12" i="22"/>
  <c r="F12" i="22"/>
  <c r="G12" i="22"/>
  <c r="H12" i="22"/>
  <c r="I12" i="22"/>
  <c r="J12" i="22"/>
  <c r="K12" i="22"/>
  <c r="L12" i="22"/>
  <c r="M12" i="22"/>
  <c r="N12" i="22"/>
  <c r="O12" i="22"/>
  <c r="P12" i="22"/>
  <c r="Q12" i="22"/>
  <c r="R12" i="22"/>
  <c r="S12" i="22"/>
  <c r="T12" i="22"/>
  <c r="U12" i="22"/>
  <c r="V12" i="22"/>
  <c r="W12" i="22"/>
  <c r="A13" i="22"/>
  <c r="C13" i="22" s="1"/>
  <c r="B13" i="22" s="1"/>
  <c r="D13" i="22"/>
  <c r="F13" i="22"/>
  <c r="G13" i="22"/>
  <c r="H13" i="22"/>
  <c r="I13" i="22"/>
  <c r="J13" i="22"/>
  <c r="K13" i="22"/>
  <c r="L13" i="22"/>
  <c r="M13" i="22"/>
  <c r="N13" i="22"/>
  <c r="O13" i="22"/>
  <c r="P13" i="22"/>
  <c r="Q13" i="22"/>
  <c r="R13" i="22"/>
  <c r="S13" i="22"/>
  <c r="T13" i="22"/>
  <c r="U13" i="22"/>
  <c r="V13" i="22"/>
  <c r="W13" i="22"/>
  <c r="A14" i="22"/>
  <c r="C14" i="22" s="1"/>
  <c r="B14" i="22" s="1"/>
  <c r="D14" i="22"/>
  <c r="F14" i="22"/>
  <c r="G14" i="22"/>
  <c r="H14" i="22"/>
  <c r="I14" i="22"/>
  <c r="J14" i="22"/>
  <c r="K14" i="22"/>
  <c r="L14" i="22"/>
  <c r="M14" i="22"/>
  <c r="N14" i="22"/>
  <c r="O14" i="22"/>
  <c r="P14" i="22"/>
  <c r="Q14" i="22"/>
  <c r="R14" i="22"/>
  <c r="S14" i="22"/>
  <c r="T14" i="22"/>
  <c r="U14" i="22"/>
  <c r="V14" i="22"/>
  <c r="W14" i="22"/>
  <c r="A15" i="22"/>
  <c r="C15" i="22" s="1"/>
  <c r="B15" i="22" s="1"/>
  <c r="D15" i="22"/>
  <c r="F15" i="22"/>
  <c r="G15" i="22"/>
  <c r="H15" i="22"/>
  <c r="I15" i="22"/>
  <c r="J15" i="22"/>
  <c r="K15" i="22"/>
  <c r="L15" i="22"/>
  <c r="M15" i="22"/>
  <c r="N15" i="22"/>
  <c r="O15" i="22"/>
  <c r="P15" i="22"/>
  <c r="Q15" i="22"/>
  <c r="R15" i="22"/>
  <c r="S15" i="22"/>
  <c r="T15" i="22"/>
  <c r="U15" i="22"/>
  <c r="V15" i="22"/>
  <c r="W15" i="22"/>
  <c r="A16" i="22"/>
  <c r="C16" i="22" s="1"/>
  <c r="B16" i="22" s="1"/>
  <c r="D16" i="22"/>
  <c r="F16" i="22"/>
  <c r="G16" i="22"/>
  <c r="H16" i="22"/>
  <c r="I16" i="22"/>
  <c r="J16" i="22"/>
  <c r="K16" i="22"/>
  <c r="L16" i="22"/>
  <c r="M16" i="22"/>
  <c r="N16" i="22"/>
  <c r="O16" i="22"/>
  <c r="P16" i="22"/>
  <c r="Q16" i="22"/>
  <c r="R16" i="22"/>
  <c r="S16" i="22"/>
  <c r="T16" i="22"/>
  <c r="U16" i="22"/>
  <c r="V16" i="22"/>
  <c r="W16" i="22"/>
  <c r="A17" i="22"/>
  <c r="C17" i="22" s="1"/>
  <c r="B17" i="22" s="1"/>
  <c r="D17" i="22"/>
  <c r="F17" i="22"/>
  <c r="G17" i="22"/>
  <c r="H17" i="22"/>
  <c r="I17" i="22"/>
  <c r="J17" i="22"/>
  <c r="K17" i="22"/>
  <c r="L17" i="22"/>
  <c r="M17" i="22"/>
  <c r="N17" i="22"/>
  <c r="O17" i="22"/>
  <c r="P17" i="22"/>
  <c r="Q17" i="22"/>
  <c r="R17" i="22"/>
  <c r="S17" i="22"/>
  <c r="T17" i="22"/>
  <c r="U17" i="22"/>
  <c r="V17" i="22"/>
  <c r="W17" i="22"/>
  <c r="A18" i="22"/>
  <c r="C18" i="22" s="1"/>
  <c r="B18" i="22" s="1"/>
  <c r="D18" i="22"/>
  <c r="F18" i="22"/>
  <c r="G18" i="22"/>
  <c r="H18" i="22"/>
  <c r="I18" i="22"/>
  <c r="J18" i="22"/>
  <c r="K18" i="22"/>
  <c r="L18" i="22"/>
  <c r="M18" i="22"/>
  <c r="N18" i="22"/>
  <c r="O18" i="22"/>
  <c r="P18" i="22"/>
  <c r="Q18" i="22"/>
  <c r="R18" i="22"/>
  <c r="S18" i="22"/>
  <c r="T18" i="22"/>
  <c r="U18" i="22"/>
  <c r="V18" i="22"/>
  <c r="W18" i="22"/>
  <c r="A19" i="22"/>
  <c r="C19" i="22" s="1"/>
  <c r="B19" i="22" s="1"/>
  <c r="D19" i="22"/>
  <c r="F19" i="22"/>
  <c r="G19" i="22"/>
  <c r="H19" i="22"/>
  <c r="I19" i="22"/>
  <c r="J19" i="22"/>
  <c r="K19" i="22"/>
  <c r="L19" i="22"/>
  <c r="M19" i="22"/>
  <c r="N19" i="22"/>
  <c r="O19" i="22"/>
  <c r="P19" i="22"/>
  <c r="Q19" i="22"/>
  <c r="R19" i="22"/>
  <c r="S19" i="22"/>
  <c r="T19" i="22"/>
  <c r="U19" i="22"/>
  <c r="V19" i="22"/>
  <c r="W19" i="22"/>
  <c r="A20" i="22"/>
  <c r="C20" i="22" s="1"/>
  <c r="B20" i="22" s="1"/>
  <c r="D20" i="22"/>
  <c r="F20" i="22"/>
  <c r="G20" i="22"/>
  <c r="H20" i="22"/>
  <c r="I20" i="22"/>
  <c r="J20" i="22"/>
  <c r="K20" i="22"/>
  <c r="L20" i="22"/>
  <c r="M20" i="22"/>
  <c r="N20" i="22"/>
  <c r="O20" i="22"/>
  <c r="P20" i="22"/>
  <c r="Q20" i="22"/>
  <c r="R20" i="22"/>
  <c r="S20" i="22"/>
  <c r="T20" i="22"/>
  <c r="U20" i="22"/>
  <c r="V20" i="22"/>
  <c r="W20" i="22"/>
  <c r="A21" i="22"/>
  <c r="C21" i="22" s="1"/>
  <c r="B21" i="22" s="1"/>
  <c r="D21" i="22"/>
  <c r="F21" i="22"/>
  <c r="G21" i="22"/>
  <c r="H21" i="22"/>
  <c r="I21" i="22"/>
  <c r="J21" i="22"/>
  <c r="K21" i="22"/>
  <c r="L21" i="22"/>
  <c r="M21" i="22"/>
  <c r="N21" i="22"/>
  <c r="O21" i="22"/>
  <c r="P21" i="22"/>
  <c r="Q21" i="22"/>
  <c r="R21" i="22"/>
  <c r="S21" i="22"/>
  <c r="T21" i="22"/>
  <c r="U21" i="22"/>
  <c r="V21" i="22"/>
  <c r="W21" i="22"/>
  <c r="A22" i="22"/>
  <c r="C22" i="22" s="1"/>
  <c r="B22" i="22" s="1"/>
  <c r="D22" i="22"/>
  <c r="F22" i="22"/>
  <c r="G22" i="22"/>
  <c r="H22" i="22"/>
  <c r="I22" i="22"/>
  <c r="J22" i="22"/>
  <c r="K22" i="22"/>
  <c r="L22" i="22"/>
  <c r="M22" i="22"/>
  <c r="N22" i="22"/>
  <c r="O22" i="22"/>
  <c r="P22" i="22"/>
  <c r="Q22" i="22"/>
  <c r="R22" i="22"/>
  <c r="S22" i="22"/>
  <c r="T22" i="22"/>
  <c r="U22" i="22"/>
  <c r="V22" i="22"/>
  <c r="W22" i="22"/>
  <c r="A23" i="22"/>
  <c r="C23" i="22" s="1"/>
  <c r="B23" i="22" s="1"/>
  <c r="D23" i="22"/>
  <c r="F23" i="22"/>
  <c r="G23" i="22"/>
  <c r="H23" i="22"/>
  <c r="I23" i="22"/>
  <c r="J23" i="22"/>
  <c r="K23" i="22"/>
  <c r="L23" i="22"/>
  <c r="M23" i="22"/>
  <c r="N23" i="22"/>
  <c r="O23" i="22"/>
  <c r="P23" i="22"/>
  <c r="Q23" i="22"/>
  <c r="R23" i="22"/>
  <c r="S23" i="22"/>
  <c r="T23" i="22"/>
  <c r="U23" i="22"/>
  <c r="V23" i="22"/>
  <c r="W23" i="22"/>
  <c r="A24" i="22"/>
  <c r="C24" i="22" s="1"/>
  <c r="B24" i="22" s="1"/>
  <c r="D24" i="22"/>
  <c r="F24" i="22"/>
  <c r="G24" i="22"/>
  <c r="H24" i="22"/>
  <c r="I24" i="22"/>
  <c r="J24" i="22"/>
  <c r="K24" i="22"/>
  <c r="L24" i="22"/>
  <c r="M24" i="22"/>
  <c r="N24" i="22"/>
  <c r="O24" i="22"/>
  <c r="P24" i="22"/>
  <c r="Q24" i="22"/>
  <c r="R24" i="22"/>
  <c r="S24" i="22"/>
  <c r="T24" i="22"/>
  <c r="U24" i="22"/>
  <c r="V24" i="22"/>
  <c r="W24" i="22"/>
  <c r="A25" i="22"/>
  <c r="C25" i="22" s="1"/>
  <c r="B25" i="22" s="1"/>
  <c r="D25" i="22"/>
  <c r="F25" i="22"/>
  <c r="G25" i="22"/>
  <c r="H25" i="22"/>
  <c r="I25" i="22"/>
  <c r="J25" i="22"/>
  <c r="K25" i="22"/>
  <c r="L25" i="22"/>
  <c r="M25" i="22"/>
  <c r="N25" i="22"/>
  <c r="O25" i="22"/>
  <c r="P25" i="22"/>
  <c r="Q25" i="22"/>
  <c r="R25" i="22"/>
  <c r="S25" i="22"/>
  <c r="T25" i="22"/>
  <c r="U25" i="22"/>
  <c r="V25" i="22"/>
  <c r="W25" i="22"/>
  <c r="A26" i="22"/>
  <c r="C26" i="22" s="1"/>
  <c r="B26" i="22" s="1"/>
  <c r="D26" i="22"/>
  <c r="F26" i="22"/>
  <c r="G26" i="22"/>
  <c r="H26" i="22"/>
  <c r="I26" i="22"/>
  <c r="J26" i="22"/>
  <c r="K26" i="22"/>
  <c r="L26" i="22"/>
  <c r="M26" i="22"/>
  <c r="N26" i="22"/>
  <c r="O26" i="22"/>
  <c r="P26" i="22"/>
  <c r="Q26" i="22"/>
  <c r="R26" i="22"/>
  <c r="S26" i="22"/>
  <c r="T26" i="22"/>
  <c r="U26" i="22"/>
  <c r="V26" i="22"/>
  <c r="W26" i="22"/>
  <c r="A27" i="22"/>
  <c r="C27" i="22" s="1"/>
  <c r="B27" i="22" s="1"/>
  <c r="D27" i="22"/>
  <c r="F27" i="22"/>
  <c r="G27" i="22"/>
  <c r="H27" i="22"/>
  <c r="I27" i="22"/>
  <c r="J27" i="22"/>
  <c r="K27" i="22"/>
  <c r="L27" i="22"/>
  <c r="M27" i="22"/>
  <c r="N27" i="22"/>
  <c r="O27" i="22"/>
  <c r="P27" i="22"/>
  <c r="Q27" i="22"/>
  <c r="R27" i="22"/>
  <c r="S27" i="22"/>
  <c r="T27" i="22"/>
  <c r="U27" i="22"/>
  <c r="V27" i="22"/>
  <c r="W27" i="22"/>
  <c r="A28" i="22"/>
  <c r="C28" i="22" s="1"/>
  <c r="B28" i="22" s="1"/>
  <c r="D28" i="22"/>
  <c r="F28" i="22"/>
  <c r="G28" i="22"/>
  <c r="H28" i="22"/>
  <c r="I28" i="22"/>
  <c r="J28" i="22"/>
  <c r="K28" i="22"/>
  <c r="L28" i="22"/>
  <c r="M28" i="22"/>
  <c r="N28" i="22"/>
  <c r="O28" i="22"/>
  <c r="P28" i="22"/>
  <c r="Q28" i="22"/>
  <c r="R28" i="22"/>
  <c r="S28" i="22"/>
  <c r="T28" i="22"/>
  <c r="U28" i="22"/>
  <c r="V28" i="22"/>
  <c r="W28" i="22"/>
  <c r="A29" i="22"/>
  <c r="C29" i="22" s="1"/>
  <c r="B29" i="22" s="1"/>
  <c r="D29" i="22"/>
  <c r="F29" i="22"/>
  <c r="G29" i="22"/>
  <c r="H29" i="22"/>
  <c r="I29" i="22"/>
  <c r="J29" i="22"/>
  <c r="K29" i="22"/>
  <c r="L29" i="22"/>
  <c r="M29" i="22"/>
  <c r="N29" i="22"/>
  <c r="O29" i="22"/>
  <c r="P29" i="22"/>
  <c r="Q29" i="22"/>
  <c r="R29" i="22"/>
  <c r="S29" i="22"/>
  <c r="T29" i="22"/>
  <c r="U29" i="22"/>
  <c r="V29" i="22"/>
  <c r="W29" i="22"/>
  <c r="A30" i="22"/>
  <c r="C30" i="22" s="1"/>
  <c r="B30" i="22" s="1"/>
  <c r="D30" i="22"/>
  <c r="F30" i="22"/>
  <c r="G30" i="22"/>
  <c r="H30" i="22"/>
  <c r="I30" i="22"/>
  <c r="J30" i="22"/>
  <c r="K30" i="22"/>
  <c r="L30" i="22"/>
  <c r="M30" i="22"/>
  <c r="N30" i="22"/>
  <c r="O30" i="22"/>
  <c r="P30" i="22"/>
  <c r="Q30" i="22"/>
  <c r="R30" i="22"/>
  <c r="S30" i="22"/>
  <c r="T30" i="22"/>
  <c r="U30" i="22"/>
  <c r="V30" i="22"/>
  <c r="W30" i="22"/>
  <c r="A31" i="22"/>
  <c r="C31" i="22" s="1"/>
  <c r="B31" i="22" s="1"/>
  <c r="D31" i="22"/>
  <c r="F31" i="22"/>
  <c r="G31" i="22"/>
  <c r="H31" i="22"/>
  <c r="I31" i="22"/>
  <c r="J31" i="22"/>
  <c r="K31" i="22"/>
  <c r="L31" i="22"/>
  <c r="M31" i="22"/>
  <c r="N31" i="22"/>
  <c r="O31" i="22"/>
  <c r="P31" i="22"/>
  <c r="Q31" i="22"/>
  <c r="R31" i="22"/>
  <c r="S31" i="22"/>
  <c r="T31" i="22"/>
  <c r="U31" i="22"/>
  <c r="V31" i="22"/>
  <c r="W31" i="22"/>
  <c r="A32" i="22"/>
  <c r="C32" i="22" s="1"/>
  <c r="B32" i="22" s="1"/>
  <c r="D32" i="22"/>
  <c r="F32" i="22"/>
  <c r="G32" i="22"/>
  <c r="H32" i="22"/>
  <c r="I32" i="22"/>
  <c r="J32" i="22"/>
  <c r="K32" i="22"/>
  <c r="L32" i="22"/>
  <c r="M32" i="22"/>
  <c r="N32" i="22"/>
  <c r="O32" i="22"/>
  <c r="P32" i="22"/>
  <c r="Q32" i="22"/>
  <c r="R32" i="22"/>
  <c r="S32" i="22"/>
  <c r="T32" i="22"/>
  <c r="U32" i="22"/>
  <c r="V32" i="22"/>
  <c r="W32" i="22"/>
  <c r="A33" i="22"/>
  <c r="C33" i="22" s="1"/>
  <c r="B33" i="22" s="1"/>
  <c r="D33" i="22"/>
  <c r="F33" i="22"/>
  <c r="G33" i="22"/>
  <c r="H33" i="22"/>
  <c r="I33" i="22"/>
  <c r="J33" i="22"/>
  <c r="K33" i="22"/>
  <c r="L33" i="22"/>
  <c r="M33" i="22"/>
  <c r="N33" i="22"/>
  <c r="O33" i="22"/>
  <c r="P33" i="22"/>
  <c r="Q33" i="22"/>
  <c r="R33" i="22"/>
  <c r="S33" i="22"/>
  <c r="T33" i="22"/>
  <c r="U33" i="22"/>
  <c r="V33" i="22"/>
  <c r="W33" i="22"/>
  <c r="A34" i="22"/>
  <c r="C34" i="22" s="1"/>
  <c r="B34" i="22" s="1"/>
  <c r="D34" i="22"/>
  <c r="F34" i="22"/>
  <c r="G34" i="22"/>
  <c r="H34" i="22"/>
  <c r="I34" i="22"/>
  <c r="J34" i="22"/>
  <c r="K34" i="22"/>
  <c r="L34" i="22"/>
  <c r="M34" i="22"/>
  <c r="N34" i="22"/>
  <c r="O34" i="22"/>
  <c r="P34" i="22"/>
  <c r="Q34" i="22"/>
  <c r="R34" i="22"/>
  <c r="S34" i="22"/>
  <c r="T34" i="22"/>
  <c r="U34" i="22"/>
  <c r="V34" i="22"/>
  <c r="W34" i="22"/>
  <c r="A35" i="22"/>
  <c r="C35" i="22" s="1"/>
  <c r="B35" i="22" s="1"/>
  <c r="D35" i="22"/>
  <c r="F35" i="22"/>
  <c r="G35" i="22"/>
  <c r="H35" i="22"/>
  <c r="I35" i="22"/>
  <c r="J35" i="22"/>
  <c r="K35" i="22"/>
  <c r="L35" i="22"/>
  <c r="M35" i="22"/>
  <c r="N35" i="22"/>
  <c r="O35" i="22"/>
  <c r="P35" i="22"/>
  <c r="Q35" i="22"/>
  <c r="R35" i="22"/>
  <c r="S35" i="22"/>
  <c r="T35" i="22"/>
  <c r="U35" i="22"/>
  <c r="V35" i="22"/>
  <c r="W35" i="22"/>
  <c r="A36" i="22"/>
  <c r="C36" i="22" s="1"/>
  <c r="B36" i="22" s="1"/>
  <c r="D36" i="22"/>
  <c r="F36" i="22"/>
  <c r="G36" i="22"/>
  <c r="H36" i="22"/>
  <c r="I36" i="22"/>
  <c r="J36" i="22"/>
  <c r="K36" i="22"/>
  <c r="L36" i="22"/>
  <c r="M36" i="22"/>
  <c r="N36" i="22"/>
  <c r="O36" i="22"/>
  <c r="P36" i="22"/>
  <c r="Q36" i="22"/>
  <c r="R36" i="22"/>
  <c r="S36" i="22"/>
  <c r="T36" i="22"/>
  <c r="U36" i="22"/>
  <c r="V36" i="22"/>
  <c r="W36" i="22"/>
  <c r="A37" i="22"/>
  <c r="C37" i="22" s="1"/>
  <c r="B37" i="22" s="1"/>
  <c r="D37" i="22"/>
  <c r="F37" i="22"/>
  <c r="G37" i="22"/>
  <c r="H37" i="22"/>
  <c r="I37" i="22"/>
  <c r="J37" i="22"/>
  <c r="K37" i="22"/>
  <c r="L37" i="22"/>
  <c r="M37" i="22"/>
  <c r="N37" i="22"/>
  <c r="O37" i="22"/>
  <c r="P37" i="22"/>
  <c r="Q37" i="22"/>
  <c r="R37" i="22"/>
  <c r="S37" i="22"/>
  <c r="T37" i="22"/>
  <c r="U37" i="22"/>
  <c r="V37" i="22"/>
  <c r="W37" i="22"/>
  <c r="A38" i="22"/>
  <c r="C38" i="22" s="1"/>
  <c r="B38" i="22" s="1"/>
  <c r="D38" i="22"/>
  <c r="F38" i="22"/>
  <c r="G38" i="22"/>
  <c r="H38" i="22"/>
  <c r="I38" i="22"/>
  <c r="J38" i="22"/>
  <c r="K38" i="22"/>
  <c r="L38" i="22"/>
  <c r="M38" i="22"/>
  <c r="N38" i="22"/>
  <c r="O38" i="22"/>
  <c r="P38" i="22"/>
  <c r="Q38" i="22"/>
  <c r="R38" i="22"/>
  <c r="S38" i="22"/>
  <c r="T38" i="22"/>
  <c r="U38" i="22"/>
  <c r="V38" i="22"/>
  <c r="W38" i="22"/>
  <c r="A39" i="22"/>
  <c r="C39" i="22" s="1"/>
  <c r="B39" i="22" s="1"/>
  <c r="D39" i="22"/>
  <c r="F39" i="22"/>
  <c r="G39" i="22"/>
  <c r="H39" i="22"/>
  <c r="I39" i="22"/>
  <c r="J39" i="22"/>
  <c r="K39" i="22"/>
  <c r="L39" i="22"/>
  <c r="M39" i="22"/>
  <c r="N39" i="22"/>
  <c r="O39" i="22"/>
  <c r="P39" i="22"/>
  <c r="Q39" i="22"/>
  <c r="R39" i="22"/>
  <c r="S39" i="22"/>
  <c r="T39" i="22"/>
  <c r="U39" i="22"/>
  <c r="V39" i="22"/>
  <c r="W39" i="22"/>
  <c r="A40" i="22"/>
  <c r="C40" i="22" s="1"/>
  <c r="B40" i="22" s="1"/>
  <c r="D40" i="22"/>
  <c r="F40" i="22"/>
  <c r="G40" i="22"/>
  <c r="H40" i="22"/>
  <c r="I40" i="22"/>
  <c r="J40" i="22"/>
  <c r="K40" i="22"/>
  <c r="L40" i="22"/>
  <c r="M40" i="22"/>
  <c r="N40" i="22"/>
  <c r="O40" i="22"/>
  <c r="P40" i="22"/>
  <c r="Q40" i="22"/>
  <c r="R40" i="22"/>
  <c r="S40" i="22"/>
  <c r="T40" i="22"/>
  <c r="U40" i="22"/>
  <c r="V40" i="22"/>
  <c r="W40" i="22"/>
  <c r="A41" i="22"/>
  <c r="C41" i="22" s="1"/>
  <c r="B41" i="22" s="1"/>
  <c r="D41" i="22"/>
  <c r="F41" i="22"/>
  <c r="G41" i="22"/>
  <c r="H41" i="22"/>
  <c r="I41" i="22"/>
  <c r="J41" i="22"/>
  <c r="K41" i="22"/>
  <c r="L41" i="22"/>
  <c r="M41" i="22"/>
  <c r="N41" i="22"/>
  <c r="O41" i="22"/>
  <c r="P41" i="22"/>
  <c r="Q41" i="22"/>
  <c r="R41" i="22"/>
  <c r="S41" i="22"/>
  <c r="T41" i="22"/>
  <c r="U41" i="22"/>
  <c r="V41" i="22"/>
  <c r="W41" i="22"/>
  <c r="E42" i="22"/>
  <c r="G42" i="22"/>
  <c r="H42" i="22"/>
  <c r="L42" i="22"/>
  <c r="N42" i="22"/>
  <c r="P42" i="22"/>
  <c r="R42" i="22"/>
  <c r="T42" i="22"/>
  <c r="W42" i="22"/>
  <c r="X42" i="22"/>
  <c r="Y42" i="22"/>
  <c r="Z42" i="22"/>
  <c r="AA42" i="22"/>
  <c r="AB42" i="22"/>
  <c r="AC42" i="22"/>
  <c r="AD42" i="22"/>
  <c r="AE42" i="22"/>
  <c r="AF42" i="22"/>
  <c r="AG42" i="22"/>
  <c r="D83" i="55" l="1"/>
  <c r="D85" i="55" s="1"/>
  <c r="D65" i="55"/>
  <c r="O67" i="46"/>
  <c r="P11" i="46"/>
  <c r="O23" i="46"/>
  <c r="O25" i="46"/>
  <c r="O27" i="46"/>
  <c r="O29" i="46"/>
  <c r="O31" i="46"/>
  <c r="O33" i="46"/>
  <c r="O35" i="46"/>
  <c r="O37" i="46"/>
  <c r="O39" i="46"/>
  <c r="O41" i="46"/>
  <c r="O43" i="46"/>
  <c r="O45" i="46"/>
  <c r="O47" i="46"/>
  <c r="O24" i="46"/>
  <c r="O26" i="46"/>
  <c r="O28" i="46"/>
  <c r="O30" i="46"/>
  <c r="O32" i="46"/>
  <c r="O34" i="46"/>
  <c r="O36" i="46"/>
  <c r="O38" i="46"/>
  <c r="O40" i="46"/>
  <c r="O42" i="46"/>
  <c r="O44" i="46"/>
  <c r="O46" i="46"/>
  <c r="D43" i="48"/>
  <c r="E43" i="47" s="1"/>
  <c r="O59" i="46"/>
  <c r="O15" i="46"/>
  <c r="O56" i="46"/>
  <c r="O12" i="46"/>
  <c r="O61" i="46"/>
  <c r="O21" i="46"/>
  <c r="O54" i="46"/>
  <c r="O66" i="46"/>
  <c r="N66" i="46"/>
  <c r="N23" i="46"/>
  <c r="N25" i="46"/>
  <c r="N27" i="46"/>
  <c r="N29" i="46"/>
  <c r="N31" i="46"/>
  <c r="N33" i="46"/>
  <c r="N35" i="46"/>
  <c r="N37" i="46"/>
  <c r="N39" i="46"/>
  <c r="N41" i="46"/>
  <c r="N43" i="46"/>
  <c r="N45" i="46"/>
  <c r="N47" i="46"/>
  <c r="N24" i="46"/>
  <c r="N26" i="46"/>
  <c r="N28" i="46"/>
  <c r="N30" i="46"/>
  <c r="N32" i="46"/>
  <c r="N34" i="46"/>
  <c r="N36" i="46"/>
  <c r="N38" i="46"/>
  <c r="N40" i="46"/>
  <c r="N42" i="46"/>
  <c r="N44" i="46"/>
  <c r="N46" i="46"/>
  <c r="D31" i="48"/>
  <c r="E31" i="47" s="1"/>
  <c r="B34" i="48"/>
  <c r="I30" i="48"/>
  <c r="D30" i="48"/>
  <c r="E30" i="47" s="1"/>
  <c r="E40" i="48"/>
  <c r="F40" i="47" s="1"/>
  <c r="E44" i="48"/>
  <c r="F44" i="47" s="1"/>
  <c r="D44" i="48"/>
  <c r="E44" i="47" s="1"/>
  <c r="E51" i="48"/>
  <c r="F51" i="47" s="1"/>
  <c r="D51" i="48"/>
  <c r="E51" i="47" s="1"/>
  <c r="E39" i="48"/>
  <c r="F39" i="47" s="1"/>
  <c r="D39" i="48"/>
  <c r="E39" i="47" s="1"/>
  <c r="G52" i="48"/>
  <c r="D52" i="48"/>
  <c r="E52" i="47" s="1"/>
  <c r="E41" i="48"/>
  <c r="F41" i="47" s="1"/>
  <c r="D41" i="48"/>
  <c r="E41" i="47" s="1"/>
  <c r="F29" i="48"/>
  <c r="D29" i="48"/>
  <c r="E29" i="47" s="1"/>
  <c r="E33" i="48"/>
  <c r="F33" i="47" s="1"/>
  <c r="D33" i="48"/>
  <c r="E33" i="47" s="1"/>
  <c r="F50" i="48"/>
  <c r="D50" i="48"/>
  <c r="E50" i="47" s="1"/>
  <c r="E42" i="48"/>
  <c r="F42" i="47" s="1"/>
  <c r="D42" i="48"/>
  <c r="E42" i="47" s="1"/>
  <c r="E49" i="48"/>
  <c r="F49" i="47" s="1"/>
  <c r="D49" i="48"/>
  <c r="E49" i="47" s="1"/>
  <c r="B71" i="48"/>
  <c r="B53" i="48"/>
  <c r="C2" i="22"/>
  <c r="B2" i="22" s="1"/>
  <c r="C42" i="22"/>
  <c r="P60" i="46"/>
  <c r="P19" i="46"/>
  <c r="P51" i="46"/>
  <c r="P67" i="46"/>
  <c r="P22" i="46"/>
  <c r="O13" i="46"/>
  <c r="O18" i="46"/>
  <c r="E48" i="48" s="1"/>
  <c r="F48" i="47" s="1"/>
  <c r="E37" i="48"/>
  <c r="F37" i="47" s="1"/>
  <c r="I51" i="48"/>
  <c r="B88" i="48"/>
  <c r="F41" i="48"/>
  <c r="I52" i="48"/>
  <c r="H52" i="48"/>
  <c r="F52" i="48"/>
  <c r="I33" i="48"/>
  <c r="G29" i="48"/>
  <c r="E27" i="48"/>
  <c r="F27" i="47" s="1"/>
  <c r="H51" i="48"/>
  <c r="B130" i="48"/>
  <c r="B45" i="48"/>
  <c r="H41" i="48"/>
  <c r="D23" i="48"/>
  <c r="D15" i="52" s="1"/>
  <c r="I41" i="48"/>
  <c r="E31" i="48"/>
  <c r="F31" i="47" s="1"/>
  <c r="H39" i="48"/>
  <c r="G41" i="48"/>
  <c r="F39" i="48"/>
  <c r="F32" i="48"/>
  <c r="E28" i="48"/>
  <c r="F28" i="47" s="1"/>
  <c r="H49" i="48"/>
  <c r="G42" i="48"/>
  <c r="F33" i="48"/>
  <c r="I42" i="48"/>
  <c r="E32" i="48"/>
  <c r="F32" i="47" s="1"/>
  <c r="E38" i="48"/>
  <c r="F38" i="47" s="1"/>
  <c r="H42" i="48"/>
  <c r="F42" i="48"/>
  <c r="E50" i="48"/>
  <c r="F50" i="47" s="1"/>
  <c r="D88" i="48"/>
  <c r="D26" i="52" s="1"/>
  <c r="G44" i="48"/>
  <c r="F30" i="48"/>
  <c r="F51" i="48"/>
  <c r="E30" i="48"/>
  <c r="F30" i="47" s="1"/>
  <c r="H30" i="48"/>
  <c r="H44" i="48"/>
  <c r="G30" i="48"/>
  <c r="I44" i="48"/>
  <c r="G51" i="48"/>
  <c r="F44" i="48"/>
  <c r="I50" i="48"/>
  <c r="I49" i="48"/>
  <c r="G33" i="48"/>
  <c r="E43" i="48"/>
  <c r="F43" i="47" s="1"/>
  <c r="I29" i="48"/>
  <c r="I39" i="48"/>
  <c r="H33" i="48"/>
  <c r="G50" i="48"/>
  <c r="G49" i="48"/>
  <c r="G39" i="48"/>
  <c r="F49" i="48"/>
  <c r="E29" i="48"/>
  <c r="F29" i="47" s="1"/>
  <c r="H50" i="48"/>
  <c r="H29" i="48"/>
  <c r="D27" i="52"/>
  <c r="J8" i="46"/>
  <c r="P8" i="46"/>
  <c r="J9" i="47"/>
  <c r="A42" i="22"/>
  <c r="B42" i="22"/>
  <c r="N62" i="46"/>
  <c r="N14" i="46"/>
  <c r="D37" i="48" s="1"/>
  <c r="E37" i="47" s="1"/>
  <c r="N57" i="46"/>
  <c r="N68" i="46"/>
  <c r="N52" i="46"/>
  <c r="N20" i="46"/>
  <c r="D40" i="48" s="1"/>
  <c r="E40" i="47" s="1"/>
  <c r="N63" i="46"/>
  <c r="N15" i="46"/>
  <c r="D38" i="48" s="1"/>
  <c r="E38" i="47" s="1"/>
  <c r="E52" i="48"/>
  <c r="F52" i="47" s="1"/>
  <c r="N58" i="46"/>
  <c r="N69" i="46"/>
  <c r="N53" i="46"/>
  <c r="N21" i="46"/>
  <c r="N64" i="46"/>
  <c r="N48" i="46"/>
  <c r="N16" i="46"/>
  <c r="N59" i="46"/>
  <c r="N54" i="46"/>
  <c r="N22" i="46"/>
  <c r="N65" i="46"/>
  <c r="N49" i="46"/>
  <c r="N17" i="46"/>
  <c r="N60" i="46"/>
  <c r="N12" i="46"/>
  <c r="D27" i="48" s="1"/>
  <c r="E27" i="47" s="1"/>
  <c r="N55" i="46"/>
  <c r="D86" i="55" l="1"/>
  <c r="D97" i="55" s="1"/>
  <c r="O70" i="46"/>
  <c r="P24" i="46"/>
  <c r="P26" i="46"/>
  <c r="P28" i="46"/>
  <c r="P30" i="46"/>
  <c r="P32" i="46"/>
  <c r="P34" i="46"/>
  <c r="P36" i="46"/>
  <c r="P38" i="46"/>
  <c r="P40" i="46"/>
  <c r="P42" i="46"/>
  <c r="P44" i="46"/>
  <c r="P46" i="46"/>
  <c r="P23" i="46"/>
  <c r="P25" i="46"/>
  <c r="P27" i="46"/>
  <c r="P29" i="46"/>
  <c r="P31" i="46"/>
  <c r="P33" i="46"/>
  <c r="P35" i="46"/>
  <c r="P37" i="46"/>
  <c r="P39" i="46"/>
  <c r="P41" i="46"/>
  <c r="P43" i="46"/>
  <c r="P45" i="46"/>
  <c r="P47" i="46"/>
  <c r="Q11" i="46"/>
  <c r="P54" i="46"/>
  <c r="P62" i="46"/>
  <c r="P18" i="46"/>
  <c r="F48" i="48" s="1"/>
  <c r="F53" i="48" s="1"/>
  <c r="F21" i="52" s="1"/>
  <c r="P55" i="46"/>
  <c r="P56" i="46"/>
  <c r="P12" i="46"/>
  <c r="F27" i="48" s="1"/>
  <c r="P21" i="46"/>
  <c r="P13" i="46"/>
  <c r="F28" i="48" s="1"/>
  <c r="P59" i="46"/>
  <c r="P57" i="46"/>
  <c r="P58" i="46"/>
  <c r="P14" i="46"/>
  <c r="F37" i="48" s="1"/>
  <c r="P15" i="46"/>
  <c r="F38" i="48" s="1"/>
  <c r="P52" i="46"/>
  <c r="P61" i="46"/>
  <c r="P65" i="46"/>
  <c r="P64" i="46"/>
  <c r="P50" i="46"/>
  <c r="P63" i="46"/>
  <c r="P68" i="46"/>
  <c r="P48" i="46"/>
  <c r="P69" i="46"/>
  <c r="P17" i="46"/>
  <c r="F43" i="48" s="1"/>
  <c r="P49" i="46"/>
  <c r="P66" i="46"/>
  <c r="P20" i="46"/>
  <c r="F40" i="48" s="1"/>
  <c r="P16" i="46"/>
  <c r="F31" i="48" s="1"/>
  <c r="P53" i="46"/>
  <c r="E53" i="47"/>
  <c r="D45" i="48"/>
  <c r="D20" i="52" s="1"/>
  <c r="D53" i="48"/>
  <c r="D21" i="52" s="1"/>
  <c r="E34" i="47"/>
  <c r="E45" i="47"/>
  <c r="D34" i="48"/>
  <c r="D19" i="52" s="1"/>
  <c r="D30" i="52"/>
  <c r="F34" i="47"/>
  <c r="F45" i="47"/>
  <c r="F53" i="47"/>
  <c r="E29" i="52"/>
  <c r="F29" i="52"/>
  <c r="G29" i="52"/>
  <c r="I29" i="52"/>
  <c r="H29" i="52"/>
  <c r="N70" i="46"/>
  <c r="E53" i="48"/>
  <c r="E21" i="52" s="1"/>
  <c r="D11" i="48"/>
  <c r="E34" i="48"/>
  <c r="E19" i="52" s="1"/>
  <c r="E45" i="48"/>
  <c r="E20" i="52" s="1"/>
  <c r="K9" i="47"/>
  <c r="R8" i="46"/>
  <c r="K8" i="46"/>
  <c r="S8" i="46" s="1"/>
  <c r="F34" i="48" l="1"/>
  <c r="F19" i="52" s="1"/>
  <c r="F45" i="48"/>
  <c r="F20" i="52" s="1"/>
  <c r="D99" i="55"/>
  <c r="F17" i="47"/>
  <c r="C7" i="38"/>
  <c r="R11" i="46"/>
  <c r="Q24" i="46"/>
  <c r="Q26" i="46"/>
  <c r="Q28" i="46"/>
  <c r="Q30" i="46"/>
  <c r="Q32" i="46"/>
  <c r="Q34" i="46"/>
  <c r="Q36" i="46"/>
  <c r="Q38" i="46"/>
  <c r="Q40" i="46"/>
  <c r="Q42" i="46"/>
  <c r="Q44" i="46"/>
  <c r="Q46" i="46"/>
  <c r="Q23" i="46"/>
  <c r="Q25" i="46"/>
  <c r="Q27" i="46"/>
  <c r="Q29" i="46"/>
  <c r="Q31" i="46"/>
  <c r="Q33" i="46"/>
  <c r="Q35" i="46"/>
  <c r="Q37" i="46"/>
  <c r="Q39" i="46"/>
  <c r="Q41" i="46"/>
  <c r="Q43" i="46"/>
  <c r="Q45" i="46"/>
  <c r="Q47" i="46"/>
  <c r="Q49" i="46"/>
  <c r="Q55" i="46"/>
  <c r="Q57" i="46"/>
  <c r="Q17" i="46"/>
  <c r="G43" i="48" s="1"/>
  <c r="Q56" i="46"/>
  <c r="Q61" i="46"/>
  <c r="Q58" i="46"/>
  <c r="Q68" i="46"/>
  <c r="Q18" i="46"/>
  <c r="G48" i="48" s="1"/>
  <c r="G53" i="48" s="1"/>
  <c r="G21" i="52" s="1"/>
  <c r="Q62" i="46"/>
  <c r="Q48" i="46"/>
  <c r="Q20" i="46"/>
  <c r="G40" i="48" s="1"/>
  <c r="Q53" i="46"/>
  <c r="Q19" i="46"/>
  <c r="G32" i="48" s="1"/>
  <c r="Q54" i="46"/>
  <c r="Q65" i="46"/>
  <c r="Q60" i="46"/>
  <c r="Q50" i="46"/>
  <c r="Q69" i="46"/>
  <c r="Q51" i="46"/>
  <c r="Q12" i="46"/>
  <c r="Q52" i="46"/>
  <c r="Q16" i="46"/>
  <c r="G31" i="48" s="1"/>
  <c r="Q14" i="46"/>
  <c r="G37" i="48" s="1"/>
  <c r="Q15" i="46"/>
  <c r="G38" i="48" s="1"/>
  <c r="Q66" i="46"/>
  <c r="Q64" i="46"/>
  <c r="Q67" i="46"/>
  <c r="Q59" i="46"/>
  <c r="Q13" i="46"/>
  <c r="G28" i="48" s="1"/>
  <c r="Q63" i="46"/>
  <c r="Q21" i="46"/>
  <c r="Q22" i="46"/>
  <c r="P70" i="46"/>
  <c r="D55" i="48"/>
  <c r="D67" i="48" s="1"/>
  <c r="E67" i="47" s="1"/>
  <c r="L9" i="47"/>
  <c r="M9" i="47" s="1"/>
  <c r="E55" i="47"/>
  <c r="F55" i="47"/>
  <c r="G130" i="48"/>
  <c r="G28" i="52" s="1"/>
  <c r="I88" i="48"/>
  <c r="I26" i="52" s="1"/>
  <c r="E27" i="52"/>
  <c r="F27" i="52"/>
  <c r="F88" i="48"/>
  <c r="F26" i="52" s="1"/>
  <c r="E88" i="48"/>
  <c r="E26" i="52" s="1"/>
  <c r="H88" i="48"/>
  <c r="H26" i="52" s="1"/>
  <c r="E130" i="48"/>
  <c r="E28" i="52" s="1"/>
  <c r="G27" i="52"/>
  <c r="F130" i="48"/>
  <c r="F28" i="52" s="1"/>
  <c r="G88" i="48"/>
  <c r="G26" i="52" s="1"/>
  <c r="E55" i="48"/>
  <c r="H27" i="52"/>
  <c r="I27" i="52"/>
  <c r="I130" i="48"/>
  <c r="I28" i="52" s="1"/>
  <c r="H130" i="48"/>
  <c r="H28" i="52" s="1"/>
  <c r="F55" i="48" l="1"/>
  <c r="F60" i="48" s="1"/>
  <c r="D65" i="48"/>
  <c r="E65" i="47" s="1"/>
  <c r="G45" i="48"/>
  <c r="G20" i="52" s="1"/>
  <c r="G27" i="48"/>
  <c r="G34" i="48" s="1"/>
  <c r="Q70" i="46"/>
  <c r="S11" i="46"/>
  <c r="R23" i="46"/>
  <c r="R25" i="46"/>
  <c r="R27" i="46"/>
  <c r="R29" i="46"/>
  <c r="R31" i="46"/>
  <c r="R33" i="46"/>
  <c r="R35" i="46"/>
  <c r="R37" i="46"/>
  <c r="R39" i="46"/>
  <c r="R41" i="46"/>
  <c r="R43" i="46"/>
  <c r="R45" i="46"/>
  <c r="R47" i="46"/>
  <c r="R24" i="46"/>
  <c r="R26" i="46"/>
  <c r="R28" i="46"/>
  <c r="R30" i="46"/>
  <c r="R32" i="46"/>
  <c r="R34" i="46"/>
  <c r="R36" i="46"/>
  <c r="R38" i="46"/>
  <c r="R40" i="46"/>
  <c r="R42" i="46"/>
  <c r="R44" i="46"/>
  <c r="R46" i="46"/>
  <c r="R61" i="46"/>
  <c r="R55" i="46"/>
  <c r="R62" i="46"/>
  <c r="R57" i="46"/>
  <c r="R15" i="46"/>
  <c r="H38" i="48" s="1"/>
  <c r="R14" i="46"/>
  <c r="H37" i="48" s="1"/>
  <c r="R13" i="46"/>
  <c r="H28" i="48" s="1"/>
  <c r="R52" i="46"/>
  <c r="R67" i="46"/>
  <c r="R66" i="46"/>
  <c r="R68" i="46"/>
  <c r="R56" i="46"/>
  <c r="R60" i="46"/>
  <c r="R54" i="46"/>
  <c r="R20" i="46"/>
  <c r="H40" i="48" s="1"/>
  <c r="R63" i="46"/>
  <c r="R50" i="46"/>
  <c r="R53" i="46"/>
  <c r="R12" i="46"/>
  <c r="R22" i="46"/>
  <c r="R69" i="46"/>
  <c r="R18" i="46"/>
  <c r="H48" i="48" s="1"/>
  <c r="H53" i="48" s="1"/>
  <c r="H21" i="52" s="1"/>
  <c r="R21" i="46"/>
  <c r="R58" i="46"/>
  <c r="R49" i="46"/>
  <c r="R48" i="46"/>
  <c r="R51" i="46"/>
  <c r="R59" i="46"/>
  <c r="R65" i="46"/>
  <c r="R16" i="46"/>
  <c r="H31" i="48" s="1"/>
  <c r="R64" i="46"/>
  <c r="R17" i="46"/>
  <c r="H43" i="48" s="1"/>
  <c r="R19" i="46"/>
  <c r="H32" i="48" s="1"/>
  <c r="D58" i="48"/>
  <c r="E58" i="47" s="1"/>
  <c r="D63" i="48"/>
  <c r="E63" i="47" s="1"/>
  <c r="D70" i="48"/>
  <c r="E70" i="47" s="1"/>
  <c r="D69" i="48"/>
  <c r="E69" i="47" s="1"/>
  <c r="D66" i="48"/>
  <c r="E66" i="47" s="1"/>
  <c r="D59" i="48"/>
  <c r="E59" i="47" s="1"/>
  <c r="D61" i="48"/>
  <c r="E61" i="47" s="1"/>
  <c r="D60" i="48"/>
  <c r="E60" i="47" s="1"/>
  <c r="D68" i="48"/>
  <c r="E68" i="47" s="1"/>
  <c r="D62" i="48"/>
  <c r="E62" i="47" s="1"/>
  <c r="D64" i="48"/>
  <c r="E64" i="47" s="1"/>
  <c r="G30" i="52"/>
  <c r="F59" i="48"/>
  <c r="E59" i="48"/>
  <c r="E63" i="48"/>
  <c r="E67" i="48"/>
  <c r="E58" i="48"/>
  <c r="F58" i="47" s="1"/>
  <c r="E61" i="48"/>
  <c r="E60" i="48"/>
  <c r="E64" i="48"/>
  <c r="E68" i="48"/>
  <c r="E65" i="48"/>
  <c r="E69" i="48"/>
  <c r="E62" i="48"/>
  <c r="E66" i="48"/>
  <c r="E70" i="48"/>
  <c r="E30" i="52"/>
  <c r="H30" i="52"/>
  <c r="F30" i="52"/>
  <c r="I30" i="52"/>
  <c r="F67" i="48" l="1"/>
  <c r="F58" i="48"/>
  <c r="F63" i="48"/>
  <c r="F65" i="48"/>
  <c r="F69" i="48"/>
  <c r="F61" i="48"/>
  <c r="F70" i="48"/>
  <c r="F66" i="48"/>
  <c r="F62" i="48"/>
  <c r="F68" i="48"/>
  <c r="F64" i="48"/>
  <c r="H45" i="48"/>
  <c r="H20" i="52" s="1"/>
  <c r="H27" i="48"/>
  <c r="H34" i="48" s="1"/>
  <c r="R70" i="46"/>
  <c r="S24" i="46"/>
  <c r="S28" i="46"/>
  <c r="S30" i="46"/>
  <c r="S32" i="46"/>
  <c r="S34" i="46"/>
  <c r="S36" i="46"/>
  <c r="S38" i="46"/>
  <c r="S40" i="46"/>
  <c r="S42" i="46"/>
  <c r="S44" i="46"/>
  <c r="S46" i="46"/>
  <c r="S23" i="46"/>
  <c r="S25" i="46"/>
  <c r="S27" i="46"/>
  <c r="S29" i="46"/>
  <c r="S31" i="46"/>
  <c r="S33" i="46"/>
  <c r="S35" i="46"/>
  <c r="S37" i="46"/>
  <c r="S39" i="46"/>
  <c r="S41" i="46"/>
  <c r="S43" i="46"/>
  <c r="S45" i="46"/>
  <c r="S47" i="46"/>
  <c r="S26" i="46"/>
  <c r="S51" i="46"/>
  <c r="S61" i="46"/>
  <c r="S19" i="46"/>
  <c r="I32" i="48" s="1"/>
  <c r="S62" i="46"/>
  <c r="S59" i="46"/>
  <c r="S20" i="46"/>
  <c r="I40" i="48" s="1"/>
  <c r="S15" i="46"/>
  <c r="I38" i="48" s="1"/>
  <c r="S68" i="46"/>
  <c r="S16" i="46"/>
  <c r="I31" i="48" s="1"/>
  <c r="S57" i="46"/>
  <c r="S52" i="46"/>
  <c r="S21" i="46"/>
  <c r="S64" i="46"/>
  <c r="S13" i="46"/>
  <c r="I28" i="48" s="1"/>
  <c r="S60" i="46"/>
  <c r="S14" i="46"/>
  <c r="I37" i="48" s="1"/>
  <c r="S55" i="46"/>
  <c r="S49" i="46"/>
  <c r="S69" i="46"/>
  <c r="S65" i="46"/>
  <c r="S67" i="46"/>
  <c r="S63" i="46"/>
  <c r="S58" i="46"/>
  <c r="S56" i="46"/>
  <c r="S54" i="46"/>
  <c r="S48" i="46"/>
  <c r="S22" i="46"/>
  <c r="S12" i="46"/>
  <c r="S66" i="46"/>
  <c r="S18" i="46"/>
  <c r="I48" i="48" s="1"/>
  <c r="I53" i="48" s="1"/>
  <c r="I21" i="52" s="1"/>
  <c r="S17" i="46"/>
  <c r="I43" i="48" s="1"/>
  <c r="S50" i="46"/>
  <c r="S53" i="46"/>
  <c r="G19" i="52"/>
  <c r="G55" i="48"/>
  <c r="D71" i="48"/>
  <c r="D73" i="48" s="1"/>
  <c r="E71" i="47"/>
  <c r="E73" i="47" s="1"/>
  <c r="F62" i="47"/>
  <c r="F67" i="47"/>
  <c r="F69" i="47"/>
  <c r="F60" i="47"/>
  <c r="F63" i="47"/>
  <c r="F64" i="47"/>
  <c r="F70" i="47"/>
  <c r="F65" i="47"/>
  <c r="F61" i="47"/>
  <c r="F59" i="47"/>
  <c r="F66" i="47"/>
  <c r="F68" i="47"/>
  <c r="E71" i="48"/>
  <c r="E22" i="52" s="1"/>
  <c r="F71" i="48" l="1"/>
  <c r="F22" i="52" s="1"/>
  <c r="D22" i="52"/>
  <c r="I27" i="48"/>
  <c r="I34" i="48" s="1"/>
  <c r="S70" i="46"/>
  <c r="I45" i="48"/>
  <c r="I20" i="52" s="1"/>
  <c r="G61" i="48"/>
  <c r="G65" i="48"/>
  <c r="G69" i="48"/>
  <c r="G58" i="48"/>
  <c r="G62" i="48"/>
  <c r="G66" i="48"/>
  <c r="G60" i="48"/>
  <c r="G64" i="48"/>
  <c r="G68" i="48"/>
  <c r="G70" i="48"/>
  <c r="G59" i="48"/>
  <c r="G63" i="48"/>
  <c r="G67" i="48"/>
  <c r="H19" i="52"/>
  <c r="H55" i="48"/>
  <c r="E134" i="47"/>
  <c r="F71" i="47"/>
  <c r="F73" i="47" s="1"/>
  <c r="E19" i="48"/>
  <c r="F19" i="48"/>
  <c r="F23" i="47"/>
  <c r="D23" i="52"/>
  <c r="D134" i="48"/>
  <c r="E73" i="48"/>
  <c r="E23" i="52" s="1"/>
  <c r="F73" i="48" l="1"/>
  <c r="F23" i="52" s="1"/>
  <c r="G71" i="48"/>
  <c r="H58" i="48"/>
  <c r="H67" i="48"/>
  <c r="H59" i="48"/>
  <c r="H63" i="48"/>
  <c r="H68" i="48"/>
  <c r="H66" i="48"/>
  <c r="H62" i="48"/>
  <c r="H64" i="48"/>
  <c r="H60" i="48"/>
  <c r="H65" i="48"/>
  <c r="H70" i="48"/>
  <c r="H69" i="48"/>
  <c r="H61" i="48"/>
  <c r="I19" i="52"/>
  <c r="I55" i="48"/>
  <c r="G19" i="48"/>
  <c r="D136" i="48"/>
  <c r="D12" i="48"/>
  <c r="D13" i="48" s="1"/>
  <c r="D32" i="52"/>
  <c r="F134" i="47"/>
  <c r="E134" i="48"/>
  <c r="E32" i="52" s="1"/>
  <c r="E13" i="38"/>
  <c r="C10" i="38"/>
  <c r="E136" i="47"/>
  <c r="E23" i="48"/>
  <c r="F134" i="48" l="1"/>
  <c r="F32" i="52" s="1"/>
  <c r="I65" i="48"/>
  <c r="I58" i="48"/>
  <c r="I62" i="48"/>
  <c r="I66" i="48"/>
  <c r="I70" i="48"/>
  <c r="I68" i="48"/>
  <c r="I61" i="48"/>
  <c r="I69" i="48"/>
  <c r="I59" i="48"/>
  <c r="I63" i="48"/>
  <c r="I67" i="48"/>
  <c r="I60" i="48"/>
  <c r="I64" i="48"/>
  <c r="H71" i="48"/>
  <c r="G73" i="48"/>
  <c r="G22" i="52"/>
  <c r="E140" i="47"/>
  <c r="H19" i="48"/>
  <c r="D34" i="52"/>
  <c r="D140" i="48"/>
  <c r="F136" i="47"/>
  <c r="F140" i="47" s="1"/>
  <c r="E12" i="48"/>
  <c r="E14" i="38"/>
  <c r="E15" i="38" s="1"/>
  <c r="E16" i="38" s="1"/>
  <c r="F23" i="48"/>
  <c r="E12" i="52"/>
  <c r="F12" i="48" l="1"/>
  <c r="F15" i="48" s="1"/>
  <c r="F39" i="52" s="1"/>
  <c r="G134" i="48"/>
  <c r="G23" i="52"/>
  <c r="H73" i="48"/>
  <c r="H22" i="52"/>
  <c r="I71" i="48"/>
  <c r="E15" i="48"/>
  <c r="E39" i="52" s="1"/>
  <c r="I19" i="48"/>
  <c r="G13" i="52"/>
  <c r="E15" i="52"/>
  <c r="G23" i="48"/>
  <c r="F12" i="52"/>
  <c r="E17" i="38"/>
  <c r="E18" i="38" s="1"/>
  <c r="H134" i="48" l="1"/>
  <c r="H23" i="52"/>
  <c r="I73" i="48"/>
  <c r="I22" i="52"/>
  <c r="G32" i="52"/>
  <c r="G12" i="48"/>
  <c r="G15" i="48" s="1"/>
  <c r="G39" i="52" s="1"/>
  <c r="H13" i="52"/>
  <c r="E19" i="38"/>
  <c r="E136" i="48"/>
  <c r="E11" i="48"/>
  <c r="E14" i="48" s="1"/>
  <c r="H23" i="48"/>
  <c r="G12" i="52"/>
  <c r="F15" i="52"/>
  <c r="I23" i="52" l="1"/>
  <c r="I134" i="48"/>
  <c r="H12" i="48"/>
  <c r="H15" i="48" s="1"/>
  <c r="H39" i="52" s="1"/>
  <c r="H32" i="52"/>
  <c r="I13" i="52"/>
  <c r="G15" i="52"/>
  <c r="E38" i="52"/>
  <c r="E13" i="48"/>
  <c r="E20" i="38"/>
  <c r="E34" i="52"/>
  <c r="E140" i="48"/>
  <c r="F11" i="48"/>
  <c r="F14" i="48" s="1"/>
  <c r="F136" i="48"/>
  <c r="I23" i="48"/>
  <c r="H12" i="52"/>
  <c r="I32" i="52" l="1"/>
  <c r="I12" i="48"/>
  <c r="I15" i="48" s="1"/>
  <c r="I39" i="52" s="1"/>
  <c r="I12" i="52"/>
  <c r="H15" i="52"/>
  <c r="F34" i="52"/>
  <c r="F140" i="48"/>
  <c r="G11" i="48"/>
  <c r="G14" i="48" s="1"/>
  <c r="G136" i="48"/>
  <c r="F38" i="52"/>
  <c r="F13" i="48"/>
  <c r="E21" i="38"/>
  <c r="E22" i="38" s="1"/>
  <c r="E23" i="38" s="1"/>
  <c r="E24" i="38" s="1"/>
  <c r="E25" i="38" s="1"/>
  <c r="G13" i="48" l="1"/>
  <c r="G38" i="52"/>
  <c r="I15" i="52"/>
  <c r="G140" i="48"/>
  <c r="G34" i="52"/>
  <c r="H136" i="48"/>
  <c r="H11" i="48"/>
  <c r="H14" i="48" s="1"/>
  <c r="H38" i="52" l="1"/>
  <c r="H13" i="48"/>
  <c r="I11" i="48"/>
  <c r="I14" i="48" s="1"/>
  <c r="I136" i="48"/>
  <c r="H34" i="52"/>
  <c r="H140" i="48"/>
  <c r="I140" i="48" l="1"/>
  <c r="I34" i="52"/>
  <c r="I38" i="52"/>
  <c r="I1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Aldridge, Robin</author>
  </authors>
  <commentList>
    <comment ref="D14" authorId="0" shapeId="0" xr:uid="{0057E354-750F-4531-A898-E8F83C1AC38B}">
      <text>
        <r>
          <rPr>
            <sz val="9"/>
            <color indexed="81"/>
            <rFont val="Tahoma"/>
            <family val="2"/>
          </rPr>
          <t xml:space="preserve">House Bill (HB) 2610, passed by the 84th Texas Legislature, amends the Texas Education Code (TEC), §25.081, by striking language requiring 180 days of instruction and replacing this language with language requiring districts and charter schools to provide at least 75,600 minutes of instruction (including intermissions and recess). The bill also allows school districts and charter schools to add minutes as necessary to compensate for minutes of instruction lost due to school closures caused by disaster, flood, extreme weather conditions, fuel curtailment, or another calamity.
Charter schools are subject to the 75,600 minutes requirement. To receive full funding, a charter school operating after January 1, 2015 must offer 75,600 minutes of operation (including intermissions and recess) minus any minutes waived by the TEA in writing. Failure to operate for at least 75,600 minutes will result in a funding reduction.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MNEEDHAM</author>
    <author>Nora Rainey</author>
  </authors>
  <commentList>
    <comment ref="B29" authorId="0" shapeId="0" xr:uid="{1ECDC8C3-1250-4C07-AD1A-FD1D1A4F350E}">
      <text>
        <r>
          <rPr>
            <sz val="9"/>
            <color indexed="81"/>
            <rFont val="Tahoma"/>
            <family val="2"/>
          </rPr>
          <t>Percent change of category total from one year to the next may be useful for the Start-Up, Y1, &amp; Assumptions tab.</t>
        </r>
      </text>
    </comment>
    <comment ref="C33" authorId="1" shapeId="0" xr:uid="{00000000-0006-0000-0400-000003000000}">
      <text>
        <r>
          <rPr>
            <b/>
            <sz val="9"/>
            <color indexed="81"/>
            <rFont val="Arial"/>
            <family val="2"/>
          </rPr>
          <t>Enter the estimated number of students that will have a Special Education A.R.D and IEP requiring services in the Homebound Special Education instructional arrangement.  (Student Attendance Accounting Handbook, Section IV).</t>
        </r>
        <r>
          <rPr>
            <sz val="9"/>
            <color indexed="81"/>
            <rFont val="Arial"/>
            <family val="2"/>
          </rPr>
          <t xml:space="preserve">
</t>
        </r>
      </text>
    </comment>
    <comment ref="D33" authorId="1" shapeId="0" xr:uid="{00000000-0006-0000-0400-000004000000}">
      <text>
        <r>
          <rPr>
            <b/>
            <sz val="9"/>
            <color indexed="81"/>
            <rFont val="Arial"/>
            <family val="2"/>
          </rPr>
          <t>Enter the estimated number of EYS students that will have a Special Education A.R.D and IEP requiring services in the Homebound Special Education instructional arrangement.  (Student Attendance Accounting Handbook, Section IV).</t>
        </r>
        <r>
          <rPr>
            <sz val="9"/>
            <color indexed="81"/>
            <rFont val="Arial"/>
            <family val="2"/>
          </rPr>
          <t xml:space="preserve">
</t>
        </r>
      </text>
    </comment>
    <comment ref="C34" authorId="1" shapeId="0" xr:uid="{00000000-0006-0000-0400-000005000000}">
      <text>
        <r>
          <rPr>
            <b/>
            <sz val="9"/>
            <color indexed="81"/>
            <rFont val="Arial"/>
            <family val="2"/>
          </rPr>
          <t>Enter the estimated number of students that will have a Special Education A.R.D and IEP requiring services in the Hospital Class Special Education instructional arrangement.  (Student Attendance Accounting Handbook, Section IV).</t>
        </r>
        <r>
          <rPr>
            <sz val="9"/>
            <color indexed="81"/>
            <rFont val="Arial"/>
            <family val="2"/>
          </rPr>
          <t xml:space="preserve">
</t>
        </r>
      </text>
    </comment>
    <comment ref="D34" authorId="1" shapeId="0" xr:uid="{00000000-0006-0000-0400-000006000000}">
      <text>
        <r>
          <rPr>
            <b/>
            <sz val="9"/>
            <color indexed="81"/>
            <rFont val="Arial"/>
            <family val="2"/>
          </rPr>
          <t>Enter the estimated number of EYS students that will have a Special Education A.R.D and IEP requiring services in the Hospital Class Special Education instructional arrangement.  (Student Attendance Accounting Handbook, Section IV).</t>
        </r>
        <r>
          <rPr>
            <sz val="9"/>
            <color indexed="81"/>
            <rFont val="Arial"/>
            <family val="2"/>
          </rPr>
          <t xml:space="preserve">
</t>
        </r>
      </text>
    </comment>
    <comment ref="C35" authorId="1" shapeId="0" xr:uid="{00000000-0006-0000-0400-000007000000}">
      <text>
        <r>
          <rPr>
            <b/>
            <sz val="9"/>
            <color indexed="81"/>
            <rFont val="Arial"/>
            <family val="2"/>
          </rPr>
          <t>Enter the estimated number of students that will have a Special Education A.R.D and IEP requiring services in the Speech Special Education instructional arrangement.  (Student Attendance Accounting Handbook, Section IV).</t>
        </r>
        <r>
          <rPr>
            <sz val="9"/>
            <color indexed="81"/>
            <rFont val="Arial"/>
            <family val="2"/>
          </rPr>
          <t xml:space="preserve">
</t>
        </r>
      </text>
    </comment>
    <comment ref="D35" authorId="1" shapeId="0" xr:uid="{00000000-0006-0000-0400-000008000000}">
      <text>
        <r>
          <rPr>
            <b/>
            <sz val="9"/>
            <color indexed="81"/>
            <rFont val="Arial"/>
            <family val="2"/>
          </rPr>
          <t>Enter the estimated number of EYS students that will have a Special Education A.R.D and IEP requiring services in the Speech Special Education instructional arrangement.  (Student Attendance Accounting Handbook, Section IV).</t>
        </r>
        <r>
          <rPr>
            <sz val="9"/>
            <color indexed="81"/>
            <rFont val="Arial"/>
            <family val="2"/>
          </rPr>
          <t xml:space="preserve">
</t>
        </r>
      </text>
    </comment>
    <comment ref="C36" authorId="1" shapeId="0" xr:uid="{00000000-0006-0000-0400-000009000000}">
      <text>
        <r>
          <rPr>
            <b/>
            <sz val="9"/>
            <color indexed="81"/>
            <rFont val="Arial"/>
            <family val="2"/>
          </rPr>
          <t>Enter the estimated number of students that will have a Special Education A.R.D and IEP requiring services in the Resource Special Education instructional arrangements.  (Student Attendance Accounting Handbook, Section IV).</t>
        </r>
        <r>
          <rPr>
            <sz val="9"/>
            <color indexed="81"/>
            <rFont val="Arial"/>
            <family val="2"/>
          </rPr>
          <t xml:space="preserve">
</t>
        </r>
      </text>
    </comment>
    <comment ref="D36" authorId="1" shapeId="0" xr:uid="{00000000-0006-0000-0400-00000A000000}">
      <text>
        <r>
          <rPr>
            <b/>
            <sz val="9"/>
            <color indexed="81"/>
            <rFont val="Arial"/>
            <family val="2"/>
          </rPr>
          <t>Enter the estimated number of EYS 
students that will have a Special Education A.R.D and IEP requiring services in the Resource Special Education instructional arrangements.  (Student Attendance Accounting Handbook, Section IV).</t>
        </r>
        <r>
          <rPr>
            <sz val="9"/>
            <color indexed="81"/>
            <rFont val="Arial"/>
            <family val="2"/>
          </rPr>
          <t xml:space="preserve">
</t>
        </r>
      </text>
    </comment>
    <comment ref="C37" authorId="1" shapeId="0" xr:uid="{00000000-0006-0000-0400-00000B000000}">
      <text>
        <r>
          <rPr>
            <b/>
            <sz val="9"/>
            <color indexed="81"/>
            <rFont val="Arial"/>
            <family val="2"/>
          </rPr>
          <t>Enter the estimated number of students that will have a Special Education A.R.D and IEP requiring services in the SC Mild/Moderate/Severe Special Education instructional arrangements.  (Student Attendance Accounting Handbook, Section IV).</t>
        </r>
        <r>
          <rPr>
            <sz val="9"/>
            <color indexed="81"/>
            <rFont val="Arial"/>
            <family val="2"/>
          </rPr>
          <t xml:space="preserve">
</t>
        </r>
      </text>
    </comment>
    <comment ref="D37" authorId="1" shapeId="0" xr:uid="{00000000-0006-0000-0400-00000C000000}">
      <text>
        <r>
          <rPr>
            <b/>
            <sz val="9"/>
            <color indexed="81"/>
            <rFont val="Arial"/>
            <family val="2"/>
          </rPr>
          <t>Enter the estimated number of  EYS students that will have a Special Education A.R.D and IEP requiring services in the SC Mild/Moderate/Severe Special Education instructional arrangements.  (Student Attendance Accounting Handbook, Section IV).</t>
        </r>
        <r>
          <rPr>
            <sz val="9"/>
            <color indexed="81"/>
            <rFont val="Arial"/>
            <family val="2"/>
          </rPr>
          <t xml:space="preserve">
</t>
        </r>
      </text>
    </comment>
    <comment ref="C38" authorId="1" shapeId="0" xr:uid="{00000000-0006-0000-0400-00000D00000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D38" authorId="1" shapeId="0" xr:uid="{00000000-0006-0000-0400-00000E000000}">
      <text>
        <r>
          <rPr>
            <b/>
            <sz val="9"/>
            <color indexed="81"/>
            <rFont val="Arial"/>
            <family val="2"/>
          </rPr>
          <t>Enter the estimated number of EYS students that will have a Special Education A.R.D and IEP requiring services in the Full-Time Early Childhood Special Education instructional arrangement.  (Student Attendance Accounting Handbook, Section IV).</t>
        </r>
        <r>
          <rPr>
            <sz val="9"/>
            <color indexed="81"/>
            <rFont val="Arial"/>
            <family val="2"/>
          </rPr>
          <t xml:space="preserve">
</t>
        </r>
      </text>
    </comment>
    <comment ref="C39" authorId="1" shapeId="0" xr:uid="{00000000-0006-0000-0400-00000F000000}">
      <text>
        <r>
          <rPr>
            <b/>
            <sz val="9"/>
            <color indexed="81"/>
            <rFont val="Arial"/>
            <family val="2"/>
          </rPr>
          <t>Enter the estimated number of students that will have a Special Education A.R.D and IEP requiring services in the Off-Home Campus  Special Education instructional arrangements.  (Student Attendance Accounting Handbook, Section IV).</t>
        </r>
        <r>
          <rPr>
            <sz val="9"/>
            <color indexed="81"/>
            <rFont val="Arial"/>
            <family val="2"/>
          </rPr>
          <t xml:space="preserve">
</t>
        </r>
      </text>
    </comment>
    <comment ref="D39" authorId="1" shapeId="0" xr:uid="{00000000-0006-0000-0400-000010000000}">
      <text>
        <r>
          <rPr>
            <b/>
            <sz val="9"/>
            <color indexed="81"/>
            <rFont val="Arial"/>
            <family val="2"/>
          </rPr>
          <t>Enter the estimated number of EYS 
students that will have a Special Education A.R.D and IEP requiring services in the Off-Home Campus  Special Education instructional arrangements.  (Student Attendance Accounting Handbook, Section IV).</t>
        </r>
        <r>
          <rPr>
            <sz val="9"/>
            <color indexed="81"/>
            <rFont val="Arial"/>
            <family val="2"/>
          </rPr>
          <t xml:space="preserve">
</t>
        </r>
      </text>
    </comment>
    <comment ref="C40" authorId="1" shapeId="0" xr:uid="{00000000-0006-0000-0400-000011000000}">
      <text>
        <r>
          <rPr>
            <b/>
            <sz val="9"/>
            <color indexed="81"/>
            <rFont val="Arial"/>
            <family val="2"/>
          </rPr>
          <t>Enter the estimated number of students that will have a Special Education A.R.D and IEP requiring services in the VAC Special Education instructional arrangement.  (Student Attendance Accounting Handbook, Section IV).</t>
        </r>
        <r>
          <rPr>
            <sz val="9"/>
            <color indexed="81"/>
            <rFont val="Arial"/>
            <family val="2"/>
          </rPr>
          <t xml:space="preserve">
</t>
        </r>
      </text>
    </comment>
    <comment ref="D40" authorId="1" shapeId="0" xr:uid="{00000000-0006-0000-0400-000012000000}">
      <text>
        <r>
          <rPr>
            <b/>
            <sz val="9"/>
            <color indexed="81"/>
            <rFont val="Arial"/>
            <family val="2"/>
          </rPr>
          <t>Enter the estimated number of EYS students that will have a Special Education A.R.D and IEP requiring services in the VAC Special Education instructional arrangement.  (Student Attendance Accounting Handbook, Section IV).</t>
        </r>
        <r>
          <rPr>
            <sz val="9"/>
            <color indexed="81"/>
            <rFont val="Arial"/>
            <family val="2"/>
          </rPr>
          <t xml:space="preserve">
</t>
        </r>
      </text>
    </comment>
    <comment ref="C41" authorId="1" shapeId="0" xr:uid="{00000000-0006-0000-0400-000013000000}">
      <text>
        <r>
          <rPr>
            <b/>
            <sz val="9"/>
            <color indexed="81"/>
            <rFont val="Arial"/>
            <family val="2"/>
          </rPr>
          <t>Enter the estimated number of students that will have a Special Education A.R.D and IEP requiring services in the State SchoolSpecial Education instructional arrangement.  (Student Attendance Accounting Handbook, Section IV).</t>
        </r>
        <r>
          <rPr>
            <sz val="9"/>
            <color indexed="81"/>
            <rFont val="Arial"/>
            <family val="2"/>
          </rPr>
          <t xml:space="preserve">
</t>
        </r>
      </text>
    </comment>
    <comment ref="D41" authorId="1" shapeId="0" xr:uid="{00000000-0006-0000-0400-000014000000}">
      <text>
        <r>
          <rPr>
            <b/>
            <sz val="9"/>
            <color indexed="81"/>
            <rFont val="Arial"/>
            <family val="2"/>
          </rPr>
          <t>Enter the estimated number of EYS students that will have a Special Education A.R.D and IEP requiring services in the State SchoolSpecial Education instructional arrangement.  (Student Attendance Accounting Handbook, Section IV).</t>
        </r>
        <r>
          <rPr>
            <sz val="9"/>
            <color indexed="81"/>
            <rFont val="Arial"/>
            <family val="2"/>
          </rPr>
          <t xml:space="preserve">
</t>
        </r>
      </text>
    </comment>
    <comment ref="C42" authorId="1" shapeId="0" xr:uid="{00000000-0006-0000-0400-000015000000}">
      <text>
        <r>
          <rPr>
            <b/>
            <sz val="9"/>
            <color indexed="81"/>
            <rFont val="Arial"/>
            <family val="2"/>
          </rPr>
          <t>Enter the estimated number of students that will have a Special Education A.R.D and IEP requiring services in the Residential Care &amp; Treatment Special Education instructional arrangements.  (Student Attendance Accounting Handbook, Section IV).</t>
        </r>
        <r>
          <rPr>
            <sz val="9"/>
            <color indexed="81"/>
            <rFont val="Arial"/>
            <family val="2"/>
          </rPr>
          <t xml:space="preserve">
</t>
        </r>
      </text>
    </comment>
    <comment ref="D42" authorId="1" shapeId="0" xr:uid="{00000000-0006-0000-0400-000016000000}">
      <text>
        <r>
          <rPr>
            <b/>
            <sz val="9"/>
            <color indexed="81"/>
            <rFont val="Arial"/>
            <family val="2"/>
          </rPr>
          <t>Enter the estimated number of EYS students that will have a Special Education A.R.D and IEP requiring services in the Residential Care &amp; Treatment Special Education instructional arrangements.  (Student Attendance Accounting Handbook, Section IV).</t>
        </r>
        <r>
          <rPr>
            <sz val="9"/>
            <color indexed="81"/>
            <rFont val="Arial"/>
            <family val="2"/>
          </rPr>
          <t xml:space="preserve">
</t>
        </r>
      </text>
    </comment>
    <comment ref="C43" authorId="1" shapeId="0" xr:uid="{00000000-0006-0000-0400-000017000000}">
      <text>
        <r>
          <rPr>
            <b/>
            <sz val="9"/>
            <color indexed="81"/>
            <rFont val="Arial"/>
            <family val="2"/>
          </rPr>
          <t>Enter the estimated number of students that will have a Special Education A.R.D and IEP requiring services in the Mainstream Special Education instructional arrangement.  (Student Attendance Accounting Handbook, Section IV).</t>
        </r>
        <r>
          <rPr>
            <sz val="9"/>
            <color indexed="81"/>
            <rFont val="Arial"/>
            <family val="2"/>
          </rPr>
          <t xml:space="preserve">
</t>
        </r>
      </text>
    </comment>
    <comment ref="D43" authorId="1" shapeId="0" xr:uid="{00000000-0006-0000-0400-000018000000}">
      <text>
        <r>
          <rPr>
            <b/>
            <sz val="9"/>
            <color indexed="81"/>
            <rFont val="Arial"/>
            <family val="2"/>
          </rPr>
          <t>Enter the estimated number of EYS students that will have a Special Education A.R.D and IEP requiring services in the Mainstream Special Education instructional arrangement.  (Student Attendance Accounting Handbook, Section IV).</t>
        </r>
        <r>
          <rPr>
            <sz val="9"/>
            <color indexed="81"/>
            <rFont val="Arial"/>
            <family val="2"/>
          </rPr>
          <t xml:space="preserve">
</t>
        </r>
      </text>
    </comment>
    <comment ref="B46" authorId="0" shapeId="0" xr:uid="{E93BDBF1-C845-4204-BC0A-1300DD20D680}">
      <text>
        <r>
          <rPr>
            <sz val="9"/>
            <color indexed="81"/>
            <rFont val="Tahoma"/>
            <family val="2"/>
          </rPr>
          <t>Percent change of category total from one year to the next may be useful for the Start-Up, Y1, &amp; Assumptions tab.</t>
        </r>
      </text>
    </comment>
    <comment ref="C49" authorId="1" shapeId="0" xr:uid="{00000000-0006-0000-0400-00001A00000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D49" authorId="1" shapeId="0" xr:uid="{00000000-0006-0000-0400-00001B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C50" authorId="1" shapeId="0" xr:uid="{00000000-0006-0000-0400-00001C00000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D50" authorId="1" shapeId="0" xr:uid="{00000000-0006-0000-0400-00001D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1" authorId="1" shapeId="0" xr:uid="{00000000-0006-0000-0400-00001E00000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D51" authorId="1" shapeId="0" xr:uid="{00000000-0006-0000-0400-00001F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2" authorId="1" shapeId="0" xr:uid="{00000000-0006-0000-0400-00002000000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D52" authorId="1" shapeId="0" xr:uid="{00000000-0006-0000-0400-000021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3" authorId="1" shapeId="0" xr:uid="{00000000-0006-0000-0400-00002200000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D53" authorId="1" shapeId="0" xr:uid="{00000000-0006-0000-0400-000023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C54" authorId="1" shapeId="0" xr:uid="{00000000-0006-0000-0400-00002400000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D54" authorId="1" shapeId="0" xr:uid="{00000000-0006-0000-0400-000025000000}">
      <text>
        <r>
          <rPr>
            <sz val="9"/>
            <color indexed="81"/>
            <rFont val="Arial"/>
            <family val="2"/>
          </rPr>
          <t xml:space="preserve">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57" authorId="0" shapeId="0" xr:uid="{DC9A9811-5467-4E86-BECE-BA02E9AC6695}">
      <text>
        <r>
          <rPr>
            <sz val="9"/>
            <color indexed="81"/>
            <rFont val="Tahoma"/>
            <family val="2"/>
          </rPr>
          <t>Percent change of category total from one year to the next may be useful for the Start-Up, Y1, &amp; Assumptions tab.</t>
        </r>
      </text>
    </comment>
    <comment ref="C61" authorId="1" shapeId="0" xr:uid="{00000000-0006-0000-0400-00002600000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C64" authorId="1" shapeId="0" xr:uid="{00000000-0006-0000-0400-00002700000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C67" authorId="1" shapeId="0" xr:uid="{00000000-0006-0000-0400-00002800000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 ref="C70" authorId="1" shapeId="0" xr:uid="{00000000-0006-0000-0400-000029000000}">
      <text>
        <r>
          <rPr>
            <b/>
            <sz val="9"/>
            <color indexed="81"/>
            <rFont val="Arial"/>
            <family val="2"/>
          </rPr>
          <t>If the "Sped Total Error" is Displayed, then the sum of Students in Special Education Instructional Arrangements 01 though 98 is greater than the number of Students enrolled in row 24.  Please correct data before submitting. Estimates with Special Education enrollment errors will not be processed.</t>
        </r>
        <r>
          <rPr>
            <sz val="9"/>
            <color indexed="81"/>
            <rFont val="Arial"/>
            <family val="2"/>
          </rPr>
          <t xml:space="preserve">
</t>
        </r>
      </text>
    </comment>
    <comment ref="C71" authorId="1" shapeId="0" xr:uid="{00000000-0006-0000-0400-00002A000000}">
      <text>
        <r>
          <rPr>
            <b/>
            <sz val="9"/>
            <color indexed="81"/>
            <rFont val="Arial"/>
            <family val="2"/>
          </rPr>
          <t>If the "CATE Total Error" is Displayed, then the sum of Students in Career and Technology Vocational Settings 1 though 6 is greater than the number of Students enrolled in row 24.  Please correct data before submitting. Estimates with Career and Technology Education enrollment errors will not be processed.</t>
        </r>
        <r>
          <rPr>
            <sz val="9"/>
            <color indexed="81"/>
            <rFont val="Arial"/>
            <family val="2"/>
          </rPr>
          <t xml:space="preserve">
</t>
        </r>
      </text>
    </comment>
    <comment ref="C73" authorId="0" shapeId="0" xr:uid="{00000000-0006-0000-0400-00002C000000}">
      <text>
        <r>
          <rPr>
            <sz val="9"/>
            <color indexed="81"/>
            <rFont val="Tahoma"/>
            <family val="2"/>
          </rPr>
          <t>Enter highest 6 months of enrollment qualified for free or reduced lunch.</t>
        </r>
      </text>
    </comment>
    <comment ref="C76" authorId="0" shapeId="0" xr:uid="{00000000-0006-0000-0400-00002D000000}">
      <text>
        <r>
          <rPr>
            <sz val="9"/>
            <color indexed="81"/>
            <rFont val="Tahoma"/>
            <family val="2"/>
          </rPr>
          <t>Enter estimate here.</t>
        </r>
      </text>
    </comment>
    <comment ref="C77" authorId="0" shapeId="0" xr:uid="{00000000-0006-0000-0400-00002E000000}">
      <text>
        <r>
          <rPr>
            <sz val="9"/>
            <color indexed="81"/>
            <rFont val="Tahoma"/>
            <family val="2"/>
          </rPr>
          <t>Enter estimate here.</t>
        </r>
      </text>
    </comment>
    <comment ref="C78" authorId="0" shapeId="0" xr:uid="{00000000-0006-0000-0400-00002F000000}">
      <text>
        <r>
          <rPr>
            <sz val="9"/>
            <color indexed="81"/>
            <rFont val="Tahoma"/>
            <family val="2"/>
          </rPr>
          <t>Enter estimate here.</t>
        </r>
      </text>
    </comment>
    <comment ref="B80" authorId="0" shapeId="0" xr:uid="{4E2C3DDC-6FE7-45F5-AA21-4C0E0BDE3516}">
      <text>
        <r>
          <rPr>
            <sz val="9"/>
            <color indexed="81"/>
            <rFont val="Tahoma"/>
            <family val="2"/>
          </rPr>
          <t>Percent change of category total from one year to the next may be useful for the Start-Up, Y1, &amp; Assumptions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C27" authorId="0" shapeId="0" xr:uid="{00000000-0006-0000-0700-00000100000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C28" authorId="0" shapeId="0" xr:uid="{00000000-0006-0000-0700-00000200000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C29" authorId="0" shapeId="0" xr:uid="{00000000-0006-0000-0700-00000300000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C32" authorId="0" shapeId="0" xr:uid="{00000000-0006-0000-0700-00000400000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C37" authorId="0" shapeId="0" xr:uid="{00000000-0006-0000-0700-00000500000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C41" authorId="0" shapeId="0" xr:uid="{00000000-0006-0000-0700-00000600000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C43" authorId="0" shapeId="0" xr:uid="{00000000-0006-0000-0700-00000700000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C93" authorId="0" shapeId="0" xr:uid="{00000000-0006-0000-0700-000008000000}">
      <text>
        <r>
          <rPr>
            <b/>
            <sz val="11"/>
            <color indexed="81"/>
            <rFont val="Calibri"/>
            <family val="2"/>
            <scheme val="minor"/>
          </rPr>
          <t>Expenses under Other would include:</t>
        </r>
        <r>
          <rPr>
            <sz val="11"/>
            <color indexed="81"/>
            <rFont val="Calibri"/>
            <family val="2"/>
            <scheme val="minor"/>
          </rPr>
          <t xml:space="preserve">
 - Development
 - Conferences</t>
        </r>
      </text>
    </comment>
    <comment ref="C97" authorId="0" shapeId="0" xr:uid="{00000000-0006-0000-0700-000009000000}">
      <text>
        <r>
          <rPr>
            <b/>
            <sz val="11"/>
            <color indexed="81"/>
            <rFont val="Calibri"/>
            <family val="2"/>
            <scheme val="minor"/>
          </rPr>
          <t>Expenses under Other would include:</t>
        </r>
        <r>
          <rPr>
            <sz val="11"/>
            <color indexed="81"/>
            <rFont val="Calibri"/>
            <family val="2"/>
            <scheme val="minor"/>
          </rPr>
          <t xml:space="preserve">
 - Curriculum</t>
        </r>
        <r>
          <rPr>
            <sz val="8"/>
            <color indexed="81"/>
            <rFont val="Tahoma"/>
            <family val="2"/>
          </rPr>
          <t xml:space="preserve">
</t>
        </r>
      </text>
    </comment>
    <comment ref="C98" authorId="0" shapeId="0" xr:uid="{00000000-0006-0000-0700-00000A000000}">
      <text>
        <r>
          <rPr>
            <b/>
            <sz val="11"/>
            <color indexed="81"/>
            <rFont val="Calibri"/>
            <family val="2"/>
            <scheme val="minor"/>
          </rPr>
          <t>Expenses under Other would include:</t>
        </r>
        <r>
          <rPr>
            <sz val="11"/>
            <color indexed="81"/>
            <rFont val="Calibri"/>
            <family val="2"/>
            <scheme val="minor"/>
          </rPr>
          <t xml:space="preserve">
 - Instructional
 - Non-Instructional
 - Athletic
 - Music
 - Office Equipment
</t>
        </r>
        <r>
          <rPr>
            <b/>
            <sz val="11"/>
            <color indexed="81"/>
            <rFont val="Calibri"/>
            <family val="2"/>
            <scheme val="minor"/>
          </rPr>
          <t>* Includes the Purchase or Lease of  any of the above</t>
        </r>
      </text>
    </comment>
    <comment ref="C100" authorId="0" shapeId="0" xr:uid="{00000000-0006-0000-0700-00000B000000}">
      <text>
        <r>
          <rPr>
            <b/>
            <sz val="11"/>
            <color indexed="81"/>
            <rFont val="Calibri"/>
            <family val="2"/>
            <scheme val="minor"/>
          </rPr>
          <t>Expenses under Other would include:</t>
        </r>
        <r>
          <rPr>
            <sz val="11"/>
            <color indexed="81"/>
            <rFont val="Calibri"/>
            <family val="2"/>
            <scheme val="minor"/>
          </rPr>
          <t xml:space="preserve">
 - Hardware
 - Software
 - Internet
 - Wiring
 - Other</t>
        </r>
      </text>
    </comment>
    <comment ref="C104" authorId="0" shapeId="0" xr:uid="{00000000-0006-0000-0700-00000C000000}">
      <text>
        <r>
          <rPr>
            <b/>
            <sz val="11"/>
            <color indexed="81"/>
            <rFont val="Calibri"/>
            <family val="2"/>
            <scheme val="minor"/>
          </rPr>
          <t>Expenses under Other would include:</t>
        </r>
        <r>
          <rPr>
            <sz val="11"/>
            <color indexed="81"/>
            <rFont val="Calibri"/>
            <family val="2"/>
            <scheme val="minor"/>
          </rPr>
          <t xml:space="preserve">
 - Uniforms
 - Special Events</t>
        </r>
      </text>
    </comment>
    <comment ref="C105" authorId="0" shapeId="0" xr:uid="{00000000-0006-0000-0700-00000D000000}">
      <text>
        <r>
          <rPr>
            <b/>
            <sz val="11"/>
            <color indexed="81"/>
            <rFont val="Calibri"/>
            <family val="2"/>
            <scheme val="minor"/>
          </rPr>
          <t>Expenses under Other would include:</t>
        </r>
        <r>
          <rPr>
            <sz val="11"/>
            <color indexed="81"/>
            <rFont val="Calibri"/>
            <family val="2"/>
            <scheme val="minor"/>
          </rPr>
          <t xml:space="preserve">
 - Printing
 - Postage
 - Copying
 - All Other</t>
        </r>
      </text>
    </comment>
    <comment ref="C112" authorId="0" shapeId="0" xr:uid="{00000000-0006-0000-0700-00000E00000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13" authorId="0" shapeId="0" xr:uid="{00000000-0006-0000-0700-00000F00000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14" authorId="0" shapeId="0" xr:uid="{00000000-0006-0000-0700-00001000000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hrubyda</author>
  </authors>
  <commentList>
    <comment ref="B27" authorId="0" shapeId="0" xr:uid="{00000000-0006-0000-0900-00000100000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28" authorId="0" shapeId="0" xr:uid="{00000000-0006-0000-0900-00000200000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29" authorId="0" shapeId="0" xr:uid="{00000000-0006-0000-0900-00000300000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32" authorId="0" shapeId="0" xr:uid="{00000000-0006-0000-0900-00000400000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37" authorId="0" shapeId="0" xr:uid="{00000000-0006-0000-0900-00000500000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41" authorId="0" shapeId="0" xr:uid="{00000000-0006-0000-0900-00000600000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43" authorId="0" shapeId="0" xr:uid="{00000000-0006-0000-0900-00000700000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Black, Dina</author>
    <author>Rainey, Nora</author>
  </authors>
  <commentList>
    <comment ref="B39" authorId="0" shapeId="0" xr:uid="{4E743B10-9F9D-4882-87C2-90FA746BEE6A}">
      <text>
        <r>
          <rPr>
            <b/>
            <sz val="9"/>
            <color indexed="81"/>
            <rFont val="Tahoma"/>
            <family val="2"/>
          </rPr>
          <t>Regular Program ADA is calculated by taking Refined ADA and subtracting Special Education FTEs and Career &amp; Technology FTEs.  Page 1 of SOF; Line 2</t>
        </r>
      </text>
    </comment>
    <comment ref="D50" authorId="1" shapeId="0" xr:uid="{5C29FB87-B1A6-492A-B8BD-F09C0935C0B3}">
      <text>
        <r>
          <rPr>
            <b/>
            <sz val="9"/>
            <color indexed="81"/>
            <rFont val="Tahoma"/>
            <family val="2"/>
          </rPr>
          <t>Page 2 of SOF; Funding Components; Line 28</t>
        </r>
        <r>
          <rPr>
            <sz val="9"/>
            <color indexed="81"/>
            <rFont val="Tahoma"/>
            <family val="2"/>
          </rPr>
          <t xml:space="preserve">
</t>
        </r>
      </text>
    </comment>
    <comment ref="D51" authorId="1" shapeId="0" xr:uid="{0D8CEEA1-BF2E-438E-8342-2C5E2F8E4733}">
      <text>
        <r>
          <rPr>
            <b/>
            <sz val="9"/>
            <color indexed="81"/>
            <rFont val="Tahoma"/>
            <family val="2"/>
          </rPr>
          <t>Page 7 of SOF; Adjusted Allotment Detail; Line 1</t>
        </r>
      </text>
    </comment>
    <comment ref="D52" authorId="1" shapeId="0" xr:uid="{084E25BE-D459-4A13-BCF1-C3CF7BDA5ADA}">
      <text>
        <r>
          <rPr>
            <b/>
            <sz val="9"/>
            <color indexed="81"/>
            <rFont val="Tahoma"/>
            <family val="2"/>
          </rPr>
          <t>Page 7 of SOF; Adjusted Allotment Detail; Line 2</t>
        </r>
      </text>
    </comment>
    <comment ref="D53" authorId="1" shapeId="0" xr:uid="{AA91D4FB-A795-4EEF-A4CA-90599819CBEC}">
      <text>
        <r>
          <rPr>
            <b/>
            <sz val="9"/>
            <color indexed="81"/>
            <rFont val="Tahoma"/>
            <family val="2"/>
          </rPr>
          <t>Page 7 of SOF; Adjusted Allotment Detail; Line 5</t>
        </r>
      </text>
    </comment>
    <comment ref="D54" authorId="1" shapeId="0" xr:uid="{98FA2D7C-638C-46AB-93CE-1A37A8714ACB}">
      <text>
        <r>
          <rPr>
            <b/>
            <sz val="9"/>
            <color indexed="81"/>
            <rFont val="Tahoma"/>
            <family val="2"/>
          </rPr>
          <t>Page 12 of SOF; Tier II Detail, Level 1; Line 3</t>
        </r>
        <r>
          <rPr>
            <sz val="9"/>
            <color indexed="81"/>
            <rFont val="Tahoma"/>
            <family val="2"/>
          </rPr>
          <t xml:space="preserve">
</t>
        </r>
      </text>
    </comment>
    <comment ref="D55" authorId="1" shapeId="0" xr:uid="{63AC1B3E-8D93-4A18-8EC1-734605002D1A}">
      <text>
        <r>
          <rPr>
            <b/>
            <sz val="9"/>
            <color indexed="81"/>
            <rFont val="Tahoma"/>
            <family val="2"/>
          </rPr>
          <t>Page 12 of SOF; Tier II Detail, Level 2; Line 8</t>
        </r>
      </text>
    </comment>
    <comment ref="D56" authorId="0" shapeId="0" xr:uid="{4B6E17FA-3B17-4513-BFFF-429633176CEA}">
      <text>
        <r>
          <rPr>
            <b/>
            <sz val="9"/>
            <color indexed="81"/>
            <rFont val="Tahoma"/>
            <family val="2"/>
          </rPr>
          <t>Page 16 of SOF; Charter Facilities Sate Aid Report; Line 5</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nora rainey</author>
  </authors>
  <commentList>
    <comment ref="D1" authorId="0" shapeId="0" xr:uid="{00000000-0006-0000-0F00-000001000000}">
      <text>
        <r>
          <rPr>
            <b/>
            <sz val="9"/>
            <color indexed="81"/>
            <rFont val="Tahoma"/>
            <family val="2"/>
          </rPr>
          <t>nora rainey:</t>
        </r>
        <r>
          <rPr>
            <sz val="9"/>
            <color indexed="81"/>
            <rFont val="Tahoma"/>
            <family val="2"/>
          </rPr>
          <t xml:space="preserve">
Emailed from Melissa Geisberg in Charter Division.  </t>
        </r>
      </text>
    </comment>
    <comment ref="G1" authorId="0" shapeId="0" xr:uid="{00000000-0006-0000-0F00-000002000000}">
      <text>
        <r>
          <rPr>
            <b/>
            <sz val="9"/>
            <color indexed="81"/>
            <rFont val="Tahoma"/>
            <family val="2"/>
          </rPr>
          <t>nora rainey:</t>
        </r>
        <r>
          <rPr>
            <sz val="9"/>
            <color indexed="81"/>
            <rFont val="Tahoma"/>
            <family val="2"/>
          </rPr>
          <t xml:space="preserve">
Back Calculated 
Adj   HB1REV_WADA/.9235</t>
        </r>
      </text>
    </comment>
    <comment ref="H1" authorId="0" shapeId="0" xr:uid="{00000000-0006-0000-0F00-000003000000}">
      <text>
        <r>
          <rPr>
            <b/>
            <sz val="9"/>
            <color indexed="81"/>
            <rFont val="Tahoma"/>
            <family val="2"/>
          </rPr>
          <t>nora rainey:</t>
        </r>
        <r>
          <rPr>
            <sz val="9"/>
            <color indexed="81"/>
            <rFont val="Tahoma"/>
            <family val="2"/>
          </rPr>
          <t xml:space="preserve">
from LPE ASATR dump not FY13 dump 06/11/2013</t>
        </r>
      </text>
    </comment>
    <comment ref="I1" authorId="0" shapeId="0" xr:uid="{00000000-0006-0000-0F00-000004000000}">
      <text>
        <r>
          <rPr>
            <b/>
            <sz val="9"/>
            <color indexed="81"/>
            <rFont val="Tahoma"/>
            <family val="2"/>
          </rPr>
          <t>nora rainey:</t>
        </r>
        <r>
          <rPr>
            <sz val="9"/>
            <color indexed="81"/>
            <rFont val="Tahoma"/>
            <family val="2"/>
          </rPr>
          <t xml:space="preserve">
from LPE ASATR dump not FY13 dump 06/11/2013</t>
        </r>
      </text>
    </comment>
    <comment ref="A142" authorId="0" shapeId="0" xr:uid="{00000000-0006-0000-0F00-000005000000}">
      <text>
        <r>
          <rPr>
            <b/>
            <sz val="9"/>
            <color indexed="81"/>
            <rFont val="Tahoma"/>
            <family val="2"/>
          </rPr>
          <t>nora rainey:</t>
        </r>
        <r>
          <rPr>
            <sz val="9"/>
            <color indexed="81"/>
            <rFont val="Tahoma"/>
            <family val="2"/>
          </rPr>
          <t xml:space="preserve">
From: Salvo, Rick 
Sent: Monday, July 02, 2012 10:01 AM
To: Rainey, Nora
Subject: New Charter Postpones Opening
</t>
        </r>
      </text>
    </comment>
  </commentList>
</comments>
</file>

<file path=xl/sharedStrings.xml><?xml version="1.0" encoding="utf-8"?>
<sst xmlns="http://schemas.openxmlformats.org/spreadsheetml/2006/main" count="2872" uniqueCount="1131">
  <si>
    <t>GABRIEL TAFOLLA ACADEMY</t>
  </si>
  <si>
    <t>Vista del Furturo Charter School</t>
  </si>
  <si>
    <t>Bob Hope School</t>
  </si>
  <si>
    <t>Koinonia Community Learning Academy</t>
  </si>
  <si>
    <t>SMNK</t>
  </si>
  <si>
    <t>FM113460</t>
  </si>
  <si>
    <t>FM113711</t>
  </si>
  <si>
    <t>FM113720</t>
  </si>
  <si>
    <t>FM113730</t>
  </si>
  <si>
    <t>SOFK</t>
  </si>
  <si>
    <t>AMBASSADORS PREPARATORY ACADEM</t>
  </si>
  <si>
    <t>RAUL YZAGUIRRE SCHOOL FOR SUCC</t>
  </si>
  <si>
    <t>UNIVERSITY OF HOUSTON CHARTER</t>
  </si>
  <si>
    <t>BAY AREA CHARTER INC</t>
  </si>
  <si>
    <t>ACADEMY OF ACCELERATED LEARNIN</t>
  </si>
  <si>
    <t>EXCEL ACADEMY</t>
  </si>
  <si>
    <t>HOUSTON CAN ACADEMY CHARTER SC</t>
  </si>
  <si>
    <t>KIPP INC CHARTER</t>
  </si>
  <si>
    <t>THE VARNETT PUBLIC SCHOOL</t>
  </si>
  <si>
    <t>ALIEF MONTESSORI COMMUNITY SCH</t>
  </si>
  <si>
    <t>AMIGOS POR VIDA-FRIENDS FOR LI</t>
  </si>
  <si>
    <t>HOUSTON GATEWAY ACADEMY INC</t>
  </si>
  <si>
    <t>HOUSTON HEIGHTS LEARNING ACADE</t>
  </si>
  <si>
    <t>LA AMISTAD LOVE &amp; LEARNING ACA</t>
  </si>
  <si>
    <t>TWO DIMENSIONS PREPARATORY ACA</t>
  </si>
  <si>
    <t>BEATRICE MAYES INSTITUTE CHART</t>
  </si>
  <si>
    <t>ACCELERATED INTERMEDIATE ACADE</t>
  </si>
  <si>
    <t>RICHARD MILBURN ACADEMY (SUBUR</t>
  </si>
  <si>
    <t>THE RHODES SCHOOL</t>
  </si>
  <si>
    <t>HARMONY SCHOOL OF SCIENCE - HO</t>
  </si>
  <si>
    <t>TEKOA ACADEMY OF ACCELERATED S</t>
  </si>
  <si>
    <t>MEADOWLAND CHARTER SCHOOL</t>
  </si>
  <si>
    <t>HARMONY SCIENCE ACAD (LUBBOCK)</t>
  </si>
  <si>
    <t>RAPOPORT ACADEMY PUBLIC SCHOOL</t>
  </si>
  <si>
    <t>HARMONY SCIENCE ACAD (WACO)</t>
  </si>
  <si>
    <t>STEPHEN F AUSTIN STATE UNIVERS</t>
  </si>
  <si>
    <t>DR M L GARZA-GONZALEZ CHARTER</t>
  </si>
  <si>
    <t>CORPUS CHRISTI MONTESSORI SCHO</t>
  </si>
  <si>
    <t>RICHARD MILBURN ACADEMY (AMARI</t>
  </si>
  <si>
    <t>FORT WORTH ACADEMY OF FINE ART</t>
  </si>
  <si>
    <t>WESTLAKE ACADEMY CHARTER SCHOO</t>
  </si>
  <si>
    <t>EAST FORT WORTH MONTESSORI ACA</t>
  </si>
  <si>
    <t>RICHARD MILBURN ACADEMY (FORT</t>
  </si>
  <si>
    <t>HARMONY SCIENCE ACAD (FORT WOR</t>
  </si>
  <si>
    <t>TEXAS ELEMENTARY SCHOOL OF THE</t>
  </si>
  <si>
    <t>CHAPEL HILL ACADEMY</t>
  </si>
  <si>
    <t>AMERICAN YOUTHWORKS CHARTER SC</t>
  </si>
  <si>
    <t>UNIVERSITY OF TEXAS UNIVERSITY</t>
  </si>
  <si>
    <t>HARMONY SCIENCE ACADEMY (AUSTI</t>
  </si>
  <si>
    <t>AUSTIN CAN ACADEMY CHARTER SCH</t>
  </si>
  <si>
    <t>UNIVERSITY OF TEXAS ELEMENTARY</t>
  </si>
  <si>
    <t>KIPP AUSTIN PUBLIC SCHOOLS INC</t>
  </si>
  <si>
    <t>THE EAST AUSTIN COLLEGE PREP A</t>
  </si>
  <si>
    <t>RACRW10</t>
  </si>
  <si>
    <t>NOGAT</t>
  </si>
  <si>
    <t>FM103790</t>
  </si>
  <si>
    <t>FM113790</t>
  </si>
  <si>
    <t>FM111239</t>
  </si>
  <si>
    <t>FM111242</t>
  </si>
  <si>
    <t>HB1R_W10</t>
  </si>
  <si>
    <t>ST_DBA</t>
  </si>
  <si>
    <t>ST_3120</t>
  </si>
  <si>
    <t>ST_ABA</t>
  </si>
  <si>
    <t>ST_ALL</t>
  </si>
  <si>
    <t>ST_DTR4</t>
  </si>
  <si>
    <t>ST_DTR5</t>
  </si>
  <si>
    <t>ST MARY'S ACADEMY CHARTER SCHO</t>
  </si>
  <si>
    <t>RICHARD MILBURN ALTER HIGH SCH</t>
  </si>
  <si>
    <t>HIGGS CARTER KING GIFTED &amp; TAL</t>
  </si>
  <si>
    <t>SCHOOL OF EXCELLENCE IN EDUCAT</t>
  </si>
  <si>
    <t>JOHN H WOOD JR PUBLIC CHARTER</t>
  </si>
  <si>
    <t>POSITIVE SOLUTIONS CHARTER SCH</t>
  </si>
  <si>
    <t>ACADEMY OF CAREERS AND TECHNOL</t>
  </si>
  <si>
    <t>SAN ANTONIO CAN HIGH SCHOOL</t>
  </si>
  <si>
    <t>SAN ANTONIO SCHOOL FOR INQUIRY</t>
  </si>
  <si>
    <t>SCHOOL OF SCIENCE AND TECHNOLO</t>
  </si>
  <si>
    <t>HARMONY SCIENCE ACAD (SAN ANTO</t>
  </si>
  <si>
    <t>BROOKS ACADEMY OF SCIENCE AND</t>
  </si>
  <si>
    <t>CITY CENTER HEALTH CAREERS</t>
  </si>
  <si>
    <t>BRAZOS SCHOOL FOR INQUIRY &amp; CR</t>
  </si>
  <si>
    <t>HARMONY SCIENCE ACADEMY - BROW</t>
  </si>
  <si>
    <t>PEGASUS SCHOOL OF LIBERAL ARTS</t>
  </si>
  <si>
    <t>DALLAS COMMUNITY CHARTER SCHOO</t>
  </si>
  <si>
    <t>ADVANTAGE ACADEMY</t>
  </si>
  <si>
    <t>NOVA ACADEMY</t>
  </si>
  <si>
    <t>CHILDREN FIRST ACADEMY OF DALL</t>
  </si>
  <si>
    <t>FAITH FAMILY ACADEMY OF OAK CL</t>
  </si>
  <si>
    <t>WINFREE ACADEMY CHARTER SCHOOL</t>
  </si>
  <si>
    <t>EDUCATION CENTER INTERNATIONAL</t>
  </si>
  <si>
    <t>EVOLUTION ACADEMY CHARTER SCHO</t>
  </si>
  <si>
    <t>RECONCILIATION ACADEMY</t>
  </si>
  <si>
    <t>MANARA ACADEMY</t>
  </si>
  <si>
    <t>RICHARD MILBURN ACADEMY (ECTOR</t>
  </si>
  <si>
    <t>WAXAHACHIE FAITH FAMILY ACADEM</t>
  </si>
  <si>
    <t>BURNHAM WOOD CHARTER SCHOOL DI</t>
  </si>
  <si>
    <t>ERATH EXCELS ACADEMY INC</t>
  </si>
  <si>
    <t>ODYSSEY ACADEMY INC</t>
  </si>
  <si>
    <t>WESTLAKE ACADEMY CHARTER SCHOOL</t>
  </si>
  <si>
    <t>HARMONY SCIENCE ACAD (FORT WORTH)</t>
  </si>
  <si>
    <t>AMERICAN YOUTHWORKS CHARTER SCHOOL</t>
  </si>
  <si>
    <t>ORENDA CHARTER SCHOOL</t>
  </si>
  <si>
    <t>MeadowLand Charter School</t>
  </si>
  <si>
    <t>Stephen F. Austin State University Charter School</t>
  </si>
  <si>
    <t>Chapel Hill Academy</t>
  </si>
  <si>
    <t>Summit International Preparatory</t>
  </si>
  <si>
    <t>Status Change</t>
  </si>
  <si>
    <t>MEYERPARK ELEMENTARY</t>
  </si>
  <si>
    <t>STEPPING STONES CHARTER EL</t>
  </si>
  <si>
    <t>TEXAS PREPARATORY SCHOOL</t>
  </si>
  <si>
    <t>PHOENIX CHARTER SCHOOL</t>
  </si>
  <si>
    <t>TEKOA ACADEMY OF ACCELERATED STUDIES</t>
  </si>
  <si>
    <t>EHRHART SCHOOL</t>
  </si>
  <si>
    <t>SOUTH PLAINS</t>
  </si>
  <si>
    <t>WACO CHARTER SCHOOL</t>
  </si>
  <si>
    <t>AUDRE AND BERNARD RAPOPORT ACADEMY</t>
  </si>
  <si>
    <t>CROSSTIMBERS ACADEMY</t>
  </si>
  <si>
    <t>RICHARD MILBURN ALTER HIGH SCHOOL (CORPUS CHRISTI)</t>
  </si>
  <si>
    <t>GEORGE I SANCHEZ CHARTER</t>
  </si>
  <si>
    <t>UNIVERSITY OF HOUSTON CHARTER SCHOOL</t>
  </si>
  <si>
    <t>AMIGOS POR VIDA-FRIENDS FOR LIFE PUBLIC CHARTER SC</t>
  </si>
  <si>
    <t>HOUSTON HEIGHTS HIGH SCHOOL</t>
  </si>
  <si>
    <t>HOUSTON GATEWAY ACADEMY, INC.</t>
  </si>
  <si>
    <t>OTHER PROGRAMS</t>
  </si>
  <si>
    <t>TOTAL OTHER PROGRAMS</t>
  </si>
  <si>
    <t>CALVIN NELMS CHARTER SCHOOLS</t>
  </si>
  <si>
    <t>SOUTHWEST SCHOOL</t>
  </si>
  <si>
    <t>ACCELERATED INTERMEDIATE ACADEMY</t>
  </si>
  <si>
    <t>ZOE LEARNING ACADEMY</t>
  </si>
  <si>
    <t>Total Number of High School Students Enrolled</t>
  </si>
  <si>
    <t>School of Science and Technology Discovery</t>
  </si>
  <si>
    <t xml:space="preserve">Harmony Science Academy-Brownsville </t>
  </si>
  <si>
    <t>RECONCILIATION  ACADEMY</t>
  </si>
  <si>
    <t>Harmony School of Science-Houston</t>
  </si>
  <si>
    <t>SCHOOL OF SCIENCE AND TECHNOLOGY</t>
  </si>
  <si>
    <t>HARMONY SCIENCE ACAD (SAN ANTONIO)</t>
  </si>
  <si>
    <t>PEGASUS SCHOOL OF LIBERAL ARTS AND SCIENCES</t>
  </si>
  <si>
    <t>EAGLE ADVANTAGE SCHOOLS</t>
  </si>
  <si>
    <t>LIFE SCHOOL</t>
  </si>
  <si>
    <t>NOVA ACADEMY (OAK CLIFF)</t>
  </si>
  <si>
    <t>ACADEMY OF DALLAS</t>
  </si>
  <si>
    <t>TRINITY BASIN PREPARATORY</t>
  </si>
  <si>
    <t>NOVA ACADEMY (SOUTHEAST)</t>
  </si>
  <si>
    <t>EVOLUTION ACADEMY</t>
  </si>
  <si>
    <t>ST ANTHONY SCHOOL</t>
  </si>
  <si>
    <t>RICHLAND COLLEGIATE HS OF MATH SCIENCE ENGINEERING</t>
  </si>
  <si>
    <t>PASO DEL NORTE</t>
  </si>
  <si>
    <t>EL PASO ACADEMY</t>
  </si>
  <si>
    <t>HARMONY SCIENCE ACAD (EL PASO)</t>
  </si>
  <si>
    <t>ERATH EXCELS ACADEMY, INC.</t>
  </si>
  <si>
    <t>ODYSSEY ACADEMY, THE</t>
  </si>
  <si>
    <t>EAST TEXAS CHARTER SCHOOLS</t>
  </si>
  <si>
    <t>HOUSTON HEIGHTS LEARNING ACADEMY INC</t>
  </si>
  <si>
    <t>LA AMISTAD LOVE &amp; LEARNING ACADEMY</t>
  </si>
  <si>
    <t>TWO DIMENSIONS PREPARATORY ACADEMY</t>
  </si>
  <si>
    <t>COMQUEST ACADEMY</t>
  </si>
  <si>
    <t>DISTRICT</t>
  </si>
  <si>
    <t>DST30010</t>
  </si>
  <si>
    <t>HARMONY SCIENCE ACADEMY</t>
  </si>
  <si>
    <t>BEATRICE MAYES INSTITUTE CHARTER SCHOOL</t>
  </si>
  <si>
    <t>NORTHWEST PREPARATORY</t>
  </si>
  <si>
    <t>JUAN B GALAVIZ CHARTER SCHOOL</t>
  </si>
  <si>
    <t>DRAW ACADEMY</t>
  </si>
  <si>
    <t>KATHERINE ANNE PORTER SCHOOL</t>
  </si>
  <si>
    <t>CHARTER NAME</t>
  </si>
  <si>
    <t>RICHARD MILBURN ALTER HIGH SCHOOL (KILLEEN)</t>
  </si>
  <si>
    <t>TEMPLE EDUCATION CENTER</t>
  </si>
  <si>
    <t>POR VIDA ACADEMY</t>
  </si>
  <si>
    <t>HIGGS, CARTER, KING GIFTED &amp; TALENTED CHARTER ACAD</t>
  </si>
  <si>
    <t>JOHN H WOOD JR PUBLIC CHARTER DISTRICT</t>
  </si>
  <si>
    <t>BEXAR COUNTY ACADEMY</t>
  </si>
  <si>
    <t>SAN ANTONIO CAN! HIGH SCHOOL</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</si>
  <si>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</si>
  <si>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</si>
  <si>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</si>
  <si>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</si>
  <si>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</si>
  <si>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</si>
  <si>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</si>
  <si>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</si>
  <si>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</si>
  <si>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</si>
  <si>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</si>
  <si>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</si>
  <si>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</si>
  <si>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</si>
  <si>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</si>
  <si>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</si>
  <si>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</si>
  <si>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</si>
  <si>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</si>
  <si>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</si>
  <si>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</si>
  <si>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</si>
  <si>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</si>
  <si>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</si>
  <si>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</si>
  <si>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</si>
  <si>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</si>
  <si>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</si>
  <si>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</si>
  <si>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</si>
  <si>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</si>
  <si>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</si>
  <si>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</si>
  <si>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</si>
  <si>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</si>
  <si>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</si>
  <si>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</si>
  <si>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ALPHONSO CRUTCH'S-LIFE SUPPORT CENTER</t>
  </si>
  <si>
    <t>JAMIE'S HOUSE CHARTER SCHOOL</t>
  </si>
  <si>
    <t>The East Austin College Prep Academy</t>
  </si>
  <si>
    <t>Manara Academy</t>
  </si>
  <si>
    <t>City Center – Health Careers</t>
  </si>
  <si>
    <t>Total</t>
  </si>
  <si>
    <t>PINEYWOODS COMMUNITY ACADEMY</t>
  </si>
  <si>
    <t>ST MARY'S ACADEMY CHARTER SCHOOL</t>
  </si>
  <si>
    <t>TRANSFORMATIVE CHARTER ACADEMY</t>
  </si>
  <si>
    <t>GEORGE GERVIN ACADEMY</t>
  </si>
  <si>
    <t>NEW FRONTIERS CHARTER SCHOOL</t>
  </si>
  <si>
    <t>SCHOOL OF EXCELLENCE IN EDUCATION</t>
  </si>
  <si>
    <t>Special Education Data:</t>
  </si>
  <si>
    <t>Special Education Error Check</t>
  </si>
  <si>
    <t>Career and Technology Error Check</t>
  </si>
  <si>
    <t>Compensatory Education Enrollment</t>
  </si>
  <si>
    <t>Reg Pgm ADA</t>
  </si>
  <si>
    <t>PEG ADA</t>
  </si>
  <si>
    <t>EYS_Home_Bound</t>
  </si>
  <si>
    <t>EYS_Hospital</t>
  </si>
  <si>
    <t>EYS_Speech</t>
  </si>
  <si>
    <t>EYS_Resource</t>
  </si>
  <si>
    <t>EYS_SC_Mild</t>
  </si>
  <si>
    <t>EYS Off Home Campus</t>
  </si>
  <si>
    <t>EYS VAC</t>
  </si>
  <si>
    <t>EYS State School</t>
  </si>
  <si>
    <t>EYS Res Care Treat</t>
  </si>
  <si>
    <t>BROOKS ACADEMY OF SCIENCE AND ENGINEERING</t>
  </si>
  <si>
    <t>LA ACADEMIA DE ESTRELLAS</t>
  </si>
  <si>
    <t>HARMONY SCHOOL OF EXCELLENCE</t>
  </si>
  <si>
    <t>KIPP SOUTHEAST HOUSTON</t>
  </si>
  <si>
    <t>FM099150</t>
  </si>
  <si>
    <t>CDN</t>
  </si>
  <si>
    <t>LIGHTHOUSE CHARTER SCHOOL</t>
  </si>
  <si>
    <t>RICHARD MILBURN ACADEMY (ECTOR COUNTY)</t>
  </si>
  <si>
    <t>RICHARD MILBURN ACADEMY (SUBURBAN HOUSTON)</t>
  </si>
  <si>
    <t>EAST FORT WORTH MONTESSORI ACADEMY</t>
  </si>
  <si>
    <t>RICHARD MILBURN ACADEMY (FORT WORTH)</t>
  </si>
  <si>
    <t>Adjusted GYA</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</si>
  <si>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</si>
  <si>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</si>
  <si>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</si>
  <si>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</si>
  <si>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</si>
  <si>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</si>
  <si>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</si>
  <si>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</si>
  <si>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</si>
  <si>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</si>
  <si>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</si>
  <si>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</si>
  <si>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</si>
  <si>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</si>
  <si>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</si>
  <si>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</si>
  <si>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</si>
  <si>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</si>
  <si>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</si>
  <si>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</si>
  <si>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LA FE PREPARATORY SCHOOL</t>
  </si>
  <si>
    <t>AMBASSADORS PREPARATORY ACADEMY</t>
  </si>
  <si>
    <t>HARMONY SCIENCE ACADEMY- LUBBOCK</t>
  </si>
  <si>
    <t>NORTH TEXAS ELEMENTARY SCHOOL OF THE ARTS</t>
  </si>
  <si>
    <t>Harmony Science Academy-Waco</t>
  </si>
  <si>
    <t>Rhodes School, The [Houston]</t>
  </si>
  <si>
    <t>YES</t>
  </si>
  <si>
    <t>NO</t>
  </si>
  <si>
    <t>AUSTIN DISCOVERY SCHOOL</t>
  </si>
  <si>
    <t>CORPUS CHRISTI MONTESSORI SCHOOL</t>
  </si>
  <si>
    <t>EAGLE ACADEMIES OF TEXAS</t>
  </si>
  <si>
    <t>Gifted &amp; Talented Enrollment</t>
  </si>
  <si>
    <t>Refined ADA</t>
  </si>
  <si>
    <t>Career &amp; Technology FTEs</t>
  </si>
  <si>
    <t>Regular Program ADA</t>
  </si>
  <si>
    <t>Mainstream ADA</t>
  </si>
  <si>
    <t>Bilingual ADA</t>
  </si>
  <si>
    <t>TEXAS SERENITY ACADEMY</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</si>
  <si>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</si>
  <si>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</si>
  <si>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</si>
  <si>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</si>
  <si>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</si>
  <si>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</si>
  <si>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</si>
  <si>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</si>
  <si>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</si>
  <si>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FORT WORTH ACADEMY OF FINE ARTS</t>
  </si>
  <si>
    <t>EDEN PARK ACADEMY</t>
  </si>
  <si>
    <t>NYOS CHARTER SCHOOL</t>
  </si>
  <si>
    <t>TEXAS EMPOWERMENT ACADEMY</t>
  </si>
  <si>
    <t>CEDARS INTERNATIONAL ACADEMY</t>
  </si>
  <si>
    <t>AUSTIN CAN ACADEMY CHARTER SCHOOL</t>
  </si>
  <si>
    <t>KIPP AUSTIN COLLEGE PREP</t>
  </si>
  <si>
    <t>RANCH ACADEMY</t>
  </si>
  <si>
    <t>RAVEN SCHOOL</t>
  </si>
  <si>
    <t>BRIGHT IDEAS CHARTER</t>
  </si>
  <si>
    <t>Special Education</t>
  </si>
  <si>
    <t>WINFREE ACADEMY CHARTER SCHOOLS</t>
  </si>
  <si>
    <t>BURNHAM WOOD CHARTER SCHOOL DISTRICT</t>
  </si>
  <si>
    <t>UNIVERSITY OF TEXAS UNIVERSITY CHARTER SCHOOL</t>
  </si>
  <si>
    <t>HARMONY SCIENCE ACADEMY (AUSTIN)</t>
  </si>
  <si>
    <t>UNIVERSITY OF TEXAS ELEMENTARY CHARTER SCHOOL</t>
  </si>
  <si>
    <t>GATEWAY (STUDENT ALTERNATIVE PROGRAM INC)</t>
  </si>
  <si>
    <t>ONE STOP MULTISERVICE CHARTER SCHOOL</t>
  </si>
  <si>
    <t>MID-VALLEY ACADEMY</t>
  </si>
  <si>
    <t>VANGUARD ACADEMY</t>
  </si>
  <si>
    <t>RISE ACADEMY</t>
  </si>
  <si>
    <t>MIDLAND ACADEMY CHARTER SCHOOL</t>
  </si>
  <si>
    <t>VISTA DEL FUTURO CHARTER SCHOO</t>
  </si>
  <si>
    <t>BOB HOPE SCHOOL</t>
  </si>
  <si>
    <t>HB1REV_WADA</t>
  </si>
  <si>
    <t>WADA</t>
  </si>
  <si>
    <t>FM113900</t>
  </si>
  <si>
    <t>KOINONIA COMMUNITY LEARNING AC</t>
  </si>
  <si>
    <t>VICTORY PREP</t>
  </si>
  <si>
    <t>BIL_ADA_TOT_REFINED</t>
  </si>
  <si>
    <t>BIL_ADA</t>
  </si>
  <si>
    <t>SOF_RUN_ID</t>
  </si>
  <si>
    <t>FM104499</t>
  </si>
  <si>
    <t>GYA_ADJ</t>
  </si>
  <si>
    <t>GYA_COST</t>
  </si>
  <si>
    <t>TSA</t>
  </si>
  <si>
    <t>P</t>
  </si>
  <si>
    <t>Arrow Academy</t>
  </si>
  <si>
    <t>Leadership Prep School</t>
  </si>
  <si>
    <t>Compass Academy Charter School</t>
  </si>
  <si>
    <t>Premier Learning Academy</t>
  </si>
  <si>
    <t>Transportation Total</t>
  </si>
  <si>
    <t xml:space="preserve">Career and Technology Program Transportation Allotment </t>
  </si>
  <si>
    <t xml:space="preserve">Special Education Program Transportation Allotment </t>
  </si>
  <si>
    <t xml:space="preserve">Regular Program Transportation Allotment </t>
  </si>
  <si>
    <t>Newman International Academy of Arlington</t>
  </si>
  <si>
    <t>Staff Salary Allotment</t>
  </si>
  <si>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</si>
  <si>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</si>
  <si>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</si>
  <si>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</si>
  <si>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</si>
  <si>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</si>
  <si>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</si>
  <si>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</si>
  <si>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</si>
  <si>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</si>
  <si>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</si>
  <si>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</si>
  <si>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</si>
  <si>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SOUTH TEXAS EDUCATIONAL TECHNOLOGIES INC</t>
  </si>
  <si>
    <t>TEXAS EDUCATION CENTERS</t>
  </si>
  <si>
    <t>TEXAS LEADERSHIP</t>
  </si>
  <si>
    <t>UPLIFT EDUCATION - HAMPTON PREPARATORY</t>
  </si>
  <si>
    <t>UPLIFT EDUCATION - NORTH HILLS PREPARATORY</t>
  </si>
  <si>
    <t>UPLIFT EDUCATION - PEAK PREPARATORY</t>
  </si>
  <si>
    <t>UPLIFT EDUCATION - WILLIAMS PREPARATORY</t>
  </si>
  <si>
    <t>WALIPP-TSU PREPARATORY ACADEMY</t>
  </si>
  <si>
    <t>YES PREP PUBLIC SCHOOLS INC</t>
  </si>
  <si>
    <t>FSP Remaining Balance</t>
  </si>
  <si>
    <t>Payment Month</t>
  </si>
  <si>
    <t>% of Unpaid Balance</t>
  </si>
  <si>
    <t>September</t>
  </si>
  <si>
    <t>October</t>
  </si>
  <si>
    <t>November</t>
  </si>
  <si>
    <t>December</t>
  </si>
  <si>
    <t>January</t>
  </si>
  <si>
    <t>February</t>
  </si>
  <si>
    <t>March</t>
  </si>
  <si>
    <t>April</t>
  </si>
  <si>
    <t>May</t>
  </si>
  <si>
    <t>June</t>
  </si>
  <si>
    <t>July</t>
  </si>
  <si>
    <t>August</t>
  </si>
  <si>
    <t xml:space="preserve">IMAGINE INTERNATIONAL ACADEMY OF NORTH TEXAS                                 </t>
  </si>
  <si>
    <t>UME PREPARATORY ACADEMY</t>
  </si>
  <si>
    <t>LEGACY PREPARATORY</t>
  </si>
  <si>
    <t>FALLBROOK COLLEGE PREPARATORY ACADEMY</t>
  </si>
  <si>
    <t>EXCELLENCE IN LEADERSHIP ACADEMY</t>
  </si>
  <si>
    <t>UT TYLER INNOVATION ACADEMY</t>
  </si>
  <si>
    <t>PRIME PREP ACADEMY</t>
  </si>
  <si>
    <t>AUSTIN ACHIEVE PUBLIC SCHOOLS</t>
  </si>
  <si>
    <t>Status</t>
  </si>
  <si>
    <t>open</t>
  </si>
  <si>
    <t>not in operation</t>
  </si>
  <si>
    <t>Tier II Level 1</t>
  </si>
  <si>
    <t>Tier II Level 2</t>
  </si>
  <si>
    <t>SPECIAL EDUCATION FTE</t>
  </si>
  <si>
    <t>TOTAL TIER II</t>
  </si>
  <si>
    <t>FM134110</t>
  </si>
  <si>
    <t>FM139400</t>
  </si>
  <si>
    <t>FM063115</t>
  </si>
  <si>
    <t>HB5AID</t>
  </si>
  <si>
    <t>RUDY</t>
  </si>
  <si>
    <t>TIFPMT11</t>
  </si>
  <si>
    <t>DTR4</t>
  </si>
  <si>
    <t>DTR5</t>
  </si>
  <si>
    <t>LR4</t>
  </si>
  <si>
    <t>LR5</t>
  </si>
  <si>
    <t>enroll_cap</t>
  </si>
  <si>
    <t>OFN</t>
  </si>
  <si>
    <t>OSA</t>
  </si>
  <si>
    <t>OTBK</t>
  </si>
  <si>
    <t>SUPTIF11</t>
  </si>
  <si>
    <t>PERM</t>
  </si>
  <si>
    <t>CREDRECAP</t>
  </si>
  <si>
    <t>CRATE</t>
  </si>
  <si>
    <t>DBA</t>
  </si>
  <si>
    <t>MULT</t>
  </si>
  <si>
    <t>SDA</t>
  </si>
  <si>
    <t>MDA</t>
  </si>
  <si>
    <t>MIDFLAG</t>
  </si>
  <si>
    <t>MAX_GT</t>
  </si>
  <si>
    <t>LRATE</t>
  </si>
  <si>
    <t>PAY_ADA</t>
  </si>
  <si>
    <t>PRO_VAL</t>
  </si>
  <si>
    <t>DRATE2</t>
  </si>
  <si>
    <t>DRATE3</t>
  </si>
  <si>
    <t>INDEX</t>
  </si>
  <si>
    <t>AMOUNT</t>
  </si>
  <si>
    <t>DST_RKE</t>
  </si>
  <si>
    <t>CODT215</t>
  </si>
  <si>
    <t>CODT231</t>
  </si>
  <si>
    <t>AVEVALUE</t>
  </si>
  <si>
    <t>AVEVALUE2</t>
  </si>
  <si>
    <t>PFTAX</t>
  </si>
  <si>
    <t>DISTNAME</t>
  </si>
  <si>
    <t>FINCOST</t>
  </si>
  <si>
    <t>COSTSTAT</t>
  </si>
  <si>
    <t>COSTPART</t>
  </si>
  <si>
    <t>FINL3</t>
  </si>
  <si>
    <t>RECAPTURE</t>
  </si>
  <si>
    <t>DNBSUM</t>
  </si>
  <si>
    <t>HHB1</t>
  </si>
  <si>
    <t>OTSA</t>
  </si>
  <si>
    <t>SAC</t>
  </si>
  <si>
    <t>FNC</t>
  </si>
  <si>
    <t>TBKC</t>
  </si>
  <si>
    <t>TAC</t>
  </si>
  <si>
    <t>PUBLISHED_SOF_RUN_ID</t>
  </si>
  <si>
    <t>CALC_FORM_CD</t>
  </si>
  <si>
    <t>DISTRICT_TYPE_CD</t>
  </si>
  <si>
    <t>DISTRICT_FINANCE_TYPE_CD</t>
  </si>
  <si>
    <t>DTR</t>
  </si>
  <si>
    <t>TUITION_PAID</t>
  </si>
  <si>
    <t>SCHOOLYEAR</t>
  </si>
  <si>
    <t>BIL_PREK_HALFDAY_ADA</t>
  </si>
  <si>
    <t>CAD_COST_CH41</t>
  </si>
  <si>
    <t>CAD_COST_PARTNERS</t>
  </si>
  <si>
    <t>CH41_TUITION_CHARGED</t>
  </si>
  <si>
    <t>CH41_TUITION_PAID</t>
  </si>
  <si>
    <t>CH41_WADA_SOLD</t>
  </si>
  <si>
    <t>DISTRICT_EST_LV1_COLL</t>
  </si>
  <si>
    <t>DISTRICT_EST_LV3_COLL</t>
  </si>
  <si>
    <t>DISTRICT_EST_WADA</t>
  </si>
  <si>
    <t>EARLY_CREDIT_FLAG</t>
  </si>
  <si>
    <t>EARLY_GRAD_COUNT</t>
  </si>
  <si>
    <t>EFFICIENCY_CREDIT_FLAG</t>
  </si>
  <si>
    <t>ENROLL_6_THRU_12</t>
  </si>
  <si>
    <t>SCIENCE_LAB_ALLOT</t>
  </si>
  <si>
    <t>TRS_CVR_MBR_CNT</t>
  </si>
  <si>
    <t>FT_STAFF_AMT</t>
  </si>
  <si>
    <t>PT_STAFF_AMT</t>
  </si>
  <si>
    <t>BIL_PREK_FULLDAY_ADA</t>
  </si>
  <si>
    <t>PREK_FULLDAY_ADA</t>
  </si>
  <si>
    <t>PY1_ADA_ADJ_TOT_REFINED</t>
  </si>
  <si>
    <t>PY1_ADA_TOT_REFINED</t>
  </si>
  <si>
    <t>PY1_DPV_T1</t>
  </si>
  <si>
    <t>PY1_DPV_T2</t>
  </si>
  <si>
    <t>PY1_DPV_T3</t>
  </si>
  <si>
    <t>PY1_DPV_T4</t>
  </si>
  <si>
    <t>PY1_DPV_T5</t>
  </si>
  <si>
    <t>PY1_DPV_T6</t>
  </si>
  <si>
    <t>PY1_IFA_BOND_LOCAL</t>
  </si>
  <si>
    <t>PY1_IFA_LEASE_PURCH_LOCAL</t>
  </si>
  <si>
    <t>PY1_IS_COLL</t>
  </si>
  <si>
    <t>PY1_MO_COLL_LOCAL</t>
  </si>
  <si>
    <t>PY3_DPV_T1</t>
  </si>
  <si>
    <t>PY3_DPV_T2</t>
  </si>
  <si>
    <t>PY3_DPV_T3</t>
  </si>
  <si>
    <t>PY3_DPV_T4</t>
  </si>
  <si>
    <t>PY3_DPV_T5</t>
  </si>
  <si>
    <t>PY3_DPV_T6</t>
  </si>
  <si>
    <t>FM113115</t>
  </si>
  <si>
    <t>TIFPMT12</t>
  </si>
  <si>
    <t>SUPTIF12</t>
  </si>
  <si>
    <t>CH313</t>
  </si>
  <si>
    <t>O_ADJ</t>
  </si>
  <si>
    <t>FM101100</t>
  </si>
  <si>
    <t>TIFPMT13</t>
  </si>
  <si>
    <t>SUPTIF13</t>
  </si>
  <si>
    <t>FM123115</t>
  </si>
  <si>
    <t>REG_PGM_ADJ_FACTOR</t>
  </si>
  <si>
    <t>FLX_ESY_ADA_TOT_REFINED</t>
  </si>
  <si>
    <t>FLX_ESY_BIL_ADA_TOT_REFINED</t>
  </si>
  <si>
    <t>FLX_ESY_PRS_FTE</t>
  </si>
  <si>
    <t>FLX_ESY_HOMEBOUND_FTE</t>
  </si>
  <si>
    <t>FLX_ESY_HOSPITAL_FTE</t>
  </si>
  <si>
    <t>FLX_ESY_MAINSTREAM_ADA</t>
  </si>
  <si>
    <t>FLX_ESY_OFF_CAMP_FTE</t>
  </si>
  <si>
    <t>FLX_ESY_RES_CT_FTE</t>
  </si>
  <si>
    <t>FLX_ESY_RESOURCE_FTE</t>
  </si>
  <si>
    <t>FLX_ESY_SELF_CONTAIN_FTE</t>
  </si>
  <si>
    <t>FLX_ESY_SPEECH_FTE</t>
  </si>
  <si>
    <t>FLX_ESY_ST_SCHOOL_FTE</t>
  </si>
  <si>
    <t>FLX_ESY_VAC_FTE</t>
  </si>
  <si>
    <t>FLX_ESY_VOCED_FTE</t>
  </si>
  <si>
    <t>PY1_DPV_T7</t>
  </si>
  <si>
    <t>PY1_DPV_T8</t>
  </si>
  <si>
    <t>PY1_DPV_T9</t>
  </si>
  <si>
    <t>PY1_DPV_T10</t>
  </si>
  <si>
    <t>PY1_DPV_T11</t>
  </si>
  <si>
    <t>PY1_DPV_T12</t>
  </si>
  <si>
    <t>T7</t>
  </si>
  <si>
    <t>T8</t>
  </si>
  <si>
    <t>T9</t>
  </si>
  <si>
    <t>T10</t>
  </si>
  <si>
    <t>T11</t>
  </si>
  <si>
    <t>T12</t>
  </si>
  <si>
    <t>RPAF</t>
  </si>
  <si>
    <t>FM121246</t>
  </si>
  <si>
    <t>RPAF_ADJ</t>
  </si>
  <si>
    <t>FM124110</t>
  </si>
  <si>
    <t>FM129400</t>
  </si>
  <si>
    <t>WADA11</t>
  </si>
  <si>
    <t>ASATR11</t>
  </si>
  <si>
    <t>DRAG11</t>
  </si>
  <si>
    <t>ACTIVE_FLAG</t>
  </si>
  <si>
    <t>WADASOLD</t>
  </si>
  <si>
    <t>LOC</t>
  </si>
  <si>
    <t>STATE</t>
  </si>
  <si>
    <t>TOTREV</t>
  </si>
  <si>
    <t>CHARGE</t>
  </si>
  <si>
    <t>N</t>
  </si>
  <si>
    <t>L</t>
  </si>
  <si>
    <t>VOCED_ADV_ALLOT</t>
  </si>
  <si>
    <t>BASIS San Antonio</t>
  </si>
  <si>
    <t>NEW 2013-2014</t>
  </si>
  <si>
    <t>Great Hearts Academy – San Antonio</t>
  </si>
  <si>
    <t xml:space="preserve">Eleanor Kolitz Hebrew Language Academy </t>
  </si>
  <si>
    <t>Village Tech Schools</t>
  </si>
  <si>
    <t>International Leadership of Texas (ILT)</t>
  </si>
  <si>
    <t>HOPE GLOBAL LEARNING VILLAGE</t>
  </si>
  <si>
    <t>The Pro-Vision Academy</t>
  </si>
  <si>
    <t>C.O.R.E. Academy</t>
  </si>
  <si>
    <t>Open</t>
  </si>
  <si>
    <t>2013-14        MAX ENROLL 06_03_2013</t>
  </si>
  <si>
    <t>2005-2006 TRS Active care status</t>
  </si>
  <si>
    <t>Estimated Payments Schedule</t>
  </si>
  <si>
    <t>HB1REV WADA</t>
  </si>
  <si>
    <t>2012_2013 Adjusted HB1REV_WADA</t>
  </si>
  <si>
    <t>2013_2014 Adjusted HB1REV_WADA</t>
  </si>
  <si>
    <t>NEW TEXAS CHARTER SCHOOL</t>
  </si>
  <si>
    <t>PRIORITY CHARTER SCHOOLS</t>
  </si>
  <si>
    <t>HENRY FORD ACADEMY ALAMEDA SCH</t>
  </si>
  <si>
    <t>ARROW ACADEMY</t>
  </si>
  <si>
    <t>IMAGINE INTERNATIONAL ACADEMY</t>
  </si>
  <si>
    <t>UPLIFT EDUCATION - NORTH HILLS</t>
  </si>
  <si>
    <t>ACADEMY FOR ACADEMIC EXCELLENC</t>
  </si>
  <si>
    <t>A W BROWN-FELLOWSHIP LEADERSHI</t>
  </si>
  <si>
    <t>KIPP DALLAS-FORT WORTH</t>
  </si>
  <si>
    <t>UPLIFT EDUCATION - PEAK PREPAR</t>
  </si>
  <si>
    <t>RICHLAND COLLEGIATE HIGH SCHOO</t>
  </si>
  <si>
    <t>UPLIFT EDUCATION - WILLIAMS PR</t>
  </si>
  <si>
    <t>UPLIFT EDUCATION - HAMPTON PRE</t>
  </si>
  <si>
    <t>LEADERSHIP PREP SCHOOL</t>
  </si>
  <si>
    <t>COMPASS ACADEMY CHARTER SCHOOL</t>
  </si>
  <si>
    <t>PASO DEL NORTE ACADEMY CHARTER</t>
  </si>
  <si>
    <t>PREMIER LEARNING ACADEMY</t>
  </si>
  <si>
    <t>GIRLS &amp; BOYS PREPARATORY ACADE</t>
  </si>
  <si>
    <t>GLOBAL LEARNING VILLAGE</t>
  </si>
  <si>
    <t>FALLBROOK COLLEGE PREPARATORY</t>
  </si>
  <si>
    <t>IGNITE PUBLIC SCHOOLS AND COMM</t>
  </si>
  <si>
    <t>SOUTH TEXAS EDUCATIONAL TECHNO</t>
  </si>
  <si>
    <t>MIDVALLEY ACADEMY CHARTER DIST</t>
  </si>
  <si>
    <t>EXCELLENCE IN LEADERSHIP ACADE</t>
  </si>
  <si>
    <t>SOUTH PLAINS ACADEMY CHARTER D</t>
  </si>
  <si>
    <t>UPLIFT EDUCATION-SUMMIT INTERN</t>
  </si>
  <si>
    <t>NEWMAN INTERNATIONAL ACADEMY O</t>
  </si>
  <si>
    <t>TEXAS COLLEGE PREPARATORY ACAD</t>
  </si>
  <si>
    <t>WAYSIDE SCHOOLS</t>
  </si>
  <si>
    <t>GATEWAY ACADEMY CHARTER DISTRI</t>
  </si>
  <si>
    <t>FM14DATE</t>
  </si>
  <si>
    <t>FM140110</t>
  </si>
  <si>
    <t>FM140120</t>
  </si>
  <si>
    <t>FM140130</t>
  </si>
  <si>
    <t>FM140140</t>
  </si>
  <si>
    <t>FM140150</t>
  </si>
  <si>
    <t>FM140160</t>
  </si>
  <si>
    <t>FM140200</t>
  </si>
  <si>
    <t>FM140210</t>
  </si>
  <si>
    <t>FM140290</t>
  </si>
  <si>
    <t>FM140600</t>
  </si>
  <si>
    <t>FM140700</t>
  </si>
  <si>
    <t>FM140800</t>
  </si>
  <si>
    <t>FM140920</t>
  </si>
  <si>
    <t>FM140930</t>
  </si>
  <si>
    <t>FM140950</t>
  </si>
  <si>
    <t>FM141100</t>
  </si>
  <si>
    <t>FM141210</t>
  </si>
  <si>
    <t>FM141211</t>
  </si>
  <si>
    <t>FM141212</t>
  </si>
  <si>
    <t>FM141213</t>
  </si>
  <si>
    <t>FM141214</t>
  </si>
  <si>
    <t>FM141215</t>
  </si>
  <si>
    <t>FM141216</t>
  </si>
  <si>
    <t>FM141217</t>
  </si>
  <si>
    <t>FM141218</t>
  </si>
  <si>
    <t>FM141219</t>
  </si>
  <si>
    <t>FM141220</t>
  </si>
  <si>
    <t>FM141221</t>
  </si>
  <si>
    <t>FM141222</t>
  </si>
  <si>
    <t>FM141225</t>
  </si>
  <si>
    <t>FM141226</t>
  </si>
  <si>
    <t>FM141230</t>
  </si>
  <si>
    <t>FM141231</t>
  </si>
  <si>
    <t>FM141232</t>
  </si>
  <si>
    <t>FM141233</t>
  </si>
  <si>
    <t>FM141234</t>
  </si>
  <si>
    <t>FM141235</t>
  </si>
  <si>
    <t>FM141236</t>
  </si>
  <si>
    <t>FM141237</t>
  </si>
  <si>
    <t>FM141238</t>
  </si>
  <si>
    <t>FM141239</t>
  </si>
  <si>
    <t>FM141240</t>
  </si>
  <si>
    <t>FM141241</t>
  </si>
  <si>
    <t>FM141242</t>
  </si>
  <si>
    <t>FM141245</t>
  </si>
  <si>
    <t>FM141246</t>
  </si>
  <si>
    <t>FM141250</t>
  </si>
  <si>
    <t>FM141260</t>
  </si>
  <si>
    <t>FM141270</t>
  </si>
  <si>
    <t>FM141280</t>
  </si>
  <si>
    <t>FM141300</t>
  </si>
  <si>
    <t>FM141400</t>
  </si>
  <si>
    <t>FM141500</t>
  </si>
  <si>
    <t>FM141600</t>
  </si>
  <si>
    <t>FM141700</t>
  </si>
  <si>
    <t>FM141750</t>
  </si>
  <si>
    <t>FM141800</t>
  </si>
  <si>
    <t>FM141900</t>
  </si>
  <si>
    <t>FM143110</t>
  </si>
  <si>
    <t>FM143115</t>
  </si>
  <si>
    <t>FM143120</t>
  </si>
  <si>
    <t>FM143130</t>
  </si>
  <si>
    <t>FM143140</t>
  </si>
  <si>
    <t>FM143190</t>
  </si>
  <si>
    <t>FM143244</t>
  </si>
  <si>
    <t>FM143200</t>
  </si>
  <si>
    <t>FM143210</t>
  </si>
  <si>
    <t>FM143220</t>
  </si>
  <si>
    <t>FM143230</t>
  </si>
  <si>
    <t>FM143300</t>
  </si>
  <si>
    <t>FM143310</t>
  </si>
  <si>
    <t>FM143320</t>
  </si>
  <si>
    <t>FM143330</t>
  </si>
  <si>
    <t>FM143400</t>
  </si>
  <si>
    <t>FM143410</t>
  </si>
  <si>
    <t>FM143415</t>
  </si>
  <si>
    <t>FM143420</t>
  </si>
  <si>
    <t>FM143425</t>
  </si>
  <si>
    <t>FM143426</t>
  </si>
  <si>
    <t>FM143430</t>
  </si>
  <si>
    <t>FM143450</t>
  </si>
  <si>
    <t>FM143460</t>
  </si>
  <si>
    <t>FM143500</t>
  </si>
  <si>
    <t>FM143510</t>
  </si>
  <si>
    <t>FM143520</t>
  </si>
  <si>
    <t>FM143525</t>
  </si>
  <si>
    <t>FM143560</t>
  </si>
  <si>
    <t>FM143565</t>
  </si>
  <si>
    <t>FM143569</t>
  </si>
  <si>
    <t>FM143570</t>
  </si>
  <si>
    <t>FM143575</t>
  </si>
  <si>
    <t>FM143579</t>
  </si>
  <si>
    <t>FM143595</t>
  </si>
  <si>
    <t>FM143602</t>
  </si>
  <si>
    <t>FM143605</t>
  </si>
  <si>
    <t>FM143608</t>
  </si>
  <si>
    <t>FM143610</t>
  </si>
  <si>
    <t>FM143615</t>
  </si>
  <si>
    <t>FM143619</t>
  </si>
  <si>
    <t>FM143620</t>
  </si>
  <si>
    <t>FM143625</t>
  </si>
  <si>
    <t>FM143629</t>
  </si>
  <si>
    <t>FM143630</t>
  </si>
  <si>
    <t>FM143640</t>
  </si>
  <si>
    <t>FM143643</t>
  </si>
  <si>
    <t>FM143645</t>
  </si>
  <si>
    <t>FM143647</t>
  </si>
  <si>
    <t>FM143648</t>
  </si>
  <si>
    <t>FM143649</t>
  </si>
  <si>
    <t>FM143650</t>
  </si>
  <si>
    <t>FM143660</t>
  </si>
  <si>
    <t>FM143711</t>
  </si>
  <si>
    <t>FM143712</t>
  </si>
  <si>
    <t>FM143713</t>
  </si>
  <si>
    <t>FM143715</t>
  </si>
  <si>
    <t>FM143719</t>
  </si>
  <si>
    <t>FM143720</t>
  </si>
  <si>
    <t>FM143730</t>
  </si>
  <si>
    <t>FM143740</t>
  </si>
  <si>
    <t>FM143750</t>
  </si>
  <si>
    <t>FM143790</t>
  </si>
  <si>
    <t>FM143800</t>
  </si>
  <si>
    <t>FM143900</t>
  </si>
  <si>
    <t>FM144110</t>
  </si>
  <si>
    <t>FM144120</t>
  </si>
  <si>
    <t>FM144199</t>
  </si>
  <si>
    <t>FM144190</t>
  </si>
  <si>
    <t>FM144230</t>
  </si>
  <si>
    <t>FM144240</t>
  </si>
  <si>
    <t>FM144250</t>
  </si>
  <si>
    <t>FM144300</t>
  </si>
  <si>
    <t>FM144410</t>
  </si>
  <si>
    <t>FM144420</t>
  </si>
  <si>
    <t>FM144430</t>
  </si>
  <si>
    <t>FM144454</t>
  </si>
  <si>
    <t>FM144455</t>
  </si>
  <si>
    <t>FM144456</t>
  </si>
  <si>
    <t>FM144457</t>
  </si>
  <si>
    <t>FM144458</t>
  </si>
  <si>
    <t>FM144459</t>
  </si>
  <si>
    <t>FM144461</t>
  </si>
  <si>
    <t>FM144468</t>
  </si>
  <si>
    <t>FM144467</t>
  </si>
  <si>
    <t>FM144477</t>
  </si>
  <si>
    <t>FM144472</t>
  </si>
  <si>
    <t>FM144479</t>
  </si>
  <si>
    <t>FM144481</t>
  </si>
  <si>
    <t>FM144482</t>
  </si>
  <si>
    <t>FM144483</t>
  </si>
  <si>
    <t>FM144488</t>
  </si>
  <si>
    <t>FM144489</t>
  </si>
  <si>
    <t>FM144490</t>
  </si>
  <si>
    <t>FM144495</t>
  </si>
  <si>
    <t>FM144499</t>
  </si>
  <si>
    <t>FM145151</t>
  </si>
  <si>
    <t>FM145152</t>
  </si>
  <si>
    <t>FM145167</t>
  </si>
  <si>
    <t>FM145135</t>
  </si>
  <si>
    <t>FM149110</t>
  </si>
  <si>
    <t>FM149130</t>
  </si>
  <si>
    <t>FM149181</t>
  </si>
  <si>
    <t>FM149190</t>
  </si>
  <si>
    <t>FM149195</t>
  </si>
  <si>
    <t>FM149210</t>
  </si>
  <si>
    <t>FM149230</t>
  </si>
  <si>
    <t>FM149250</t>
  </si>
  <si>
    <t>FM149290</t>
  </si>
  <si>
    <t>FM149295</t>
  </si>
  <si>
    <t>FM149300</t>
  </si>
  <si>
    <t>FM149400</t>
  </si>
  <si>
    <t>FM141310</t>
  </si>
  <si>
    <t>FM141650</t>
  </si>
  <si>
    <t>FM141410</t>
  </si>
  <si>
    <t>FM141420</t>
  </si>
  <si>
    <t>FM143350</t>
  </si>
  <si>
    <t>FM143480</t>
  </si>
  <si>
    <t>FM141108</t>
  </si>
  <si>
    <t>FM141112</t>
  </si>
  <si>
    <t>FM141190</t>
  </si>
  <si>
    <t>FM141408</t>
  </si>
  <si>
    <t>FM141412</t>
  </si>
  <si>
    <t>FM141608</t>
  </si>
  <si>
    <t>FM141612</t>
  </si>
  <si>
    <t>FM144180</t>
  </si>
  <si>
    <t>FM144469</t>
  </si>
  <si>
    <t>FM144471</t>
  </si>
  <si>
    <t>FM144478</t>
  </si>
  <si>
    <t>FM149150</t>
  </si>
  <si>
    <t>FM14RADA</t>
  </si>
  <si>
    <t>FM14CEI</t>
  </si>
  <si>
    <t>FM144483A</t>
  </si>
  <si>
    <t>FM144483B</t>
  </si>
  <si>
    <t>FM143195</t>
  </si>
  <si>
    <t>fm131100</t>
  </si>
  <si>
    <t>FM142525</t>
  </si>
  <si>
    <t>growth_rate</t>
  </si>
  <si>
    <t>TIFPMT14</t>
  </si>
  <si>
    <t>SUPTIF14</t>
  </si>
  <si>
    <t>BASIS SAN ANTONIO</t>
  </si>
  <si>
    <t>GREAT HEARTS ACADEMY - SAN ANT</t>
  </si>
  <si>
    <t>ELEANOR KOLITZ HEBREW LANGUAGE</t>
  </si>
  <si>
    <t>VILLAGE TECH SCHOOLS</t>
  </si>
  <si>
    <t>INTERNATIONAL LEADERSHIP OF TE</t>
  </si>
  <si>
    <t>THE PRO-VISION ACADEMY</t>
  </si>
  <si>
    <t>C O R E ACADEMY</t>
  </si>
  <si>
    <t>% of Students Enrolled in Bilinguel/ESL</t>
  </si>
  <si>
    <t>% of Pregnancy Related Students Enrolled</t>
  </si>
  <si>
    <t>Number of Pregnancy Related Students</t>
  </si>
  <si>
    <t>% of Gifted and Talented Students Enrolled</t>
  </si>
  <si>
    <t xml:space="preserve">Number Gifted and Talented Students Enrolled </t>
  </si>
  <si>
    <t>% of Career &amp; Technology Students</t>
  </si>
  <si>
    <t>Career &amp; Technology Students Enrolled</t>
  </si>
  <si>
    <t>Number Enrolled in Six-hour Class</t>
  </si>
  <si>
    <t>Number Enrolled in Five-hour Class</t>
  </si>
  <si>
    <t>Number Enrolled in Four-hour Class</t>
  </si>
  <si>
    <t>Number Enrolled in Three-hour Class</t>
  </si>
  <si>
    <t>Number Enrolled in Two-hour Class</t>
  </si>
  <si>
    <t>Number Enrolled in One-hour Class</t>
  </si>
  <si>
    <t>Career and Technology (C&amp;T) Data:</t>
  </si>
  <si>
    <t>Special Education Student Count %</t>
  </si>
  <si>
    <t>Special Education Student Count (SPED)</t>
  </si>
  <si>
    <t>Number Enrolled in Mainstream</t>
  </si>
  <si>
    <t>Number Enrolled in Residential Care &amp; Treatment</t>
  </si>
  <si>
    <t>Number Enrolled from State Schools</t>
  </si>
  <si>
    <t>Number Enrolled in VAC</t>
  </si>
  <si>
    <t>Number Enrolled in Off-Home Campus</t>
  </si>
  <si>
    <t>Number Enrolled in Full-Time Early Childhood</t>
  </si>
  <si>
    <t>Number Enrolled in Self-Contained Mild/Mod/Sev</t>
  </si>
  <si>
    <t>Number Enrolled in Resource Room</t>
  </si>
  <si>
    <t>Number Enrolled in Speech Therapy</t>
  </si>
  <si>
    <t>STUDENT POPULATION</t>
  </si>
  <si>
    <t>Average Daily Attendance (ADA)</t>
  </si>
  <si>
    <t>Total Number of All Students Enrolled (Average Membership)</t>
  </si>
  <si>
    <t>12th Grade</t>
  </si>
  <si>
    <t>11th Grade</t>
  </si>
  <si>
    <t>10th Grade</t>
  </si>
  <si>
    <t>9th Grade</t>
  </si>
  <si>
    <t>8th Grade</t>
  </si>
  <si>
    <t>7th Grade</t>
  </si>
  <si>
    <t>6th Grade</t>
  </si>
  <si>
    <t>5th Grade</t>
  </si>
  <si>
    <t>4th Grade</t>
  </si>
  <si>
    <t>3rd Grade</t>
  </si>
  <si>
    <t>2nd Grade</t>
  </si>
  <si>
    <t>1st Grade</t>
  </si>
  <si>
    <t>Kindergarten</t>
  </si>
  <si>
    <t xml:space="preserve">Number Enrolled in Homebound </t>
  </si>
  <si>
    <t xml:space="preserve">Number Enrolled in Hospital Class </t>
  </si>
  <si>
    <t>State Schools</t>
  </si>
  <si>
    <t>•</t>
  </si>
  <si>
    <t>Cells containing RED triangles in the upper right corner contain guidance on that particular line item.</t>
  </si>
  <si>
    <t>School Info Tab</t>
  </si>
  <si>
    <t>Enrollment Tab</t>
  </si>
  <si>
    <t>Personnel Tab</t>
  </si>
  <si>
    <t>Lead Applicant Name:</t>
  </si>
  <si>
    <t>Contact Email:</t>
  </si>
  <si>
    <t>Contact Phone:</t>
  </si>
  <si>
    <t>Year One Fiscal Year End:</t>
  </si>
  <si>
    <t>Position Description</t>
  </si>
  <si>
    <t>Year Count</t>
  </si>
  <si>
    <t>Year 1</t>
  </si>
  <si>
    <t>Year 2</t>
  </si>
  <si>
    <t>Year 3</t>
  </si>
  <si>
    <t>Year 4</t>
  </si>
  <si>
    <t>Year 5</t>
  </si>
  <si>
    <t>FYE</t>
  </si>
  <si>
    <t>Starting 
Salary</t>
  </si>
  <si>
    <t>Yearly Raise %</t>
  </si>
  <si>
    <t>Executive Management</t>
  </si>
  <si>
    <t>Instructional Management</t>
  </si>
  <si>
    <t>Deans, Directors &amp; Coordinators</t>
  </si>
  <si>
    <t>CFO / Director of Finance</t>
  </si>
  <si>
    <t>Operation / Business Manager</t>
  </si>
  <si>
    <t>Administrative Staff</t>
  </si>
  <si>
    <t>Other - Administrative</t>
  </si>
  <si>
    <t>Teachers - Regular</t>
  </si>
  <si>
    <t>Teachers - SPED</t>
  </si>
  <si>
    <t>Substitute Teachers</t>
  </si>
  <si>
    <t>Teaching Assistants</t>
  </si>
  <si>
    <t>Specialty Teachers</t>
  </si>
  <si>
    <t>Aides</t>
  </si>
  <si>
    <t>Therapists &amp; Counselors</t>
  </si>
  <si>
    <t xml:space="preserve">Other - Instructional </t>
  </si>
  <si>
    <t>Nurse</t>
  </si>
  <si>
    <t>Librarian</t>
  </si>
  <si>
    <t>Custodian</t>
  </si>
  <si>
    <t>Security</t>
  </si>
  <si>
    <t xml:space="preserve">Other - Non-Instructional </t>
  </si>
  <si>
    <t>REVENUE AND EXPENSE ASSUMPTIONS</t>
  </si>
  <si>
    <t>REVENUE</t>
  </si>
  <si>
    <t>EXPENSES</t>
  </si>
  <si>
    <t>ADMINISTRATIVE STAFF PERSONNEL COSTS</t>
  </si>
  <si>
    <t>INSTRUCTIONAL PERSONNEL COSTS</t>
  </si>
  <si>
    <t>NON-INSTRUCTIONAL PERSONNEL COSTS</t>
  </si>
  <si>
    <t>TOTAL PERSONNEL EXPENSES</t>
  </si>
  <si>
    <t>PAYROLL TAXES AND BENEFITS</t>
  </si>
  <si>
    <t>Social Security</t>
  </si>
  <si>
    <t>Medicare</t>
  </si>
  <si>
    <t>State Unemployment</t>
  </si>
  <si>
    <t>Worker's Compensation Insurance</t>
  </si>
  <si>
    <t>Custom Other Tax #1</t>
  </si>
  <si>
    <t>Custom Other Tax #2</t>
  </si>
  <si>
    <t>Health Insurance</t>
  </si>
  <si>
    <t>Dental Insurance</t>
  </si>
  <si>
    <t>Vision Insurance</t>
  </si>
  <si>
    <t>Life Insurance</t>
  </si>
  <si>
    <t>Retirement Contribution</t>
  </si>
  <si>
    <t>Custom Fringe #1</t>
  </si>
  <si>
    <t>Custom Fringe #2</t>
  </si>
  <si>
    <t>TOTAL PERSONNEL, TAX &amp; BENEFIT EXPENSES</t>
  </si>
  <si>
    <t>CONTRACTED SERVICES</t>
  </si>
  <si>
    <t xml:space="preserve">Accounting / Audit </t>
  </si>
  <si>
    <t>Legal</t>
  </si>
  <si>
    <t>Management Company Fee</t>
  </si>
  <si>
    <t>Nurse Services</t>
  </si>
  <si>
    <t>Food Service / School Lunch</t>
  </si>
  <si>
    <t>Payroll Services</t>
  </si>
  <si>
    <t>Special Ed Services</t>
  </si>
  <si>
    <t>Titlement Services (i.e. Title I)</t>
  </si>
  <si>
    <t>Custom Contracted Services #1</t>
  </si>
  <si>
    <t>Custom Contracted Services #2</t>
  </si>
  <si>
    <t>Custom Contracted Services #3</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</si>
  <si>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</si>
  <si>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</si>
  <si>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</si>
  <si>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</si>
  <si>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</si>
  <si>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</si>
  <si>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</si>
  <si>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</si>
  <si>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</si>
  <si>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</si>
  <si>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</si>
  <si>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</si>
  <si>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</si>
  <si>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</si>
  <si>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</si>
  <si>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</si>
  <si>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</si>
  <si>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</si>
  <si>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</si>
  <si>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Fundraising</t>
  </si>
  <si>
    <t>Custom Operations #2</t>
  </si>
  <si>
    <t>FACILITY OPERATION &amp; MAINTENANCE</t>
  </si>
  <si>
    <t>Insurance</t>
  </si>
  <si>
    <t>Janitorial Services</t>
  </si>
  <si>
    <t>Building and Land Rent / Lease</t>
  </si>
  <si>
    <t xml:space="preserve">Repairs &amp; Maintenance </t>
  </si>
  <si>
    <t>Security Services</t>
  </si>
  <si>
    <t>Utilities</t>
  </si>
  <si>
    <t>Custom Facilities Operations #2</t>
  </si>
  <si>
    <t>TOTAL EXPENSES</t>
  </si>
  <si>
    <t>NET OPERATING INCOME (before Depreciation)</t>
  </si>
  <si>
    <t>DEPRECIATION &amp; AMORTIZATION</t>
  </si>
  <si>
    <t>NET OPERATING INCOME (including Depreciation)</t>
  </si>
  <si>
    <t>SUMMARY</t>
  </si>
  <si>
    <t>Total Revenue</t>
  </si>
  <si>
    <t>Total Expenses</t>
  </si>
  <si>
    <t>Net Operating Income (before Depreciation)</t>
  </si>
  <si>
    <t>Revenue Per Pupil</t>
  </si>
  <si>
    <t>Expenses Per Pupil</t>
  </si>
  <si>
    <t>TOTAL STATE REVENUES</t>
  </si>
  <si>
    <t>TOTAL FEDERAL REVENUES</t>
  </si>
  <si>
    <t>TOTAL LOCAL &amp; OTHER REVENUES</t>
  </si>
  <si>
    <t>TOTAL REVENUE</t>
  </si>
  <si>
    <t>Percent change YOY</t>
  </si>
  <si>
    <t>SOF Tab</t>
  </si>
  <si>
    <t>Payment Formula with Example Tab</t>
  </si>
  <si>
    <r>
      <t xml:space="preserve">Pre-Kindergarten </t>
    </r>
    <r>
      <rPr>
        <b/>
        <sz val="11"/>
        <rFont val="Calibri"/>
        <family val="2"/>
        <scheme val="minor"/>
      </rPr>
      <t>(Enter 1/2 of actual enrollment because you will only be funded for 1/2 day per child)</t>
    </r>
  </si>
  <si>
    <t xml:space="preserve">Formula driven cells are locked and should remain locked. Enter information into the GRAY cells ONLY. </t>
  </si>
  <si>
    <t>Colors for tabs and cells may be different on MAC computers and Apple products.</t>
  </si>
  <si>
    <t>Budget Tab</t>
  </si>
  <si>
    <t>Total State Revenue</t>
  </si>
  <si>
    <t>Total Federal Revenue</t>
  </si>
  <si>
    <t>Total Local and Other Revenue</t>
  </si>
  <si>
    <t>Total Administrative Staff Personnel Costs</t>
  </si>
  <si>
    <t>Total Instructional Personnel Costs</t>
  </si>
  <si>
    <t>Total Non-Instructional Personnel Costs</t>
  </si>
  <si>
    <t>Total Payroll Taxes and Benefits</t>
  </si>
  <si>
    <t>Total Contracted Services</t>
  </si>
  <si>
    <t>Total School Operations</t>
  </si>
  <si>
    <t>Total Facilities Operations and Maintenance</t>
  </si>
  <si>
    <t>Projected Student Enrollment</t>
  </si>
  <si>
    <t>STUDENT ENROLLMENT</t>
  </si>
  <si>
    <t>FINANCIAL PLAN WORKBOOK SUMMARY</t>
  </si>
  <si>
    <t>NET OPERATING INCOME (before depreciation)</t>
  </si>
  <si>
    <t>Fiscal Year End Date:</t>
  </si>
  <si>
    <t>June 30</t>
  </si>
  <si>
    <t>August 31</t>
  </si>
  <si>
    <t>Total School Year Minutes:</t>
  </si>
  <si>
    <t>After School Program</t>
  </si>
  <si>
    <t>Internet</t>
  </si>
  <si>
    <t>New Charter School Application Financial Plan Workbook Instructions</t>
  </si>
  <si>
    <t>General Instructions and Notes</t>
  </si>
  <si>
    <t>For MAC users, the GRAY cells may appear blue.</t>
  </si>
  <si>
    <r>
      <t xml:space="preserve">In the row </t>
    </r>
    <r>
      <rPr>
        <b/>
        <sz val="12"/>
        <rFont val="Calibri"/>
        <family val="2"/>
        <scheme val="minor"/>
      </rPr>
      <t>Year One Fiscal Year End</t>
    </r>
    <r>
      <rPr>
        <sz val="12"/>
        <rFont val="Calibri"/>
        <family val="2"/>
        <scheme val="minor"/>
      </rPr>
      <t>, enter the fiscal year the school will be in for its first operational year.</t>
    </r>
  </si>
  <si>
    <r>
      <t xml:space="preserve">In the row </t>
    </r>
    <r>
      <rPr>
        <b/>
        <sz val="12"/>
        <rFont val="Calibri"/>
        <family val="2"/>
        <scheme val="minor"/>
      </rPr>
      <t>Fiscal Year End Date</t>
    </r>
    <r>
      <rPr>
        <sz val="12"/>
        <rFont val="Calibri"/>
        <family val="2"/>
        <scheme val="minor"/>
      </rPr>
      <t>,</t>
    </r>
    <r>
      <rPr>
        <b/>
        <sz val="12"/>
        <rFont val="Calibri"/>
        <family val="2"/>
        <scheme val="minor"/>
      </rPr>
      <t xml:space="preserve"> </t>
    </r>
    <r>
      <rPr>
        <sz val="12"/>
        <rFont val="Calibri"/>
        <family val="2"/>
        <scheme val="minor"/>
      </rPr>
      <t>use the drop-down list box to select the proposed charter school fiscal year end date.</t>
    </r>
  </si>
  <si>
    <t>ENROLLMENT Section</t>
  </si>
  <si>
    <t>STUDENT POPULATION Section</t>
  </si>
  <si>
    <t xml:space="preserve">Enter the anticipated number of students for each population designation by year in the gray cells only.  The numbers entered will automatically generate the percentage of students anticipated for that designation based on the total enrollment entered.  </t>
  </si>
  <si>
    <t>TRANSPORATION Section</t>
  </si>
  <si>
    <t xml:space="preserve">Enter the anticipated transporation allotments for the specified programs. </t>
  </si>
  <si>
    <t>Coumn M - Enter any notes related to each position.</t>
  </si>
  <si>
    <r>
      <t xml:space="preserve">Column C - All line descriptions are locked and are to remain locked except those shaded gray and labeled </t>
    </r>
    <r>
      <rPr>
        <b/>
        <sz val="12"/>
        <rFont val="Calibri"/>
        <family val="2"/>
        <scheme val="minor"/>
      </rPr>
      <t>Custom</t>
    </r>
    <r>
      <rPr>
        <sz val="12"/>
        <rFont val="Calibri"/>
        <family val="2"/>
        <scheme val="minor"/>
      </rPr>
      <t xml:space="preserve">. </t>
    </r>
    <r>
      <rPr>
        <b/>
        <sz val="12"/>
        <rFont val="Calibri"/>
        <family val="2"/>
        <scheme val="minor"/>
      </rPr>
      <t>Custom</t>
    </r>
    <r>
      <rPr>
        <sz val="12"/>
        <rFont val="Calibri"/>
        <family val="2"/>
        <scheme val="minor"/>
      </rPr>
      <t xml:space="preserve"> cells can be edited by the applicant.  </t>
    </r>
  </si>
  <si>
    <t>No data should be entered on this tab.</t>
  </si>
  <si>
    <t>Proposed Charter School Name</t>
  </si>
  <si>
    <t>PROJECTED BUDGET / OPERATING PLAN</t>
  </si>
  <si>
    <t>for Start-Up Year</t>
  </si>
  <si>
    <t>for Year 1 through Year 5</t>
  </si>
  <si>
    <t xml:space="preserve">Start-Up
Year 0      </t>
  </si>
  <si>
    <t>Start-Up
Year 0</t>
  </si>
  <si>
    <t>Custom Operations #1</t>
  </si>
  <si>
    <t>Custom Facilities Operations #1</t>
  </si>
  <si>
    <t>PERSONNEL</t>
  </si>
  <si>
    <t>Position Category
(Categories align with the categories on the Five Year Budget)</t>
  </si>
  <si>
    <t>Total of Salaries</t>
  </si>
  <si>
    <t>Number of FTEs</t>
  </si>
  <si>
    <t># of FTEs</t>
  </si>
  <si>
    <t>TOTAL PERSONNEL, PAYROLL TAXES, AND BENEFITS EXPENSES</t>
  </si>
  <si>
    <t>RESERVES / CONTIGENCIES</t>
  </si>
  <si>
    <t>Reserves / Contingencies</t>
  </si>
  <si>
    <t>PERSONNEL, PAYROLL TAXES, AND BENEFITS EXPENSES</t>
  </si>
  <si>
    <t>NON-PAYROLL RELATED EXPENSES</t>
  </si>
  <si>
    <t>TOTAL NON-PAYROLL RELATED EXPENSES</t>
  </si>
  <si>
    <t>ASSUMPTIONS</t>
  </si>
  <si>
    <t>BUDGET</t>
  </si>
  <si>
    <t>ESTIMATE OF STATE AID ENTITLEMENT INPUT</t>
  </si>
  <si>
    <t>Data for the following fiscal years must be based on reasonable estimates and projections.</t>
  </si>
  <si>
    <t>Number of Students Enrolled in Bilingual/ESL</t>
  </si>
  <si>
    <t>Gifted and Talented, Pregnancy Related, &amp; Bilingual/ESL Data:</t>
  </si>
  <si>
    <t>ENROLLMENT</t>
  </si>
  <si>
    <t>Enter the % change below for which the amount entered in 
column F should change each year.</t>
  </si>
  <si>
    <t>NEW CHARTER SCHOOL APPLICATION FINANCIAL PLAN WORKBOOK</t>
  </si>
  <si>
    <t>Start-Up (Year 0) Fiscal Year End:</t>
  </si>
  <si>
    <t>PAYMENT FORMULA EXAMPLE</t>
  </si>
  <si>
    <t># of Remaining Payments</t>
  </si>
  <si>
    <t>Total Payments</t>
  </si>
  <si>
    <t>FSP Allotment</t>
  </si>
  <si>
    <t>Adjustments to Allotments</t>
  </si>
  <si>
    <t>Less Total Paid to Date</t>
  </si>
  <si>
    <t>Summary of Finance Description</t>
  </si>
  <si>
    <t>Weight or Rate</t>
  </si>
  <si>
    <t>Refined Average Daily Attendance (ADA)</t>
  </si>
  <si>
    <t>High School ADA</t>
  </si>
  <si>
    <t xml:space="preserve">Prior Year Refined ADA </t>
  </si>
  <si>
    <t>Homebound (Code 01)</t>
  </si>
  <si>
    <t>Hospital Class (Code 02)</t>
  </si>
  <si>
    <t>Speech Therapy (Code 00)</t>
  </si>
  <si>
    <t>Resource Room (Code 41&amp; 42)</t>
  </si>
  <si>
    <t>Self-contained Mild/Mod/Severe (Code 43 &amp; 44)</t>
  </si>
  <si>
    <t>Full Time Early Childhood (Code 45)</t>
  </si>
  <si>
    <t>Off-home Campus (Codes 91-98)</t>
  </si>
  <si>
    <t>VAC (Code 08)</t>
  </si>
  <si>
    <t>State School Students (Code 30)</t>
  </si>
  <si>
    <t>Residential Care &amp; Treatment (Code 81-89)</t>
  </si>
  <si>
    <t>Total Special Education FTE</t>
  </si>
  <si>
    <t>Total Special Education Weighted FTE</t>
  </si>
  <si>
    <t>EXTENDED YEAR SERVICES (EYS) SPECIAL EDUCATION FTE</t>
  </si>
  <si>
    <t>Total ESY Special Education FTE</t>
  </si>
  <si>
    <t>Total ESY Special Education Weighted FTE</t>
  </si>
  <si>
    <t>Advanced Career &amp; Technology Education FTEs</t>
  </si>
  <si>
    <t>State Compensatory Education Enrollment</t>
  </si>
  <si>
    <t>Pregnancy Related FTEs</t>
  </si>
  <si>
    <t>Total Weighted Average Daily Attendance (WADA)</t>
  </si>
  <si>
    <t>SOF pg</t>
  </si>
  <si>
    <t>Did Charter Holder Participate in TRS Active Care in 2005-06?</t>
  </si>
  <si>
    <t>Full-Time Staff (not MSS)</t>
  </si>
  <si>
    <t>Part-Time Staff (not MSS)</t>
  </si>
  <si>
    <t>State Average Funding Components</t>
  </si>
  <si>
    <t>Per Capita Rate</t>
  </si>
  <si>
    <t>District Basic Allotment (DBA)</t>
  </si>
  <si>
    <t>Adjusted Basic Allotment (ABA)</t>
  </si>
  <si>
    <t>Adjusted Allotment</t>
  </si>
  <si>
    <t>District Tax Rate Level 1 (DTR1)</t>
  </si>
  <si>
    <t>12</t>
  </si>
  <si>
    <t>District Tax Rate Level 2 (DTR2)</t>
  </si>
  <si>
    <t>2018-2019 State Average I&amp;S Rate that limits spending to $60 million</t>
  </si>
  <si>
    <t>EDA Guaranteed Yield (GY)</t>
  </si>
  <si>
    <t>Level 1 Entitlement</t>
  </si>
  <si>
    <t>Level 2 Entitlement</t>
  </si>
  <si>
    <t>Program Intent Codes -TIER I Allotments</t>
  </si>
  <si>
    <t>11-Regular Program Allotment</t>
  </si>
  <si>
    <t>21-Gifted &amp; Talented Adjusted Allotment (spend 55% of amount)</t>
  </si>
  <si>
    <t>25-Bilingual Education Allotment (spend 52% of amount)</t>
  </si>
  <si>
    <t>99-New Instructional Facility Allotment</t>
  </si>
  <si>
    <t>31-High School Allotment (spend 100% of amount)</t>
  </si>
  <si>
    <t xml:space="preserve">   Special Education Detail:</t>
  </si>
  <si>
    <t>Regular Special Education</t>
  </si>
  <si>
    <t>Mainstream</t>
  </si>
  <si>
    <t>Residential Care and Treatment</t>
  </si>
  <si>
    <t>Extended Year Special Education</t>
  </si>
  <si>
    <t>23-Special Education Adjusted Allotment (spend 52% of amount)</t>
  </si>
  <si>
    <t xml:space="preserve">   Career &amp; Technology Detail:</t>
  </si>
  <si>
    <t>Regular Career &amp; Technology (CTE) Allotment</t>
  </si>
  <si>
    <t>Advanced CTE Allotment</t>
  </si>
  <si>
    <t>22-Career and Technology Allotment (spend 58% of amount)</t>
  </si>
  <si>
    <t xml:space="preserve">   State Compensatory Education Detail:</t>
  </si>
  <si>
    <t>State Compensatory Allotment</t>
  </si>
  <si>
    <t>Pregnancy Related</t>
  </si>
  <si>
    <t>24-Compensatory Education Allotment (spend 52% of amount)</t>
  </si>
  <si>
    <t>Transportation Detail:</t>
  </si>
  <si>
    <t>Regular</t>
  </si>
  <si>
    <t>Career &amp; Technology Education</t>
  </si>
  <si>
    <t>99-Transportation Allotment</t>
  </si>
  <si>
    <t>TOTAL COST OF TIER I / STATE SHARE OF TIER I</t>
  </si>
  <si>
    <t>TIER II</t>
  </si>
  <si>
    <t>HB21 - State Facilites Allotment</t>
  </si>
  <si>
    <t xml:space="preserve">TOTAL STATE AID </t>
  </si>
  <si>
    <t>Available School Fund (ASF)</t>
  </si>
  <si>
    <t xml:space="preserve"> Foundation School Fund (FSF) </t>
  </si>
  <si>
    <t>ESTIMATE OF STATE AID ENTITLEMENT</t>
  </si>
  <si>
    <t xml:space="preserve">Charter has at least an acceptable academic performance rating?   </t>
  </si>
  <si>
    <t>Enter the % change below for which the amount entered in column F should change each year. Consider using the % changes in the Enrollment Tab.</t>
  </si>
  <si>
    <t>For each line item in the Payroll Taxes and Benefits section, enter the % of Total Personnel Expenses that line item should represent.</t>
  </si>
  <si>
    <t>Start-Up, Y1, &amp; Assumptions Tab</t>
  </si>
  <si>
    <t>Financial Plan Workbook Summary Tab</t>
  </si>
  <si>
    <t>Complete all four tabs in GREEN. The BLUE tabs are informational only and do not require data entry.</t>
  </si>
  <si>
    <r>
      <t xml:space="preserve">For MAC users, the BLUE tabs are </t>
    </r>
    <r>
      <rPr>
        <b/>
        <sz val="12"/>
        <rFont val="Calibri"/>
        <family val="2"/>
        <scheme val="minor"/>
      </rPr>
      <t>Budget</t>
    </r>
    <r>
      <rPr>
        <sz val="12"/>
        <rFont val="Calibri"/>
        <family val="2"/>
        <scheme val="minor"/>
      </rPr>
      <t xml:space="preserve">, </t>
    </r>
    <r>
      <rPr>
        <b/>
        <sz val="12"/>
        <rFont val="Calibri"/>
        <family val="2"/>
        <scheme val="minor"/>
      </rPr>
      <t>Financial Plan Workbook Summary</t>
    </r>
    <r>
      <rPr>
        <sz val="12"/>
        <rFont val="Calibri"/>
        <family val="2"/>
        <scheme val="minor"/>
      </rPr>
      <t xml:space="preserve">, </t>
    </r>
    <r>
      <rPr>
        <b/>
        <sz val="12"/>
        <rFont val="Calibri"/>
        <family val="2"/>
        <scheme val="minor"/>
      </rPr>
      <t>SOF</t>
    </r>
    <r>
      <rPr>
        <sz val="12"/>
        <rFont val="Calibri"/>
        <family val="2"/>
        <scheme val="minor"/>
      </rPr>
      <t xml:space="preserve">, and </t>
    </r>
    <r>
      <rPr>
        <b/>
        <sz val="12"/>
        <rFont val="Calibri"/>
        <family val="2"/>
        <scheme val="minor"/>
      </rPr>
      <t>Payment Formula Example</t>
    </r>
    <r>
      <rPr>
        <sz val="12"/>
        <rFont val="Calibri"/>
        <family val="2"/>
        <scheme val="minor"/>
      </rPr>
      <t>. All other tabs are GREEN data entry tabs.</t>
    </r>
  </si>
  <si>
    <t>Notes</t>
  </si>
  <si>
    <t xml:space="preserve">Notes and Descriptions of Assumptions </t>
  </si>
  <si>
    <r>
      <t xml:space="preserve">All </t>
    </r>
    <r>
      <rPr>
        <b/>
        <sz val="12"/>
        <rFont val="Calibri"/>
        <family val="2"/>
        <scheme val="minor"/>
      </rPr>
      <t>Notes</t>
    </r>
    <r>
      <rPr>
        <sz val="12"/>
        <rFont val="Calibri"/>
        <family val="2"/>
        <scheme val="minor"/>
      </rPr>
      <t xml:space="preserve"> and </t>
    </r>
    <r>
      <rPr>
        <b/>
        <sz val="12"/>
        <rFont val="Calibri"/>
        <family val="2"/>
        <scheme val="minor"/>
      </rPr>
      <t>Notes and Descriptions of Assumptions</t>
    </r>
    <r>
      <rPr>
        <sz val="12"/>
        <rFont val="Calibri"/>
        <family val="2"/>
        <scheme val="minor"/>
      </rPr>
      <t xml:space="preserve"> cells are editable.  Adding as much detail as possible in these columns is encouraged. All Notes and Notes and Descriptions of Assumptions should be verifiable with support documents if requested by TEA.</t>
    </r>
  </si>
  <si>
    <t>Enter the Lead Applicant's name, email address, and phone number.</t>
  </si>
  <si>
    <r>
      <t xml:space="preserve">In the row </t>
    </r>
    <r>
      <rPr>
        <b/>
        <sz val="12"/>
        <rFont val="Calibri"/>
        <family val="2"/>
        <scheme val="minor"/>
      </rPr>
      <t>Start-Up (Year 0) Fiscal Year End</t>
    </r>
    <r>
      <rPr>
        <sz val="12"/>
        <rFont val="Calibri"/>
        <family val="2"/>
        <scheme val="minor"/>
      </rPr>
      <t>, enter the fiscal year the proposed charter school will be in for it's startup year.</t>
    </r>
  </si>
  <si>
    <r>
      <t xml:space="preserve">In the row </t>
    </r>
    <r>
      <rPr>
        <b/>
        <sz val="12"/>
        <rFont val="Calibri"/>
        <family val="2"/>
        <scheme val="minor"/>
      </rPr>
      <t>Total School Year Minutes</t>
    </r>
    <r>
      <rPr>
        <sz val="12"/>
        <rFont val="Calibri"/>
        <family val="2"/>
        <scheme val="minor"/>
      </rPr>
      <t>, enter the number of minutes the proposed charter school will be open for operation.</t>
    </r>
  </si>
  <si>
    <t xml:space="preserve">TRANSPORTATION </t>
  </si>
  <si>
    <t>Enter the anticipated enrollment for the proposed school by grade and year in the GRAY cells only. The anticipated enrollment for all five years is mandatory because those enrollment assumptions will directly impact the five year budget/operational plan.</t>
  </si>
  <si>
    <r>
      <rPr>
        <b/>
        <u/>
        <sz val="12"/>
        <color rgb="FFFF0000"/>
        <rFont val="Calibri"/>
        <family val="2"/>
        <scheme val="minor"/>
      </rPr>
      <t>WARNING</t>
    </r>
    <r>
      <rPr>
        <b/>
        <sz val="12"/>
        <color rgb="FFFF0000"/>
        <rFont val="Calibri"/>
        <family val="2"/>
        <scheme val="minor"/>
      </rPr>
      <t xml:space="preserve"> </t>
    </r>
    <r>
      <rPr>
        <sz val="12"/>
        <rFont val="Calibri"/>
        <family val="2"/>
        <scheme val="minor"/>
      </rPr>
      <t>- Enter</t>
    </r>
    <r>
      <rPr>
        <sz val="12"/>
        <color rgb="FFFF0000"/>
        <rFont val="Calibri"/>
        <family val="2"/>
        <scheme val="minor"/>
      </rPr>
      <t xml:space="preserve"> </t>
    </r>
    <r>
      <rPr>
        <sz val="12"/>
        <rFont val="Calibri"/>
        <family val="2"/>
        <scheme val="minor"/>
      </rPr>
      <t>conservative and realistic enrollment numbers. The state funding for your proposed charter school will be adjusted to your actual ADA, not your budgeted ADA! If you enter ambitious enrollment numbers or your estimated enrollment numbers are not realistic compared to your waiting list of students within commuting distance, then your projections may be invalid. Additionally, your enrollment numbers may change frequently during the school year. Over budgeting revenue is the most frequent cause of financial distress for charter holders.</t>
    </r>
  </si>
  <si>
    <t>Enter information into the GRAY cells ONLY. All other cells are locked and should remain locked.</t>
  </si>
  <si>
    <r>
      <t xml:space="preserve">Column D - Select the category for the position entered in column C from the drop down list box. Categories listed in the drop down box align with the </t>
    </r>
    <r>
      <rPr>
        <b/>
        <sz val="12"/>
        <rFont val="Calibri"/>
        <family val="2"/>
        <scheme val="minor"/>
      </rPr>
      <t xml:space="preserve">Start-Up, Y1, &amp; Assumptions </t>
    </r>
    <r>
      <rPr>
        <sz val="12"/>
        <rFont val="Calibri"/>
        <family val="2"/>
        <scheme val="minor"/>
      </rPr>
      <t xml:space="preserve">and </t>
    </r>
    <r>
      <rPr>
        <b/>
        <sz val="12"/>
        <rFont val="Calibri"/>
        <family val="2"/>
        <scheme val="minor"/>
      </rPr>
      <t>Budget</t>
    </r>
    <r>
      <rPr>
        <sz val="12"/>
        <rFont val="Calibri"/>
        <family val="2"/>
        <scheme val="minor"/>
      </rPr>
      <t xml:space="preserve"> tabs.  
</t>
    </r>
    <r>
      <rPr>
        <b/>
        <i/>
        <sz val="12"/>
        <color rgb="FFFF0000"/>
        <rFont val="Calibri"/>
        <family val="2"/>
        <scheme val="minor"/>
      </rPr>
      <t xml:space="preserve">**PLEASE NOTE** - Before selecting a category, be sure to review the </t>
    </r>
    <r>
      <rPr>
        <b/>
        <i/>
        <sz val="12"/>
        <color theme="1"/>
        <rFont val="Calibri"/>
        <family val="2"/>
        <scheme val="minor"/>
      </rPr>
      <t>Budget</t>
    </r>
    <r>
      <rPr>
        <b/>
        <i/>
        <sz val="12"/>
        <color rgb="FFFF0000"/>
        <rFont val="Calibri"/>
        <family val="2"/>
        <scheme val="minor"/>
      </rPr>
      <t xml:space="preserve"> tab to see where each category falls in terms of the Personnel section.</t>
    </r>
  </si>
  <si>
    <t>Column C - Enter the position description.</t>
  </si>
  <si>
    <t xml:space="preserve">Column E - Enter the starting salary for each position.  </t>
  </si>
  <si>
    <t>Columns F - K - Enter the number of full-time equivalents (FTE) for each position for the given year.</t>
  </si>
  <si>
    <t xml:space="preserve">Cells P10 - S10 - Enter the anticipated percentage of salary increases for each year.  Salaries for each position for each year will be automatically generated based on the yearly raise percentages entered in the worksheet. </t>
  </si>
  <si>
    <t>Enter any notes and descriptions of assumptions that need further explanation.</t>
  </si>
  <si>
    <t>Columns E - F - Enter budgeted amounts for the proposed charter school in column E for the start-up year (Year 0) and in column F for Year 1.</t>
  </si>
  <si>
    <r>
      <t xml:space="preserve">Columns H - M - Enter the percentage increase </t>
    </r>
    <r>
      <rPr>
        <u/>
        <sz val="12"/>
        <rFont val="Calibri"/>
        <family val="2"/>
        <scheme val="minor"/>
      </rPr>
      <t>OR</t>
    </r>
    <r>
      <rPr>
        <sz val="12"/>
        <rFont val="Calibri"/>
        <family val="2"/>
        <scheme val="minor"/>
      </rPr>
      <t xml:space="preserve"> decrease that is anticipated for each line item from year to year.  
</t>
    </r>
    <r>
      <rPr>
        <b/>
        <i/>
        <sz val="12"/>
        <color rgb="FFFF0000"/>
        <rFont val="Calibri"/>
        <family val="2"/>
        <scheme val="minor"/>
      </rPr>
      <t xml:space="preserve">** PLEASE NOTE** - The percentages entered in the PAYROLL TAXES AND BENEFITS section are for the percentage of total payroll for that particular year and NOT the percentage of increase from year to year. </t>
    </r>
  </si>
  <si>
    <r>
      <t xml:space="preserve">ALL revenues and expenses are automatically calculated based on the </t>
    </r>
    <r>
      <rPr>
        <b/>
        <sz val="12"/>
        <rFont val="Calibri"/>
        <family val="2"/>
        <scheme val="minor"/>
      </rPr>
      <t>Enrollment</t>
    </r>
    <r>
      <rPr>
        <sz val="12"/>
        <rFont val="Calibri"/>
        <family val="2"/>
        <scheme val="minor"/>
      </rPr>
      <t xml:space="preserve">, </t>
    </r>
    <r>
      <rPr>
        <b/>
        <sz val="12"/>
        <rFont val="Calibri"/>
        <family val="2"/>
        <scheme val="minor"/>
      </rPr>
      <t>Personnel</t>
    </r>
    <r>
      <rPr>
        <sz val="12"/>
        <rFont val="Calibri"/>
        <family val="2"/>
        <scheme val="minor"/>
      </rPr>
      <t xml:space="preserve">, and </t>
    </r>
    <r>
      <rPr>
        <b/>
        <sz val="12"/>
        <rFont val="Calibri"/>
        <family val="2"/>
        <scheme val="minor"/>
      </rPr>
      <t>Start-Up, Y1, &amp; Assumptions</t>
    </r>
    <r>
      <rPr>
        <sz val="12"/>
        <rFont val="Calibri"/>
        <family val="2"/>
        <scheme val="minor"/>
      </rPr>
      <t xml:space="preserve"> tabs.</t>
    </r>
  </si>
  <si>
    <r>
      <t>Summary of Finances (</t>
    </r>
    <r>
      <rPr>
        <b/>
        <sz val="12"/>
        <rFont val="Calibri"/>
        <family val="2"/>
        <scheme val="minor"/>
      </rPr>
      <t>SOF</t>
    </r>
    <r>
      <rPr>
        <sz val="12"/>
        <rFont val="Calibri"/>
        <family val="2"/>
        <scheme val="minor"/>
      </rPr>
      <t>) tab displays the estimate for Total State Aid.</t>
    </r>
  </si>
  <si>
    <t>Actual cash flows are based on average attendance for each 6 week period reported to TEA. If you experience a substantial change in enrollment during the year, your ADA will change and so will your payments.</t>
  </si>
  <si>
    <t>Enter the anticipated average daily attendance (ADA) percentage by year.</t>
  </si>
  <si>
    <t>Average Daily Attendance (ADA) %</t>
  </si>
  <si>
    <t>Select date</t>
  </si>
  <si>
    <t>Enter the number of minutes (e.g., 75,600)</t>
  </si>
  <si>
    <t>Enter the 4-digit year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</si>
</sst>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mm/dd/yy"/>
    <numFmt numFmtId="169" formatCode="0.0%"/>
    <numFmt numFmtId="170" formatCode="_(* #,##0_);_(* \(#,##0\);_(* &quot;-&quot;??_);_(@_)"/>
    <numFmt numFmtId="171" formatCode="0.000000"/>
    <numFmt numFmtId="172" formatCode="##,###"/>
    <numFmt numFmtId="173" formatCode="_([$€-2]* #,##0.00_);_([$€-2]* \(#,##0.00\);_([$€-2]* &quot;-&quot;??_)"/>
    <numFmt numFmtId="174" formatCode="0_);[Red]\(0\)"/>
    <numFmt numFmtId="175" formatCode="#,##0.00;[Red]\(#,##0.00\)"/>
    <numFmt numFmtId="176" formatCode="0.0000%"/>
    <numFmt numFmtId="177" formatCode="0.0"/>
    <numFmt numFmtId="178" formatCode="_(* #,##0.00_);_(* \(#,##0.00\);_(* &quot;-&quot;_);_(@_)"/>
    <numFmt numFmtId="179" formatCode="0.00000%"/>
    <numFmt numFmtId="180" formatCode="_(&quot;$&quot;* #,##0.000_);_(&quot;$&quot;* \(#,##0.000\);_(&quot;$&quot;* &quot;-&quot;???_);_(@_)"/>
    <numFmt numFmtId="181" formatCode="_(&quot;$&quot;* #,##0.000000_);_(&quot;$&quot;* \(#,##0.000000\);_(&quot;$&quot;* &quot;-&quot;??????_);_(@_)"/>
  </numFmts>
  <fonts count="1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8"/>
      <name val="Arial"/>
      <family val="2"/>
    </font>
    <font>
      <sz val="10"/>
      <color indexed="10"/>
      <name val="Arial"/>
      <family val="2"/>
    </font>
    <font>
      <sz val="8"/>
      <color indexed="81"/>
      <name val="Tahoma"/>
      <family val="2"/>
    </font>
    <font>
      <b/>
      <sz val="8"/>
      <color indexed="10"/>
      <name val="Arial"/>
      <family val="2"/>
    </font>
    <font>
      <sz val="8"/>
      <name val="Verdana"/>
      <family val="2"/>
    </font>
    <font>
      <sz val="9"/>
      <color indexed="81"/>
      <name val="Arial"/>
      <family val="2"/>
    </font>
    <font>
      <b/>
      <sz val="9"/>
      <color indexed="81"/>
      <name val="Arial"/>
      <family val="2"/>
    </font>
    <font>
      <b/>
      <sz val="8"/>
      <color indexed="8"/>
      <name val="Arial"/>
      <family val="2"/>
    </font>
    <font>
      <b/>
      <sz val="9"/>
      <color indexed="81"/>
      <name val="Tahoma"/>
      <family val="2"/>
    </font>
    <font>
      <sz val="9"/>
      <color indexed="81"/>
      <name val="Tahoma"/>
      <family val="2"/>
    </font>
    <font>
      <b/>
      <u/>
      <sz val="9"/>
      <color indexed="81"/>
      <name val="Arial"/>
      <family val="2"/>
    </font>
    <font>
      <u/>
      <sz val="9"/>
      <color indexed="81"/>
      <name val="Arial"/>
      <family val="2"/>
    </font>
    <font>
      <sz val="8"/>
      <color rgb="FF00B050"/>
      <name val="Arial"/>
      <family val="2"/>
    </font>
    <font>
      <sz val="10"/>
      <color theme="0"/>
      <name val="Arial"/>
      <family val="2"/>
    </font>
    <font>
      <b/>
      <sz val="10"/>
      <color indexed="8"/>
      <name val="Arial"/>
      <family val="2"/>
    </font>
    <font>
      <sz val="11"/>
      <color theme="0"/>
      <name val="Calibri"/>
      <family val="2"/>
      <scheme val="minor"/>
    </font>
    <font>
      <sz val="8"/>
      <color theme="0"/>
      <name val="Arial"/>
      <family val="2"/>
    </font>
    <font>
      <sz val="10"/>
      <color theme="0"/>
      <name val="Arial"/>
      <family val="2"/>
    </font>
    <font>
      <b/>
      <sz val="10"/>
      <color theme="0"/>
      <name val="Arial"/>
      <family val="2"/>
    </font>
    <font>
      <sz val="10"/>
      <color theme="0"/>
      <name val="Calibri"/>
      <family val="2"/>
      <scheme val="minor"/>
    </font>
    <font>
      <b/>
      <sz val="8"/>
      <color theme="0"/>
      <name val="Arial"/>
      <family val="2"/>
    </font>
    <font>
      <sz val="11"/>
      <color theme="0"/>
      <name val="Calibri"/>
      <family val="2"/>
    </font>
    <font>
      <b/>
      <sz val="11"/>
      <color theme="1"/>
      <name val="Calibri"/>
      <family val="2"/>
      <scheme val="minor"/>
    </font>
    <font>
      <sz val="11"/>
      <color rgb="FFC00000"/>
      <name val="Calibri"/>
      <family val="2"/>
      <scheme val="minor"/>
    </font>
    <font>
      <b/>
      <sz val="16"/>
      <color theme="1"/>
      <name val="Calibri"/>
      <family val="2"/>
      <scheme val="minor"/>
    </font>
    <font>
      <sz val="11"/>
      <name val="Calibri"/>
      <family val="2"/>
      <scheme val="minor"/>
    </font>
    <font>
      <b/>
      <sz val="14"/>
      <color theme="1"/>
      <name val="Calibri"/>
      <family val="2"/>
      <scheme val="minor"/>
    </font>
    <font>
      <sz val="11"/>
      <name val="Calibri"/>
      <family val="2"/>
    </font>
    <font>
      <u/>
      <sz val="11"/>
      <color theme="10"/>
      <name val="Calibri"/>
      <family val="2"/>
      <scheme val="minor"/>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0"/>
      <color indexed="9"/>
      <name val="Arial"/>
      <family val="2"/>
    </font>
    <font>
      <b/>
      <sz val="11"/>
      <color indexed="52"/>
      <name val="Calibri"/>
      <family val="2"/>
    </font>
    <font>
      <b/>
      <sz val="11"/>
      <color indexed="9"/>
      <name val="Calibri"/>
      <family val="2"/>
    </font>
    <font>
      <b/>
      <sz val="12"/>
      <name val="Arial"/>
      <family val="2"/>
    </font>
    <font>
      <b/>
      <sz val="8"/>
      <color indexed="9"/>
      <name val="Arial"/>
      <family val="2"/>
    </font>
    <font>
      <b/>
      <sz val="8"/>
      <color indexed="8"/>
      <name val="Courier New"/>
      <family val="3"/>
    </font>
    <font>
      <sz val="12"/>
      <color theme="1"/>
      <name val="Calibri"/>
      <family val="2"/>
      <scheme val="minor"/>
    </font>
    <font>
      <sz val="10"/>
      <name val="Verdana"/>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b/>
      <sz val="12"/>
      <color indexed="9"/>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name val="Arial"/>
      <family val="2"/>
    </font>
    <font>
      <sz val="12"/>
      <name val="Arial"/>
      <family val="2"/>
    </font>
    <font>
      <b/>
      <sz val="11"/>
      <color indexed="52"/>
      <name val="Czcionka tekstu podstawowego"/>
      <family val="2"/>
      <charset val="238"/>
    </font>
    <font>
      <b/>
      <sz val="11"/>
      <color indexed="63"/>
      <name val="Calibri"/>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8"/>
      <color indexed="8"/>
      <name val="Wingdings"/>
      <charset val="2"/>
    </font>
    <font>
      <sz val="11"/>
      <color indexed="10"/>
      <name val="Calibri"/>
      <family val="2"/>
    </font>
    <font>
      <sz val="11"/>
      <color indexed="20"/>
      <name val="Czcionka tekstu podstawowego"/>
      <family val="2"/>
      <charset val="238"/>
    </font>
    <font>
      <b/>
      <sz val="12"/>
      <color theme="0"/>
      <name val="Arial"/>
      <family val="2"/>
    </font>
    <font>
      <sz val="14"/>
      <name val="Calibri"/>
      <family val="2"/>
      <scheme val="minor"/>
    </font>
    <font>
      <sz val="10"/>
      <name val="Calibri"/>
      <family val="2"/>
      <scheme val="minor"/>
    </font>
    <font>
      <b/>
      <sz val="11"/>
      <name val="Calibri"/>
      <family val="2"/>
      <scheme val="minor"/>
    </font>
    <font>
      <b/>
      <sz val="12"/>
      <name val="Calibri"/>
      <family val="2"/>
      <scheme val="minor"/>
    </font>
    <font>
      <b/>
      <sz val="11"/>
      <color rgb="FFFF0000"/>
      <name val="Calibri"/>
      <family val="2"/>
    </font>
    <font>
      <b/>
      <sz val="11"/>
      <name val="Calibri"/>
      <family val="2"/>
    </font>
    <font>
      <b/>
      <u val="singleAccounting"/>
      <sz val="11"/>
      <color theme="1"/>
      <name val="Calibri"/>
      <family val="2"/>
      <scheme val="minor"/>
    </font>
    <font>
      <b/>
      <sz val="12"/>
      <color rgb="FFFFFF00"/>
      <name val="Calibri"/>
      <family val="2"/>
    </font>
    <font>
      <sz val="11"/>
      <color indexed="8"/>
      <name val="Calibri"/>
      <family val="2"/>
      <scheme val="minor"/>
    </font>
    <font>
      <b/>
      <sz val="12"/>
      <color rgb="FFFFFF00"/>
      <name val="Calibri"/>
      <family val="2"/>
      <scheme val="minor"/>
    </font>
    <font>
      <b/>
      <sz val="11"/>
      <color indexed="81"/>
      <name val="Calibri"/>
      <family val="2"/>
      <scheme val="minor"/>
    </font>
    <font>
      <sz val="11"/>
      <color indexed="81"/>
      <name val="Calibri"/>
      <family val="2"/>
      <scheme val="minor"/>
    </font>
    <font>
      <b/>
      <sz val="12"/>
      <color indexed="8"/>
      <name val="Calibri"/>
      <family val="2"/>
      <scheme val="minor"/>
    </font>
    <font>
      <sz val="11"/>
      <color rgb="FF000000"/>
      <name val="Calibri"/>
      <family val="2"/>
    </font>
    <font>
      <b/>
      <sz val="12"/>
      <color rgb="FFFF0000"/>
      <name val="Calibri"/>
      <family val="2"/>
      <scheme val="minor"/>
    </font>
    <font>
      <b/>
      <u/>
      <sz val="12"/>
      <name val="Calibri"/>
      <family val="2"/>
      <scheme val="minor"/>
    </font>
    <font>
      <sz val="12"/>
      <name val="Calibri"/>
      <family val="2"/>
      <scheme val="minor"/>
    </font>
    <font>
      <sz val="12"/>
      <color rgb="FFFF0000"/>
      <name val="Calibri"/>
      <family val="2"/>
      <scheme val="minor"/>
    </font>
    <font>
      <b/>
      <u/>
      <sz val="12"/>
      <color rgb="FF0000FF"/>
      <name val="Calibri"/>
      <family val="2"/>
      <scheme val="minor"/>
    </font>
    <font>
      <u/>
      <sz val="12"/>
      <name val="Calibri"/>
      <family val="2"/>
      <scheme val="minor"/>
    </font>
    <font>
      <b/>
      <u/>
      <sz val="12"/>
      <color rgb="FFFF0000"/>
      <name val="Calibri"/>
      <family val="2"/>
      <scheme val="minor"/>
    </font>
    <font>
      <b/>
      <u/>
      <sz val="12"/>
      <color theme="10"/>
      <name val="Calibri"/>
      <family val="2"/>
      <scheme val="minor"/>
    </font>
    <font>
      <u/>
      <sz val="12"/>
      <color theme="10"/>
      <name val="Calibri"/>
      <family val="2"/>
      <scheme val="minor"/>
    </font>
    <font>
      <b/>
      <i/>
      <sz val="12"/>
      <color rgb="FFFF0000"/>
      <name val="Calibri"/>
      <family val="2"/>
      <scheme val="minor"/>
    </font>
    <font>
      <b/>
      <i/>
      <sz val="12"/>
      <color theme="1"/>
      <name val="Calibri"/>
      <family val="2"/>
      <scheme val="minor"/>
    </font>
    <font>
      <b/>
      <sz val="14"/>
      <name val="Calibri"/>
      <family val="2"/>
      <scheme val="minor"/>
    </font>
    <font>
      <b/>
      <sz val="16"/>
      <color theme="0"/>
      <name val="Calibri"/>
      <family val="2"/>
      <scheme val="minor"/>
    </font>
    <font>
      <b/>
      <sz val="18"/>
      <color rgb="FF00B0F0"/>
      <name val="Cambria"/>
      <family val="1"/>
      <scheme val="major"/>
    </font>
    <font>
      <sz val="11"/>
      <color theme="0" tint="-0.499984740745262"/>
      <name val="Calibri"/>
      <family val="2"/>
      <scheme val="minor"/>
    </font>
    <font>
      <b/>
      <sz val="14"/>
      <color theme="0"/>
      <name val="Calibri"/>
      <family val="2"/>
      <scheme val="minor"/>
    </font>
    <font>
      <sz val="11"/>
      <color theme="0" tint="-0.14999847407452621"/>
      <name val="Calibri"/>
      <family val="2"/>
      <scheme val="minor"/>
    </font>
    <font>
      <b/>
      <sz val="12"/>
      <color theme="1"/>
      <name val="Calibri"/>
      <family val="2"/>
      <scheme val="minor"/>
    </font>
    <font>
      <b/>
      <sz val="11"/>
      <color rgb="FF0070C0"/>
      <name val="Calibri"/>
      <family val="2"/>
      <scheme val="minor"/>
    </font>
    <font>
      <b/>
      <sz val="16"/>
      <color rgb="FF0070C0"/>
      <name val="Calibri"/>
      <family val="2"/>
      <scheme val="minor"/>
    </font>
    <font>
      <b/>
      <sz val="10"/>
      <color rgb="FF0070C0"/>
      <name val="Arial"/>
      <family val="2"/>
    </font>
    <font>
      <b/>
      <sz val="14"/>
      <color rgb="FF0070C0"/>
      <name val="Calibri"/>
      <family val="2"/>
      <scheme val="minor"/>
    </font>
    <font>
      <b/>
      <sz val="11"/>
      <color rgb="FF000000"/>
      <name val="Calibri"/>
      <family val="2"/>
      <scheme val="minor"/>
    </font>
    <font>
      <sz val="11"/>
      <color rgb="FF000000"/>
      <name val="Calibri"/>
      <family val="2"/>
      <scheme val="minor"/>
    </font>
    <font>
      <b/>
      <i/>
      <sz val="16"/>
      <color theme="0"/>
      <name val="Calibri"/>
      <family val="2"/>
      <scheme val="minor"/>
    </font>
    <font>
      <sz val="10"/>
      <color theme="1"/>
      <name val="Arial"/>
      <family val="2"/>
    </font>
    <font>
      <b/>
      <sz val="10"/>
      <color theme="1"/>
      <name val="Arial"/>
      <family val="2"/>
    </font>
    <font>
      <b/>
      <sz val="16"/>
      <color theme="1"/>
      <name val="Arial"/>
      <family val="2"/>
    </font>
    <font>
      <sz val="16"/>
      <color theme="1"/>
      <name val="Arial"/>
      <family val="2"/>
    </font>
    <font>
      <b/>
      <sz val="16"/>
      <name val="Arial"/>
      <family val="2"/>
    </font>
    <font>
      <sz val="16"/>
      <name val="Arial"/>
      <family val="2"/>
    </font>
    <font>
      <b/>
      <sz val="14"/>
      <color theme="5" tint="-0.249977111117893"/>
      <name val="Calibri"/>
      <family val="2"/>
      <scheme val="minor"/>
    </font>
    <font>
      <b/>
      <i/>
      <sz val="12"/>
      <name val="Calibri"/>
      <family val="2"/>
      <scheme val="minor"/>
    </font>
    <font>
      <b/>
      <sz val="16"/>
      <name val="Calibri"/>
      <family val="2"/>
      <scheme val="minor"/>
    </font>
    <font>
      <b/>
      <i/>
      <sz val="12"/>
      <color indexed="8"/>
      <name val="Calibri"/>
      <family val="2"/>
      <scheme val="minor"/>
    </font>
    <font>
      <b/>
      <sz val="14"/>
      <color indexed="8"/>
      <name val="Calibri"/>
      <family val="2"/>
      <scheme val="minor"/>
    </font>
    <font>
      <b/>
      <sz val="16"/>
      <color indexed="8"/>
      <name val="Calibri"/>
      <family val="2"/>
      <scheme val="minor"/>
    </font>
    <font>
      <b/>
      <sz val="24"/>
      <color theme="0"/>
      <name val="Calibri"/>
      <family val="2"/>
      <scheme val="minor"/>
    </font>
    <font>
      <i/>
      <sz val="10"/>
      <name val="Arial"/>
      <family val="2"/>
    </font>
  </fonts>
  <fills count="7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auto="1"/>
      </patternFill>
    </fill>
    <fill>
      <patternFill patternType="solid">
        <fgColor indexed="65"/>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21"/>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38"/>
      </patternFill>
    </fill>
    <fill>
      <patternFill patternType="solid">
        <fgColor indexed="53"/>
      </patternFill>
    </fill>
    <fill>
      <patternFill patternType="solid">
        <fgColor indexed="53"/>
        <bgColor indexed="52"/>
      </patternFill>
    </fill>
    <fill>
      <patternFill patternType="solid">
        <fgColor indexed="10"/>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2"/>
      </patternFill>
    </fill>
    <fill>
      <patternFill patternType="solid">
        <fgColor indexed="9"/>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theme="3"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auto="1"/>
        <bgColor indexed="64"/>
      </patternFill>
    </fill>
    <fill>
      <patternFill patternType="solid">
        <fgColor theme="4" tint="0.59999389629810485"/>
        <bgColor indexed="64"/>
      </patternFill>
    </fill>
    <fill>
      <patternFill patternType="lightUp"/>
    </fill>
    <fill>
      <patternFill patternType="solid">
        <fgColor rgb="FFF6F8AA"/>
        <bgColor indexed="64"/>
      </patternFill>
    </fill>
    <fill>
      <patternFill patternType="solid">
        <fgColor rgb="FFF9FAC2"/>
        <bgColor indexed="64"/>
      </patternFill>
    </fill>
    <fill>
      <patternFill patternType="lightUp">
        <bgColor theme="0"/>
      </patternFill>
    </fill>
    <fill>
      <patternFill patternType="lightUp">
        <bgColor indexed="9"/>
      </patternFill>
    </fill>
    <fill>
      <patternFill patternType="solid">
        <fgColor theme="4"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indexed="64"/>
      </top>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style="thin">
        <color auto="1"/>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bottom style="medium">
        <color indexed="64"/>
      </bottom>
      <diagonal/>
    </border>
    <border>
      <left/>
      <right/>
      <top/>
      <bottom style="thin">
        <color auto="1"/>
      </bottom>
      <diagonal/>
    </border>
    <border>
      <left style="thin">
        <color auto="1"/>
      </left>
      <right/>
      <top style="medium">
        <color indexed="64"/>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double">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dashed">
        <color indexed="64"/>
      </left>
      <right style="dashed">
        <color indexed="64"/>
      </right>
      <top style="dashed">
        <color indexed="64"/>
      </top>
      <bottom style="dashed">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medium">
        <color auto="1"/>
      </right>
      <top style="double">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right style="thin">
        <color indexed="64"/>
      </right>
      <top style="thin">
        <color indexed="64"/>
      </top>
      <bottom/>
      <diagonal/>
    </border>
    <border>
      <left style="medium">
        <color indexed="64"/>
      </left>
      <right/>
      <top style="medium">
        <color indexed="64"/>
      </top>
      <bottom style="thin">
        <color rgb="FF0070C0"/>
      </bottom>
      <diagonal/>
    </border>
    <border>
      <left style="thin">
        <color indexed="64"/>
      </left>
      <right/>
      <top style="medium">
        <color indexed="64"/>
      </top>
      <bottom style="thin">
        <color rgb="FF0070C0"/>
      </bottom>
      <diagonal/>
    </border>
    <border>
      <left style="thin">
        <color indexed="64"/>
      </left>
      <right style="medium">
        <color indexed="64"/>
      </right>
      <top style="medium">
        <color indexed="64"/>
      </top>
      <bottom style="thin">
        <color rgb="FF0070C0"/>
      </bottom>
      <diagonal/>
    </border>
    <border>
      <left style="medium">
        <color indexed="64"/>
      </left>
      <right/>
      <top style="thin">
        <color rgb="FF0070C0"/>
      </top>
      <bottom style="thin">
        <color rgb="FF0070C0"/>
      </bottom>
      <diagonal/>
    </border>
    <border>
      <left style="thin">
        <color indexed="64"/>
      </left>
      <right/>
      <top style="thin">
        <color rgb="FF0070C0"/>
      </top>
      <bottom style="thin">
        <color rgb="FF0070C0"/>
      </bottom>
      <diagonal/>
    </border>
    <border>
      <left style="thin">
        <color auto="1"/>
      </left>
      <right style="medium">
        <color auto="1"/>
      </right>
      <top style="thin">
        <color rgb="FF0070C0"/>
      </top>
      <bottom style="thin">
        <color rgb="FF0070C0"/>
      </bottom>
      <diagonal/>
    </border>
    <border>
      <left style="thin">
        <color indexed="64"/>
      </left>
      <right/>
      <top/>
      <bottom style="medium">
        <color indexed="64"/>
      </bottom>
      <diagonal/>
    </border>
    <border>
      <left style="thin">
        <color auto="1"/>
      </left>
      <right style="thin">
        <color auto="1"/>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s>
  <cellStyleXfs count="2443">
    <xf numFmtId="0"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5" fillId="0" borderId="0"/>
    <xf numFmtId="0" fontId="39" fillId="0" borderId="0" applyNumberFormat="0" applyFill="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4" borderId="0" applyNumberFormat="0" applyBorder="0" applyAlignment="0" applyProtection="0"/>
    <xf numFmtId="0" fontId="41" fillId="16" borderId="0" applyNumberFormat="0" applyBorder="0" applyAlignment="0" applyProtection="0"/>
    <xf numFmtId="0" fontId="41" fillId="18" borderId="0" applyNumberFormat="0" applyBorder="0" applyAlignment="0" applyProtection="0"/>
    <xf numFmtId="0" fontId="41" fillId="20"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22" borderId="0" applyNumberFormat="0" applyBorder="0" applyAlignment="0" applyProtection="0"/>
    <xf numFmtId="0" fontId="41" fillId="24" borderId="0" applyNumberFormat="0" applyBorder="0" applyAlignment="0" applyProtection="0"/>
    <xf numFmtId="0" fontId="41" fillId="26" borderId="0" applyNumberFormat="0" applyBorder="0" applyAlignment="0" applyProtection="0"/>
    <xf numFmtId="0" fontId="41" fillId="16" borderId="0" applyNumberFormat="0" applyBorder="0" applyAlignment="0" applyProtection="0"/>
    <xf numFmtId="0" fontId="41" fillId="22" borderId="0" applyNumberFormat="0" applyBorder="0" applyAlignment="0" applyProtection="0"/>
    <xf numFmtId="0" fontId="41" fillId="28"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3" fillId="30" borderId="0" applyNumberFormat="0" applyBorder="0" applyAlignment="0" applyProtection="0"/>
    <xf numFmtId="0" fontId="43" fillId="24" borderId="0" applyNumberFormat="0" applyBorder="0" applyAlignment="0" applyProtection="0"/>
    <xf numFmtId="0" fontId="43" fillId="26" borderId="0" applyNumberFormat="0" applyBorder="0" applyAlignment="0" applyProtection="0"/>
    <xf numFmtId="0" fontId="43" fillId="32" borderId="0" applyNumberFormat="0" applyBorder="0" applyAlignment="0" applyProtection="0"/>
    <xf numFmtId="0" fontId="43" fillId="34" borderId="0" applyNumberFormat="0" applyBorder="0" applyAlignment="0" applyProtection="0"/>
    <xf numFmtId="0" fontId="43" fillId="36"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3" fillId="38" borderId="0" applyNumberFormat="0" applyBorder="0" applyAlignment="0" applyProtection="0"/>
    <xf numFmtId="0" fontId="43" fillId="40" borderId="0" applyNumberFormat="0" applyBorder="0" applyAlignment="0" applyProtection="0"/>
    <xf numFmtId="0" fontId="43" fillId="42" borderId="0" applyNumberFormat="0" applyBorder="0" applyAlignment="0" applyProtection="0"/>
    <xf numFmtId="0" fontId="43" fillId="32" borderId="0" applyNumberFormat="0" applyBorder="0" applyAlignment="0" applyProtection="0"/>
    <xf numFmtId="0" fontId="43" fillId="34" borderId="0" applyNumberFormat="0" applyBorder="0" applyAlignment="0" applyProtection="0"/>
    <xf numFmtId="0" fontId="43" fillId="44"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172" fontId="45" fillId="46" borderId="0">
      <alignment vertical="center"/>
    </xf>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8"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6" fillId="47" borderId="20" applyNumberFormat="0" applyAlignment="0" applyProtection="0"/>
    <xf numFmtId="0" fontId="47" fillId="49" borderId="21" applyNumberFormat="0" applyAlignment="0" applyProtection="0"/>
    <xf numFmtId="0" fontId="47" fillId="50" borderId="21" applyNumberFormat="0" applyAlignment="0" applyProtection="0"/>
    <xf numFmtId="0" fontId="48" fillId="0" borderId="0">
      <alignment vertical="center"/>
    </xf>
    <xf numFmtId="0" fontId="45" fillId="51" borderId="0">
      <alignment horizontal="left"/>
    </xf>
    <xf numFmtId="0" fontId="49" fillId="51" borderId="0">
      <alignment horizontal="right"/>
    </xf>
    <xf numFmtId="0" fontId="18" fillId="52" borderId="0">
      <alignment horizontal="center"/>
    </xf>
    <xf numFmtId="0" fontId="49" fillId="51" borderId="0">
      <alignment horizontal="right"/>
    </xf>
    <xf numFmtId="0" fontId="50" fillId="52" borderId="0">
      <alignment horizontal="left"/>
    </xf>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2" fillId="0" borderId="0" applyFont="0" applyFill="0" applyBorder="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3" fillId="20" borderId="20"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0" fontId="54" fillId="47" borderId="22" applyNumberFormat="0" applyAlignment="0" applyProtection="0"/>
    <xf numFmtId="168" fontId="5" fillId="0" borderId="0" applyFont="0" applyFill="0" applyBorder="0" applyAlignment="0" applyProtection="0"/>
    <xf numFmtId="0" fontId="55" fillId="14" borderId="0" applyNumberFormat="0" applyBorder="0" applyAlignment="0" applyProtection="0"/>
    <xf numFmtId="173" fontId="5" fillId="0" borderId="0" applyFont="0" applyFill="0" applyBorder="0" applyAlignment="0" applyProtection="0"/>
    <xf numFmtId="0" fontId="56" fillId="0" borderId="0" applyNumberFormat="0" applyFill="0" applyBorder="0" applyAlignment="0" applyProtection="0"/>
    <xf numFmtId="0" fontId="57" fillId="46" borderId="0">
      <alignment horizontal="center" vertical="center"/>
    </xf>
    <xf numFmtId="174" fontId="5" fillId="0" borderId="0" applyFont="0" applyFill="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1"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5" fillId="20" borderId="20" applyNumberFormat="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49" borderId="21" applyNumberFormat="0" applyAlignment="0" applyProtection="0"/>
    <xf numFmtId="0" fontId="45" fillId="51" borderId="0">
      <alignment horizontal="left"/>
    </xf>
    <xf numFmtId="0" fontId="25" fillId="52" borderId="0">
      <alignment horizontal="left"/>
    </xf>
    <xf numFmtId="0" fontId="68" fillId="0" borderId="26" applyNumberFormat="0" applyFill="0" applyAlignment="0" applyProtection="0"/>
    <xf numFmtId="0" fontId="69" fillId="0" borderId="23" applyNumberFormat="0" applyFill="0" applyAlignment="0" applyProtection="0"/>
    <xf numFmtId="0" fontId="70" fillId="0" borderId="24"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0" applyNumberFormat="0" applyFill="0" applyBorder="0" applyAlignment="0" applyProtection="0"/>
    <xf numFmtId="0" fontId="72" fillId="53" borderId="0" applyNumberFormat="0" applyBorder="0" applyAlignment="0" applyProtection="0"/>
    <xf numFmtId="0" fontId="72" fillId="54" borderId="0" applyNumberFormat="0" applyBorder="0" applyAlignment="0" applyProtection="0"/>
    <xf numFmtId="0" fontId="73" fillId="53" borderId="0" applyNumberFormat="0" applyBorder="0" applyAlignment="0" applyProtection="0"/>
    <xf numFmtId="0" fontId="5" fillId="0" borderId="0"/>
    <xf numFmtId="0" fontId="74" fillId="0" borderId="0"/>
    <xf numFmtId="0" fontId="5" fillId="0" borderId="0"/>
    <xf numFmtId="0" fontId="5" fillId="0" borderId="0"/>
    <xf numFmtId="0" fontId="5" fillId="0" borderId="0"/>
    <xf numFmtId="0" fontId="5" fillId="0" borderId="0"/>
    <xf numFmtId="0" fontId="74" fillId="0" borderId="0"/>
    <xf numFmtId="0" fontId="4" fillId="0" borderId="0"/>
    <xf numFmtId="0" fontId="40" fillId="0" borderId="0"/>
    <xf numFmtId="0" fontId="5" fillId="0" borderId="0"/>
    <xf numFmtId="0" fontId="5" fillId="0" borderId="0"/>
    <xf numFmtId="0" fontId="52" fillId="0" borderId="0"/>
    <xf numFmtId="0" fontId="5" fillId="0" borderId="0"/>
    <xf numFmtId="0" fontId="4" fillId="0" borderId="0"/>
    <xf numFmtId="0" fontId="5" fillId="0" borderId="0"/>
    <xf numFmtId="0" fontId="51" fillId="0" borderId="0"/>
    <xf numFmtId="0" fontId="4" fillId="0" borderId="0"/>
    <xf numFmtId="0" fontId="75" fillId="0" borderId="0"/>
    <xf numFmtId="0" fontId="5" fillId="0" borderId="0"/>
    <xf numFmtId="0" fontId="4" fillId="0" borderId="0"/>
    <xf numFmtId="0" fontId="5" fillId="0" borderId="0"/>
    <xf numFmtId="0" fontId="4" fillId="0" borderId="0"/>
    <xf numFmtId="0" fontId="4" fillId="0" borderId="0"/>
    <xf numFmtId="0" fontId="4" fillId="0" borderId="0"/>
    <xf numFmtId="0" fontId="74" fillId="0" borderId="0"/>
    <xf numFmtId="0" fontId="5" fillId="0" borderId="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5" fillId="56" borderId="27" applyNumberForma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40" fillId="55" borderId="27" applyNumberFormat="0" applyFon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6" fillId="47" borderId="20"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8"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0" fontId="77" fillId="47" borderId="22" applyNumberFormat="0" applyAlignment="0" applyProtection="0"/>
    <xf numFmtId="175" fontId="8" fillId="52" borderId="0">
      <alignment horizontal="right"/>
    </xf>
    <xf numFmtId="0" fontId="78" fillId="57" borderId="0">
      <alignment horizontal="center"/>
    </xf>
    <xf numFmtId="0" fontId="45" fillId="58" borderId="0"/>
    <xf numFmtId="0" fontId="79" fillId="52" borderId="0" applyBorder="0">
      <alignment horizontal="centerContinuous"/>
    </xf>
    <xf numFmtId="0" fontId="80" fillId="58" borderId="0" applyBorder="0">
      <alignment horizontal="centerContinuous"/>
    </xf>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40" fillId="0" borderId="0" applyFont="0" applyFill="0" applyBorder="0" applyAlignment="0" applyProtection="0"/>
    <xf numFmtId="9" fontId="4" fillId="0" borderId="0" applyFont="0" applyFill="0" applyBorder="0" applyAlignment="0" applyProtection="0"/>
    <xf numFmtId="9" fontId="74" fillId="0" borderId="0" applyFont="0" applyFill="0" applyBorder="0" applyAlignment="0" applyProtection="0"/>
    <xf numFmtId="9" fontId="52" fillId="0" borderId="0" applyFont="0" applyFill="0" applyBorder="0" applyAlignment="0" applyProtection="0"/>
    <xf numFmtId="0" fontId="25" fillId="53" borderId="0">
      <alignment horizontal="center"/>
    </xf>
    <xf numFmtId="49" fontId="81" fillId="52" borderId="0">
      <alignment horizontal="center"/>
    </xf>
    <xf numFmtId="0" fontId="49" fillId="51" borderId="0">
      <alignment horizontal="center"/>
    </xf>
    <xf numFmtId="0" fontId="49" fillId="51" borderId="0">
      <alignment horizontal="centerContinuous"/>
    </xf>
    <xf numFmtId="0" fontId="82" fillId="52" borderId="0">
      <alignment horizontal="left"/>
    </xf>
    <xf numFmtId="49" fontId="82" fillId="52" borderId="0">
      <alignment horizontal="center"/>
    </xf>
    <xf numFmtId="0" fontId="45" fillId="51" borderId="0">
      <alignment horizontal="left"/>
    </xf>
    <xf numFmtId="49" fontId="82" fillId="52" borderId="0">
      <alignment horizontal="left"/>
    </xf>
    <xf numFmtId="0" fontId="45" fillId="51" borderId="0">
      <alignment horizontal="centerContinuous"/>
    </xf>
    <xf numFmtId="0" fontId="45" fillId="51" borderId="0">
      <alignment horizontal="right"/>
    </xf>
    <xf numFmtId="49" fontId="25" fillId="52" borderId="0">
      <alignment horizontal="left"/>
    </xf>
    <xf numFmtId="0" fontId="49" fillId="51" borderId="0">
      <alignment horizontal="right"/>
    </xf>
    <xf numFmtId="0" fontId="82" fillId="20" borderId="0">
      <alignment horizontal="center"/>
    </xf>
    <xf numFmtId="0" fontId="83" fillId="20" borderId="0">
      <alignment horizontal="center"/>
    </xf>
    <xf numFmtId="0" fontId="57" fillId="46" borderId="0"/>
    <xf numFmtId="41" fontId="75" fillId="0" borderId="0">
      <alignment horizontal="right" vertical="center"/>
    </xf>
    <xf numFmtId="172" fontId="75" fillId="0" borderId="0">
      <alignment horizontal="left" vertical="center" indent="1"/>
    </xf>
    <xf numFmtId="0" fontId="8" fillId="0" borderId="0" applyNumberFormat="0" applyBorder="0" applyAlignment="0"/>
    <xf numFmtId="0" fontId="78" fillId="0" borderId="0" applyNumberFormat="0" applyBorder="0" applyAlignment="0"/>
    <xf numFmtId="0" fontId="78" fillId="0" borderId="0" applyNumberFormat="0" applyBorder="0" applyAlignment="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5" fillId="0" borderId="0" applyFont="0" applyFill="0" applyBorder="0" applyAlignment="0" applyProtection="0"/>
    <xf numFmtId="0" fontId="87" fillId="0" borderId="0" applyNumberFormat="0" applyFill="0" applyBorder="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9" fillId="0" borderId="0" applyNumberFormat="0" applyFill="0" applyBorder="0" applyAlignment="0" applyProtection="0"/>
    <xf numFmtId="0" fontId="90" fillId="52" borderId="0">
      <alignment horizontal="center"/>
    </xf>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5" fillId="55" borderId="27" applyNumberFormat="0" applyFont="0" applyAlignment="0" applyProtection="0"/>
    <xf numFmtId="0" fontId="91" fillId="0" borderId="0" applyNumberFormat="0" applyFill="0" applyBorder="0" applyAlignment="0" applyProtection="0"/>
    <xf numFmtId="0" fontId="92" fillId="12" borderId="0" applyNumberFormat="0" applyBorder="0" applyAlignment="0" applyProtection="0"/>
    <xf numFmtId="0" fontId="3" fillId="0" borderId="0"/>
  </cellStyleXfs>
  <cellXfs count="731">
    <xf numFmtId="0" fontId="0" fillId="0" borderId="0" xfId="0"/>
    <xf numFmtId="167" fontId="0" fillId="0" borderId="0" xfId="0" applyNumberFormat="1"/>
    <xf numFmtId="0" fontId="6" fillId="0" borderId="0" xfId="0" applyNumberFormat="1" applyFont="1"/>
    <xf numFmtId="0" fontId="0" fillId="0" borderId="0" xfId="0" applyNumberFormat="1"/>
    <xf numFmtId="0" fontId="6" fillId="0" borderId="0" xfId="0" applyNumberFormat="1" applyFont="1" applyFill="1"/>
    <xf numFmtId="0" fontId="0" fillId="0" borderId="0" xfId="0" applyNumberFormat="1" applyFill="1"/>
    <xf numFmtId="165" fontId="0" fillId="0" borderId="0" xfId="0" applyNumberFormat="1"/>
    <xf numFmtId="165" fontId="0" fillId="0" borderId="0" xfId="0" applyNumberFormat="1" applyFill="1"/>
    <xf numFmtId="0" fontId="0" fillId="0" borderId="0" xfId="0" applyFill="1"/>
    <xf numFmtId="0" fontId="12" fillId="0" borderId="0" xfId="0" applyNumberFormat="1" applyFont="1" applyFill="1"/>
    <xf numFmtId="167" fontId="12" fillId="0" borderId="0" xfId="0" applyNumberFormat="1" applyFont="1"/>
    <xf numFmtId="165" fontId="12" fillId="0" borderId="0" xfId="0" applyNumberFormat="1" applyFont="1" applyFill="1"/>
    <xf numFmtId="165" fontId="12" fillId="0" borderId="0" xfId="0" applyNumberFormat="1" applyFont="1"/>
    <xf numFmtId="0" fontId="12" fillId="0" borderId="0" xfId="0" applyNumberFormat="1" applyFont="1"/>
    <xf numFmtId="0" fontId="11" fillId="0" borderId="0" xfId="0" applyFont="1" applyFill="1"/>
    <xf numFmtId="0" fontId="0" fillId="0" borderId="1" xfId="0" applyBorder="1"/>
    <xf numFmtId="0" fontId="14" fillId="0" borderId="0" xfId="0" applyFont="1" applyFill="1"/>
    <xf numFmtId="0" fontId="9" fillId="0" borderId="1" xfId="0" applyFont="1" applyBorder="1"/>
    <xf numFmtId="0" fontId="23" fillId="0" borderId="0" xfId="0" applyFont="1" applyFill="1"/>
    <xf numFmtId="0" fontId="7" fillId="0" borderId="0" xfId="0" applyFont="1" applyFill="1"/>
    <xf numFmtId="0" fontId="28" fillId="0" borderId="0" xfId="0" applyFont="1" applyFill="1"/>
    <xf numFmtId="0" fontId="31" fillId="0" borderId="1" xfId="0" quotePrefix="1"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170" fontId="27" fillId="0" borderId="1" xfId="1" applyNumberFormat="1" applyFont="1" applyFill="1" applyBorder="1" applyAlignment="1">
      <alignment horizontal="center" wrapText="1"/>
    </xf>
    <xf numFmtId="167" fontId="27" fillId="0" borderId="1" xfId="0" quotePrefix="1" applyNumberFormat="1" applyFont="1" applyFill="1" applyBorder="1"/>
    <xf numFmtId="0" fontId="27" fillId="0" borderId="1" xfId="0" quotePrefix="1" applyNumberFormat="1" applyFont="1" applyFill="1" applyBorder="1" applyAlignment="1">
      <alignment wrapText="1"/>
    </xf>
    <xf numFmtId="0" fontId="31" fillId="0" borderId="1" xfId="0" quotePrefix="1" applyNumberFormat="1" applyFont="1" applyFill="1" applyBorder="1" applyAlignment="1">
      <alignment wrapText="1"/>
    </xf>
    <xf numFmtId="0" fontId="28" fillId="0" borderId="1" xfId="0" applyFont="1" applyFill="1" applyBorder="1"/>
    <xf numFmtId="170" fontId="28" fillId="0" borderId="1" xfId="1" applyNumberFormat="1" applyFont="1" applyFill="1" applyBorder="1"/>
    <xf numFmtId="43" fontId="28" fillId="0" borderId="1" xfId="0" applyNumberFormat="1" applyFont="1" applyFill="1" applyBorder="1"/>
    <xf numFmtId="167" fontId="27" fillId="0" borderId="10" xfId="0" quotePrefix="1" applyNumberFormat="1" applyFont="1" applyFill="1" applyBorder="1"/>
    <xf numFmtId="0" fontId="26" fillId="0" borderId="1" xfId="0" applyFont="1" applyFill="1" applyBorder="1"/>
    <xf numFmtId="0" fontId="26" fillId="0" borderId="10" xfId="0" applyNumberFormat="1" applyFont="1" applyFill="1" applyBorder="1" applyAlignment="1">
      <alignment vertical="top"/>
    </xf>
    <xf numFmtId="0" fontId="32" fillId="0" borderId="1" xfId="0" applyFont="1" applyFill="1" applyBorder="1" applyAlignment="1">
      <alignment vertical="top"/>
    </xf>
    <xf numFmtId="0" fontId="26" fillId="0" borderId="1" xfId="0" applyFont="1" applyFill="1" applyBorder="1" applyAlignment="1">
      <alignment vertical="top"/>
    </xf>
    <xf numFmtId="0" fontId="27" fillId="0" borderId="1" xfId="0" applyNumberFormat="1" applyFont="1" applyFill="1" applyBorder="1" applyAlignment="1">
      <alignment wrapText="1"/>
    </xf>
    <xf numFmtId="0" fontId="27" fillId="0" borderId="0" xfId="0" applyFont="1" applyFill="1"/>
    <xf numFmtId="0" fontId="27" fillId="0" borderId="0" xfId="0" applyFont="1" applyFill="1" applyAlignment="1">
      <alignment wrapText="1"/>
    </xf>
    <xf numFmtId="0" fontId="31" fillId="0" borderId="0" xfId="0" applyFont="1" applyFill="1" applyAlignment="1">
      <alignment wrapText="1"/>
    </xf>
    <xf numFmtId="170" fontId="28" fillId="0" borderId="0" xfId="1" applyNumberFormat="1" applyFont="1" applyFill="1"/>
    <xf numFmtId="167" fontId="31" fillId="0" borderId="1" xfId="0" quotePrefix="1" applyNumberFormat="1" applyFont="1" applyFill="1" applyBorder="1"/>
    <xf numFmtId="170" fontId="29" fillId="0" borderId="1" xfId="1" applyNumberFormat="1" applyFont="1" applyFill="1" applyBorder="1"/>
    <xf numFmtId="43" fontId="29" fillId="0" borderId="1" xfId="0" applyNumberFormat="1" applyFont="1" applyFill="1" applyBorder="1"/>
    <xf numFmtId="0" fontId="29" fillId="0" borderId="10" xfId="0" applyNumberFormat="1" applyFont="1" applyFill="1" applyBorder="1" applyAlignment="1">
      <alignment vertical="top"/>
    </xf>
    <xf numFmtId="0" fontId="29" fillId="0" borderId="1" xfId="0" applyFont="1" applyFill="1" applyBorder="1" applyAlignment="1">
      <alignment vertical="top"/>
    </xf>
    <xf numFmtId="0" fontId="31" fillId="0" borderId="1" xfId="0" applyFont="1" applyFill="1" applyBorder="1"/>
    <xf numFmtId="0" fontId="29" fillId="0" borderId="1" xfId="0" applyFont="1" applyFill="1" applyBorder="1"/>
    <xf numFmtId="167" fontId="30" fillId="7" borderId="0" xfId="0" applyNumberFormat="1" applyFont="1" applyFill="1" applyBorder="1" applyAlignment="1"/>
    <xf numFmtId="0" fontId="30" fillId="7" borderId="0" xfId="0" applyFont="1" applyFill="1" applyBorder="1" applyAlignment="1"/>
    <xf numFmtId="0" fontId="27" fillId="7" borderId="0" xfId="0" applyFont="1" applyFill="1" applyBorder="1" applyAlignment="1">
      <alignment horizontal="center" wrapText="1"/>
    </xf>
    <xf numFmtId="0" fontId="24" fillId="7" borderId="0" xfId="0" applyFont="1" applyFill="1"/>
    <xf numFmtId="0" fontId="29" fillId="7" borderId="0" xfId="0" applyFont="1" applyFill="1"/>
    <xf numFmtId="171" fontId="30" fillId="7" borderId="0" xfId="0" applyNumberFormat="1" applyFont="1" applyFill="1" applyBorder="1" applyAlignment="1"/>
    <xf numFmtId="0" fontId="95" fillId="9" borderId="0" xfId="1155" applyFont="1" applyFill="1" applyProtection="1"/>
    <xf numFmtId="0" fontId="95" fillId="0" borderId="0" xfId="1155" applyFont="1" applyProtection="1"/>
    <xf numFmtId="42" fontId="36" fillId="6" borderId="44" xfId="1179" applyNumberFormat="1" applyFont="1" applyFill="1" applyBorder="1" applyAlignment="1" applyProtection="1">
      <alignment vertical="top"/>
      <protection locked="0"/>
    </xf>
    <xf numFmtId="177" fontId="36" fillId="6" borderId="44" xfId="1179" applyNumberFormat="1" applyFont="1" applyFill="1" applyBorder="1" applyAlignment="1" applyProtection="1">
      <alignment horizontal="center" vertical="top" wrapText="1"/>
      <protection locked="0"/>
    </xf>
    <xf numFmtId="177" fontId="36" fillId="6" borderId="61" xfId="1179" applyNumberFormat="1" applyFont="1" applyFill="1" applyBorder="1" applyAlignment="1" applyProtection="1">
      <alignment horizontal="center" vertical="top" wrapText="1"/>
      <protection locked="0"/>
    </xf>
    <xf numFmtId="42" fontId="36" fillId="6" borderId="3" xfId="1179" applyNumberFormat="1" applyFont="1" applyFill="1" applyBorder="1" applyAlignment="1" applyProtection="1">
      <alignment vertical="top"/>
      <protection locked="0"/>
    </xf>
    <xf numFmtId="42" fontId="36" fillId="6" borderId="48" xfId="1179" applyNumberFormat="1" applyFont="1" applyFill="1" applyBorder="1" applyAlignment="1" applyProtection="1">
      <alignment vertical="top"/>
      <protection locked="0"/>
    </xf>
    <xf numFmtId="10" fontId="36" fillId="6" borderId="44" xfId="1950" applyNumberFormat="1" applyFont="1" applyFill="1" applyBorder="1" applyAlignment="1" applyProtection="1">
      <alignment horizontal="right" vertical="top"/>
      <protection locked="0"/>
    </xf>
    <xf numFmtId="41" fontId="36" fillId="6" borderId="44" xfId="6" applyNumberFormat="1" applyFont="1" applyFill="1" applyBorder="1" applyAlignment="1" applyProtection="1">
      <alignment vertical="top"/>
      <protection locked="0"/>
    </xf>
    <xf numFmtId="0" fontId="95" fillId="0" borderId="0" xfId="1155" applyFont="1" applyFill="1" applyProtection="1"/>
    <xf numFmtId="0" fontId="94" fillId="0" borderId="0" xfId="1155" applyFont="1" applyFill="1" applyProtection="1"/>
    <xf numFmtId="0" fontId="36" fillId="6" borderId="71" xfId="1179" applyFont="1" applyFill="1" applyBorder="1" applyAlignment="1" applyProtection="1">
      <alignment horizontal="left" vertical="top" wrapText="1"/>
      <protection locked="0"/>
    </xf>
    <xf numFmtId="0" fontId="36" fillId="6" borderId="70" xfId="1179" applyFont="1" applyFill="1" applyBorder="1" applyAlignment="1" applyProtection="1">
      <alignment horizontal="left" vertical="top" wrapText="1"/>
      <protection locked="0"/>
    </xf>
    <xf numFmtId="0" fontId="36" fillId="6" borderId="48" xfId="1179" applyFont="1" applyFill="1" applyBorder="1" applyAlignment="1" applyProtection="1">
      <alignment horizontal="left" vertical="top" wrapText="1"/>
      <protection locked="0"/>
    </xf>
    <xf numFmtId="0" fontId="36" fillId="6" borderId="46" xfId="1179" applyFont="1" applyFill="1" applyBorder="1" applyAlignment="1" applyProtection="1">
      <alignment horizontal="left" vertical="top" wrapText="1"/>
      <protection locked="0"/>
    </xf>
    <xf numFmtId="0" fontId="51" fillId="6" borderId="46" xfId="1170" applyFill="1" applyBorder="1" applyAlignment="1" applyProtection="1">
      <alignment vertical="top" wrapText="1"/>
      <protection locked="0"/>
    </xf>
    <xf numFmtId="0" fontId="36" fillId="6" borderId="49" xfId="1179" applyFont="1" applyFill="1" applyBorder="1" applyAlignment="1" applyProtection="1">
      <alignment horizontal="left" vertical="top" wrapText="1"/>
      <protection locked="0"/>
    </xf>
    <xf numFmtId="2" fontId="36" fillId="6" borderId="74" xfId="1179" applyNumberFormat="1" applyFont="1" applyFill="1" applyBorder="1" applyAlignment="1" applyProtection="1">
      <alignment vertical="top"/>
      <protection locked="0"/>
    </xf>
    <xf numFmtId="2" fontId="36" fillId="6" borderId="75" xfId="1179" applyNumberFormat="1" applyFont="1" applyFill="1" applyBorder="1" applyAlignment="1" applyProtection="1">
      <alignment vertical="top"/>
      <protection locked="0"/>
    </xf>
    <xf numFmtId="177" fontId="36" fillId="6" borderId="74" xfId="1179" applyNumberFormat="1" applyFont="1" applyFill="1" applyBorder="1" applyAlignment="1" applyProtection="1">
      <alignment horizontal="center" vertical="top"/>
      <protection locked="0"/>
    </xf>
    <xf numFmtId="49" fontId="5" fillId="0" borderId="0" xfId="0" applyNumberFormat="1" applyFont="1"/>
    <xf numFmtId="0" fontId="110" fillId="0" borderId="0" xfId="1155" applyFont="1" applyFill="1" applyBorder="1" applyProtection="1"/>
    <xf numFmtId="0" fontId="36" fillId="6" borderId="84" xfId="6" applyFont="1" applyFill="1" applyBorder="1" applyAlignment="1" applyProtection="1">
      <alignment horizontal="left" vertical="top" wrapText="1"/>
      <protection locked="0"/>
    </xf>
    <xf numFmtId="41" fontId="36" fillId="6" borderId="84" xfId="6" applyNumberFormat="1" applyFont="1" applyFill="1" applyBorder="1" applyAlignment="1" applyProtection="1">
      <alignment horizontal="left" vertical="top" wrapText="1"/>
      <protection locked="0"/>
    </xf>
    <xf numFmtId="0" fontId="96" fillId="6" borderId="66" xfId="1179" applyFont="1" applyFill="1" applyBorder="1" applyAlignment="1" applyProtection="1">
      <alignment horizontal="left" vertical="top" wrapText="1"/>
      <protection locked="0"/>
    </xf>
    <xf numFmtId="176" fontId="97" fillId="6" borderId="48" xfId="1952" applyNumberFormat="1" applyFont="1" applyFill="1" applyBorder="1" applyAlignment="1" applyProtection="1">
      <alignment horizontal="center" vertical="top"/>
      <protection locked="0"/>
    </xf>
    <xf numFmtId="176" fontId="97" fillId="6" borderId="49" xfId="1952" applyNumberFormat="1" applyFont="1" applyFill="1" applyBorder="1" applyAlignment="1" applyProtection="1">
      <alignment horizontal="center" vertical="top"/>
      <protection locked="0"/>
    </xf>
    <xf numFmtId="170" fontId="36" fillId="6" borderId="44" xfId="6" applyNumberFormat="1" applyFont="1" applyFill="1" applyBorder="1" applyAlignment="1" applyProtection="1">
      <alignment vertical="top"/>
      <protection locked="0"/>
    </xf>
    <xf numFmtId="170" fontId="36" fillId="6" borderId="36" xfId="6" applyNumberFormat="1" applyFont="1" applyFill="1" applyBorder="1" applyAlignment="1" applyProtection="1">
      <alignment vertical="top"/>
      <protection locked="0"/>
    </xf>
    <xf numFmtId="43" fontId="4" fillId="6" borderId="74" xfId="5" applyNumberFormat="1" applyFill="1" applyBorder="1" applyProtection="1">
      <protection locked="0"/>
    </xf>
    <xf numFmtId="43" fontId="2" fillId="6" borderId="74" xfId="5" applyNumberFormat="1" applyFont="1" applyFill="1" applyBorder="1" applyProtection="1">
      <protection locked="0"/>
    </xf>
    <xf numFmtId="43" fontId="2" fillId="6" borderId="78" xfId="5" applyNumberFormat="1" applyFont="1" applyFill="1" applyBorder="1" applyProtection="1">
      <protection locked="0"/>
    </xf>
    <xf numFmtId="9" fontId="96" fillId="6" borderId="74" xfId="4" applyFont="1" applyFill="1" applyBorder="1" applyAlignment="1" applyProtection="1">
      <alignment horizontal="center"/>
      <protection locked="0"/>
    </xf>
    <xf numFmtId="4" fontId="96" fillId="2" borderId="74" xfId="4" applyNumberFormat="1" applyFont="1" applyFill="1" applyBorder="1" applyAlignment="1" applyProtection="1">
      <alignment horizontal="center" vertical="center" wrapText="1"/>
    </xf>
    <xf numFmtId="10" fontId="96" fillId="2" borderId="0" xfId="0" applyNumberFormat="1" applyFont="1" applyFill="1" applyBorder="1" applyAlignment="1" applyProtection="1">
      <alignment horizontal="center" vertical="center" wrapText="1"/>
    </xf>
    <xf numFmtId="43" fontId="4" fillId="6" borderId="74" xfId="5" applyNumberFormat="1" applyFill="1" applyBorder="1" applyAlignment="1" applyProtection="1">
      <alignment horizontal="center"/>
      <protection locked="0"/>
    </xf>
    <xf numFmtId="43" fontId="4" fillId="6" borderId="78" xfId="5" applyNumberFormat="1" applyFill="1" applyBorder="1" applyAlignment="1" applyProtection="1">
      <alignment horizontal="center"/>
      <protection locked="0"/>
    </xf>
    <xf numFmtId="43" fontId="4" fillId="6" borderId="60" xfId="5" applyNumberFormat="1" applyFill="1" applyBorder="1" applyProtection="1">
      <protection locked="0"/>
    </xf>
    <xf numFmtId="43" fontId="4" fillId="6" borderId="31" xfId="5" applyNumberFormat="1" applyFill="1" applyBorder="1" applyProtection="1">
      <protection locked="0"/>
    </xf>
    <xf numFmtId="43" fontId="4" fillId="6" borderId="46" xfId="5" applyNumberFormat="1" applyFill="1" applyBorder="1" applyProtection="1">
      <protection locked="0"/>
    </xf>
    <xf numFmtId="43" fontId="2" fillId="6" borderId="43" xfId="5" applyNumberFormat="1" applyFont="1" applyFill="1" applyBorder="1" applyProtection="1">
      <protection locked="0"/>
    </xf>
    <xf numFmtId="43" fontId="2" fillId="6" borderId="46" xfId="5" applyNumberFormat="1" applyFont="1" applyFill="1" applyBorder="1" applyProtection="1">
      <protection locked="0"/>
    </xf>
    <xf numFmtId="43" fontId="4" fillId="6" borderId="43" xfId="5" applyNumberFormat="1" applyFill="1" applyBorder="1" applyAlignment="1" applyProtection="1">
      <alignment horizontal="center"/>
      <protection locked="0"/>
    </xf>
    <xf numFmtId="43" fontId="4" fillId="6" borderId="46" xfId="5" applyNumberFormat="1" applyFill="1" applyBorder="1" applyAlignment="1" applyProtection="1">
      <alignment horizontal="center"/>
      <protection locked="0"/>
    </xf>
    <xf numFmtId="170" fontId="36" fillId="6" borderId="60" xfId="453" applyNumberFormat="1" applyFont="1" applyFill="1" applyBorder="1" applyProtection="1">
      <protection locked="0"/>
    </xf>
    <xf numFmtId="170" fontId="4" fillId="6" borderId="60" xfId="5" applyNumberFormat="1" applyFill="1" applyBorder="1" applyAlignment="1" applyProtection="1">
      <alignment horizontal="center"/>
      <protection locked="0"/>
    </xf>
    <xf numFmtId="170" fontId="4" fillId="6" borderId="31" xfId="5" applyNumberFormat="1" applyFill="1" applyBorder="1" applyAlignment="1" applyProtection="1">
      <alignment horizontal="center"/>
      <protection locked="0"/>
    </xf>
    <xf numFmtId="170" fontId="36" fillId="6" borderId="74" xfId="453" applyNumberFormat="1" applyFont="1" applyFill="1" applyBorder="1" applyProtection="1">
      <protection locked="0"/>
    </xf>
    <xf numFmtId="170" fontId="4" fillId="6" borderId="74" xfId="5" applyNumberFormat="1" applyFill="1" applyBorder="1" applyAlignment="1" applyProtection="1">
      <alignment horizontal="center"/>
      <protection locked="0"/>
    </xf>
    <xf numFmtId="170" fontId="4" fillId="6" borderId="46" xfId="5" applyNumberFormat="1" applyFill="1" applyBorder="1" applyAlignment="1" applyProtection="1">
      <alignment horizontal="center"/>
      <protection locked="0"/>
    </xf>
    <xf numFmtId="43" fontId="2" fillId="6" borderId="60" xfId="5" applyNumberFormat="1" applyFont="1" applyFill="1" applyBorder="1" applyProtection="1">
      <protection locked="0"/>
    </xf>
    <xf numFmtId="43" fontId="2" fillId="6" borderId="31" xfId="5" applyNumberFormat="1" applyFont="1" applyFill="1" applyBorder="1" applyProtection="1">
      <protection locked="0"/>
    </xf>
    <xf numFmtId="9" fontId="96" fillId="6" borderId="46" xfId="4" applyFont="1" applyFill="1" applyBorder="1" applyAlignment="1" applyProtection="1">
      <alignment horizontal="center"/>
      <protection locked="0"/>
    </xf>
    <xf numFmtId="4" fontId="96" fillId="2" borderId="46" xfId="4" applyNumberFormat="1" applyFont="1" applyFill="1" applyBorder="1" applyAlignment="1" applyProtection="1">
      <alignment horizontal="center" vertical="center" wrapText="1"/>
    </xf>
    <xf numFmtId="10" fontId="96" fillId="69" borderId="36" xfId="0" applyNumberFormat="1" applyFont="1" applyFill="1" applyBorder="1" applyAlignment="1" applyProtection="1">
      <alignment horizontal="center" vertical="center" wrapText="1"/>
    </xf>
    <xf numFmtId="0" fontId="0" fillId="0" borderId="0" xfId="0" applyProtection="1"/>
    <xf numFmtId="0" fontId="6" fillId="0" borderId="0" xfId="0" applyFont="1" applyBorder="1" applyAlignment="1" applyProtection="1">
      <alignment horizontal="center" wrapText="1"/>
    </xf>
    <xf numFmtId="0" fontId="134" fillId="0" borderId="0" xfId="0" applyFont="1" applyBorder="1" applyAlignment="1" applyProtection="1">
      <alignment horizontal="center" wrapText="1"/>
    </xf>
    <xf numFmtId="0" fontId="133" fillId="0" borderId="0" xfId="0" applyFont="1" applyProtection="1"/>
    <xf numFmtId="0" fontId="10" fillId="0" borderId="0" xfId="0" applyFont="1" applyAlignment="1" applyProtection="1">
      <alignment horizontal="left"/>
    </xf>
    <xf numFmtId="166" fontId="10" fillId="0" borderId="0" xfId="0" applyNumberFormat="1" applyFont="1" applyAlignment="1" applyProtection="1">
      <alignment horizontal="left"/>
    </xf>
    <xf numFmtId="166" fontId="10" fillId="0" borderId="0" xfId="2" applyNumberFormat="1" applyFont="1" applyAlignment="1" applyProtection="1">
      <alignment horizontal="left"/>
    </xf>
    <xf numFmtId="166" fontId="135" fillId="0" borderId="0" xfId="2" applyNumberFormat="1" applyFont="1" applyAlignment="1" applyProtection="1">
      <alignment horizontal="left"/>
    </xf>
    <xf numFmtId="0" fontId="136" fillId="0" borderId="0" xfId="0" applyFont="1" applyProtection="1"/>
    <xf numFmtId="166" fontId="137" fillId="0" borderId="0" xfId="2" applyNumberFormat="1" applyFont="1" applyAlignment="1" applyProtection="1">
      <alignment horizontal="left"/>
    </xf>
    <xf numFmtId="0" fontId="138" fillId="0" borderId="0" xfId="0" applyFont="1" applyProtection="1"/>
    <xf numFmtId="0" fontId="75" fillId="0" borderId="0" xfId="0" applyFont="1" applyAlignment="1" applyProtection="1">
      <alignment horizontal="right"/>
    </xf>
    <xf numFmtId="0" fontId="10" fillId="0" borderId="0" xfId="0" applyFont="1" applyFill="1" applyAlignment="1" applyProtection="1">
      <alignment horizontal="left"/>
    </xf>
    <xf numFmtId="0" fontId="0" fillId="0" borderId="0" xfId="0" applyFill="1" applyProtection="1"/>
    <xf numFmtId="0" fontId="97" fillId="2" borderId="78" xfId="0" applyFont="1" applyFill="1" applyBorder="1" applyAlignment="1" applyProtection="1">
      <alignment horizontal="right" indent="1"/>
    </xf>
    <xf numFmtId="166" fontId="97" fillId="0" borderId="74" xfId="2" applyNumberFormat="1" applyFont="1" applyFill="1" applyBorder="1" applyAlignment="1" applyProtection="1">
      <alignment horizontal="center"/>
    </xf>
    <xf numFmtId="0" fontId="97" fillId="2" borderId="74" xfId="0" applyFont="1" applyFill="1" applyBorder="1" applyAlignment="1" applyProtection="1">
      <alignment horizontal="right" indent="1"/>
    </xf>
    <xf numFmtId="177" fontId="97" fillId="2" borderId="74" xfId="0" applyNumberFormat="1" applyFont="1" applyFill="1" applyBorder="1" applyAlignment="1" applyProtection="1">
      <alignment horizontal="right" indent="1"/>
    </xf>
    <xf numFmtId="2" fontId="97" fillId="2" borderId="74" xfId="0" applyNumberFormat="1" applyFont="1" applyFill="1" applyBorder="1" applyAlignment="1" applyProtection="1">
      <alignment horizontal="right" indent="1"/>
    </xf>
    <xf numFmtId="166" fontId="97" fillId="0" borderId="74" xfId="2" applyNumberFormat="1" applyFont="1" applyFill="1" applyBorder="1" applyAlignment="1" applyProtection="1">
      <alignment horizontal="right" indent="1"/>
    </xf>
    <xf numFmtId="2" fontId="97" fillId="0" borderId="74" xfId="0" applyNumberFormat="1" applyFont="1" applyFill="1" applyBorder="1" applyAlignment="1" applyProtection="1">
      <alignment horizontal="right" indent="1"/>
    </xf>
    <xf numFmtId="0" fontId="97" fillId="0" borderId="78" xfId="0" applyFont="1" applyFill="1" applyBorder="1" applyAlignment="1" applyProtection="1">
      <alignment horizontal="right" indent="1"/>
    </xf>
    <xf numFmtId="0" fontId="97" fillId="0" borderId="74" xfId="0" applyFont="1" applyFill="1" applyBorder="1" applyAlignment="1" applyProtection="1">
      <alignment horizontal="center" vertical="center"/>
    </xf>
    <xf numFmtId="49" fontId="97" fillId="0" borderId="74" xfId="0" applyNumberFormat="1" applyFont="1" applyFill="1" applyBorder="1" applyAlignment="1" applyProtection="1">
      <alignment horizontal="center" vertical="center"/>
    </xf>
    <xf numFmtId="0" fontId="106" fillId="0" borderId="74" xfId="0" applyNumberFormat="1" applyFont="1" applyFill="1" applyBorder="1" applyAlignment="1" applyProtection="1">
      <alignment horizontal="center" vertical="center"/>
    </xf>
    <xf numFmtId="0" fontId="106" fillId="0" borderId="78" xfId="0" applyNumberFormat="1" applyFont="1" applyFill="1" applyBorder="1" applyAlignment="1" applyProtection="1">
      <alignment horizontal="center" vertical="center"/>
    </xf>
    <xf numFmtId="0" fontId="106" fillId="0" borderId="74" xfId="0" applyNumberFormat="1" applyFont="1" applyFill="1" applyBorder="1" applyAlignment="1" applyProtection="1">
      <alignment horizontal="right" indent="2"/>
    </xf>
    <xf numFmtId="0" fontId="106" fillId="0" borderId="74" xfId="0" applyNumberFormat="1" applyFont="1" applyFill="1" applyBorder="1" applyAlignment="1" applyProtection="1">
      <alignment horizontal="center"/>
    </xf>
    <xf numFmtId="0" fontId="106" fillId="0" borderId="78" xfId="0" applyNumberFormat="1" applyFont="1" applyFill="1" applyBorder="1" applyAlignment="1" applyProtection="1">
      <alignment horizontal="right" indent="1"/>
    </xf>
    <xf numFmtId="0" fontId="106" fillId="0" borderId="78" xfId="0" applyNumberFormat="1" applyFont="1" applyFill="1" applyBorder="1" applyAlignment="1" applyProtection="1">
      <alignment horizontal="center"/>
    </xf>
    <xf numFmtId="164" fontId="97" fillId="0" borderId="46" xfId="0" applyNumberFormat="1" applyFont="1" applyFill="1" applyBorder="1" applyProtection="1"/>
    <xf numFmtId="164" fontId="97" fillId="0" borderId="43" xfId="0" applyNumberFormat="1" applyFont="1" applyFill="1" applyBorder="1" applyProtection="1"/>
    <xf numFmtId="0" fontId="97" fillId="2" borderId="42" xfId="0" applyFont="1" applyFill="1" applyBorder="1" applyAlignment="1" applyProtection="1">
      <alignment horizontal="left" indent="1"/>
    </xf>
    <xf numFmtId="0" fontId="97" fillId="2" borderId="45" xfId="0" applyFont="1" applyFill="1" applyBorder="1" applyAlignment="1" applyProtection="1">
      <alignment horizontal="left" indent="1"/>
    </xf>
    <xf numFmtId="0" fontId="97" fillId="0" borderId="45" xfId="0" applyFont="1" applyFill="1" applyBorder="1" applyAlignment="1" applyProtection="1">
      <alignment horizontal="left" indent="1"/>
    </xf>
    <xf numFmtId="0" fontId="106" fillId="0" borderId="45" xfId="0" applyNumberFormat="1" applyFont="1" applyFill="1" applyBorder="1" applyAlignment="1" applyProtection="1">
      <alignment horizontal="left" indent="1"/>
    </xf>
    <xf numFmtId="0" fontId="106" fillId="0" borderId="42" xfId="0" applyNumberFormat="1" applyFont="1" applyFill="1" applyBorder="1" applyAlignment="1" applyProtection="1">
      <alignment horizontal="left" indent="1"/>
    </xf>
    <xf numFmtId="0" fontId="97" fillId="0" borderId="45" xfId="0" applyFont="1" applyFill="1" applyBorder="1" applyAlignment="1" applyProtection="1">
      <alignment horizontal="left" wrapText="1" indent="1"/>
    </xf>
    <xf numFmtId="0" fontId="106" fillId="0" borderId="42" xfId="0" applyNumberFormat="1" applyFont="1" applyFill="1" applyBorder="1" applyAlignment="1" applyProtection="1">
      <alignment horizontal="center"/>
    </xf>
    <xf numFmtId="180" fontId="97" fillId="0" borderId="43" xfId="2" applyNumberFormat="1" applyFont="1" applyFill="1" applyBorder="1" applyProtection="1"/>
    <xf numFmtId="44" fontId="97" fillId="0" borderId="46" xfId="2" applyNumberFormat="1" applyFont="1" applyFill="1" applyBorder="1" applyProtection="1"/>
    <xf numFmtId="181" fontId="97" fillId="0" borderId="46" xfId="2" applyNumberFormat="1" applyFont="1" applyFill="1" applyBorder="1" applyProtection="1"/>
    <xf numFmtId="166" fontId="97" fillId="0" borderId="43" xfId="2" applyNumberFormat="1" applyFont="1" applyFill="1" applyBorder="1" applyProtection="1"/>
    <xf numFmtId="166" fontId="97" fillId="0" borderId="46" xfId="2" applyNumberFormat="1" applyFont="1" applyFill="1" applyBorder="1" applyProtection="1"/>
    <xf numFmtId="164" fontId="106" fillId="7" borderId="43" xfId="0" applyNumberFormat="1" applyFont="1" applyFill="1" applyBorder="1" applyAlignment="1" applyProtection="1">
      <alignment horizontal="center"/>
    </xf>
    <xf numFmtId="164" fontId="97" fillId="7" borderId="46" xfId="0" applyNumberFormat="1" applyFont="1" applyFill="1" applyBorder="1" applyProtection="1"/>
    <xf numFmtId="164" fontId="97" fillId="7" borderId="109" xfId="0" applyNumberFormat="1" applyFont="1" applyFill="1" applyBorder="1" applyProtection="1"/>
    <xf numFmtId="0" fontId="96" fillId="7" borderId="0" xfId="0" applyFont="1" applyFill="1" applyBorder="1" applyAlignment="1" applyProtection="1">
      <alignment horizontal="left" indent="6"/>
    </xf>
    <xf numFmtId="0" fontId="96" fillId="7" borderId="0" xfId="0" applyFont="1" applyFill="1" applyBorder="1" applyAlignment="1" applyProtection="1"/>
    <xf numFmtId="43" fontId="4" fillId="6" borderId="75" xfId="5" applyNumberFormat="1" applyFill="1" applyBorder="1" applyAlignment="1" applyProtection="1">
      <alignment horizontal="center"/>
      <protection locked="0"/>
    </xf>
    <xf numFmtId="43" fontId="4" fillId="6" borderId="109" xfId="5" applyNumberFormat="1" applyFill="1" applyBorder="1" applyAlignment="1" applyProtection="1">
      <alignment horizontal="center"/>
      <protection locked="0"/>
    </xf>
    <xf numFmtId="166" fontId="97" fillId="7" borderId="43" xfId="2" applyNumberFormat="1" applyFont="1" applyFill="1" applyBorder="1" applyProtection="1"/>
    <xf numFmtId="0" fontId="97" fillId="70" borderId="45" xfId="0" applyFont="1" applyFill="1" applyBorder="1" applyAlignment="1" applyProtection="1">
      <alignment horizontal="left" indent="1"/>
    </xf>
    <xf numFmtId="0" fontId="97" fillId="70" borderId="74" xfId="0" applyFont="1" applyFill="1" applyBorder="1" applyAlignment="1" applyProtection="1">
      <alignment horizontal="right" indent="1"/>
    </xf>
    <xf numFmtId="165" fontId="97" fillId="70" borderId="46" xfId="0" applyNumberFormat="1" applyFont="1" applyFill="1" applyBorder="1" applyProtection="1"/>
    <xf numFmtId="0" fontId="139" fillId="64" borderId="90" xfId="0" applyFont="1" applyFill="1" applyBorder="1" applyAlignment="1" applyProtection="1">
      <alignment horizontal="left" vertical="center" wrapText="1"/>
    </xf>
    <xf numFmtId="0" fontId="97" fillId="64" borderId="60" xfId="0" applyFont="1" applyFill="1" applyBorder="1" applyAlignment="1" applyProtection="1">
      <alignment horizontal="center" vertical="center" wrapText="1"/>
    </xf>
    <xf numFmtId="0" fontId="119" fillId="64" borderId="45" xfId="0" applyFont="1" applyFill="1" applyBorder="1" applyAlignment="1" applyProtection="1">
      <alignment horizontal="left"/>
    </xf>
    <xf numFmtId="0" fontId="97" fillId="64" borderId="74" xfId="0" applyFont="1" applyFill="1" applyBorder="1" applyAlignment="1" applyProtection="1">
      <alignment horizontal="right"/>
    </xf>
    <xf numFmtId="0" fontId="97" fillId="64" borderId="46" xfId="0" applyFont="1" applyFill="1" applyBorder="1" applyAlignment="1" applyProtection="1">
      <alignment horizontal="right"/>
    </xf>
    <xf numFmtId="164" fontId="97" fillId="64" borderId="46" xfId="0" applyNumberFormat="1" applyFont="1" applyFill="1" applyBorder="1" applyProtection="1"/>
    <xf numFmtId="0" fontId="125" fillId="70" borderId="47" xfId="0" applyFont="1" applyFill="1" applyBorder="1" applyAlignment="1" applyProtection="1">
      <alignment horizontal="right"/>
    </xf>
    <xf numFmtId="0" fontId="118" fillId="70" borderId="76" xfId="0" applyFont="1" applyFill="1" applyBorder="1" applyAlignment="1" applyProtection="1">
      <alignment horizontal="right"/>
    </xf>
    <xf numFmtId="164" fontId="125" fillId="70" borderId="49" xfId="1" applyNumberFormat="1" applyFont="1" applyFill="1" applyBorder="1" applyProtection="1"/>
    <xf numFmtId="0" fontId="125" fillId="70" borderId="112" xfId="0" applyFont="1" applyFill="1" applyBorder="1" applyAlignment="1" applyProtection="1">
      <alignment horizontal="right"/>
    </xf>
    <xf numFmtId="0" fontId="118" fillId="70" borderId="51" xfId="0" applyFont="1" applyFill="1" applyBorder="1" applyAlignment="1" applyProtection="1">
      <alignment horizontal="right"/>
    </xf>
    <xf numFmtId="164" fontId="97" fillId="70" borderId="49" xfId="1" applyNumberFormat="1" applyFont="1" applyFill="1" applyBorder="1" applyProtection="1"/>
    <xf numFmtId="0" fontId="97" fillId="70" borderId="47" xfId="0" applyFont="1" applyFill="1" applyBorder="1" applyAlignment="1" applyProtection="1">
      <alignment horizontal="right"/>
    </xf>
    <xf numFmtId="0" fontId="140" fillId="70" borderId="76" xfId="0" applyFont="1" applyFill="1" applyBorder="1" applyAlignment="1" applyProtection="1">
      <alignment horizontal="right"/>
    </xf>
    <xf numFmtId="0" fontId="97" fillId="70" borderId="112" xfId="0" applyFont="1" applyFill="1" applyBorder="1" applyAlignment="1" applyProtection="1">
      <alignment horizontal="right"/>
    </xf>
    <xf numFmtId="0" fontId="140" fillId="70" borderId="51" xfId="0" applyFont="1" applyFill="1" applyBorder="1" applyAlignment="1" applyProtection="1">
      <alignment horizontal="right"/>
    </xf>
    <xf numFmtId="164" fontId="97" fillId="70" borderId="110" xfId="1" applyNumberFormat="1" applyFont="1" applyFill="1" applyBorder="1" applyProtection="1"/>
    <xf numFmtId="0" fontId="97" fillId="64" borderId="112" xfId="0" applyFont="1" applyFill="1" applyBorder="1" applyAlignment="1" applyProtection="1">
      <alignment horizontal="right"/>
    </xf>
    <xf numFmtId="0" fontId="119" fillId="64" borderId="47" xfId="0" applyFont="1" applyFill="1" applyBorder="1" applyAlignment="1" applyProtection="1">
      <alignment horizontal="left"/>
    </xf>
    <xf numFmtId="0" fontId="97" fillId="64" borderId="76" xfId="0" applyFont="1" applyFill="1" applyBorder="1" applyAlignment="1" applyProtection="1">
      <alignment horizontal="center" vertical="center"/>
    </xf>
    <xf numFmtId="164" fontId="97" fillId="64" borderId="49" xfId="0" applyNumberFormat="1" applyFont="1" applyFill="1" applyBorder="1" applyProtection="1"/>
    <xf numFmtId="0" fontId="119" fillId="64" borderId="45" xfId="0" applyFont="1" applyFill="1" applyBorder="1" applyAlignment="1" applyProtection="1">
      <alignment horizontal="left" vertical="center"/>
    </xf>
    <xf numFmtId="0" fontId="97" fillId="64" borderId="61" xfId="0" applyFont="1" applyFill="1" applyBorder="1" applyAlignment="1" applyProtection="1">
      <alignment horizontal="center" vertical="center"/>
    </xf>
    <xf numFmtId="0" fontId="125" fillId="64" borderId="46" xfId="0" applyFont="1" applyFill="1" applyBorder="1" applyAlignment="1" applyProtection="1">
      <alignment horizontal="center" vertical="center" wrapText="1"/>
    </xf>
    <xf numFmtId="0" fontId="141" fillId="64" borderId="45" xfId="0" applyFont="1" applyFill="1" applyBorder="1" applyAlignment="1" applyProtection="1">
      <alignment horizontal="left" vertical="center"/>
    </xf>
    <xf numFmtId="0" fontId="106" fillId="64" borderId="74" xfId="0" applyNumberFormat="1" applyFont="1" applyFill="1" applyBorder="1" applyAlignment="1" applyProtection="1">
      <alignment horizontal="center" vertical="center"/>
    </xf>
    <xf numFmtId="166" fontId="97" fillId="64" borderId="46" xfId="2" applyNumberFormat="1" applyFont="1" applyFill="1" applyBorder="1" applyProtection="1"/>
    <xf numFmtId="0" fontId="119" fillId="64" borderId="45" xfId="0" applyFont="1" applyFill="1" applyBorder="1" applyAlignment="1" applyProtection="1">
      <alignment horizontal="center" vertical="center"/>
    </xf>
    <xf numFmtId="166" fontId="97" fillId="64" borderId="43" xfId="2" applyNumberFormat="1" applyFont="1" applyFill="1" applyBorder="1" applyProtection="1"/>
    <xf numFmtId="0" fontId="119" fillId="64" borderId="42" xfId="0" applyFont="1" applyFill="1" applyBorder="1" applyAlignment="1" applyProtection="1">
      <alignment horizontal="center" vertical="center"/>
    </xf>
    <xf numFmtId="0" fontId="143" fillId="64" borderId="42" xfId="0" applyNumberFormat="1" applyFont="1" applyFill="1" applyBorder="1" applyAlignment="1" applyProtection="1">
      <alignment horizontal="left" vertical="center"/>
    </xf>
    <xf numFmtId="0" fontId="106" fillId="64" borderId="46" xfId="0" applyNumberFormat="1" applyFont="1" applyFill="1" applyBorder="1" applyAlignment="1" applyProtection="1">
      <alignment horizontal="right"/>
    </xf>
    <xf numFmtId="0" fontId="143" fillId="64" borderId="47" xfId="0" applyNumberFormat="1" applyFont="1" applyFill="1" applyBorder="1" applyAlignment="1" applyProtection="1">
      <alignment horizontal="right" vertical="center"/>
    </xf>
    <xf numFmtId="0" fontId="125" fillId="64" borderId="76" xfId="0" applyNumberFormat="1" applyFont="1" applyFill="1" applyBorder="1" applyAlignment="1" applyProtection="1">
      <alignment horizontal="center" vertical="center"/>
    </xf>
    <xf numFmtId="166" fontId="35" fillId="64" borderId="49" xfId="2" applyNumberFormat="1" applyFont="1" applyFill="1" applyBorder="1" applyAlignment="1" applyProtection="1">
      <alignment horizontal="right"/>
    </xf>
    <xf numFmtId="0" fontId="119" fillId="64" borderId="47" xfId="0" applyFont="1" applyFill="1" applyBorder="1" applyAlignment="1" applyProtection="1">
      <alignment horizontal="right"/>
    </xf>
    <xf numFmtId="0" fontId="106" fillId="64" borderId="76" xfId="0" applyNumberFormat="1" applyFont="1" applyFill="1" applyBorder="1" applyAlignment="1" applyProtection="1">
      <alignment horizontal="center" vertical="center"/>
    </xf>
    <xf numFmtId="166" fontId="141" fillId="64" borderId="49" xfId="2" applyNumberFormat="1" applyFont="1" applyFill="1" applyBorder="1" applyProtection="1"/>
    <xf numFmtId="0" fontId="143" fillId="64" borderId="47" xfId="0" applyNumberFormat="1" applyFont="1" applyFill="1" applyBorder="1" applyAlignment="1" applyProtection="1">
      <alignment horizontal="right"/>
    </xf>
    <xf numFmtId="0" fontId="106" fillId="64" borderId="76" xfId="0" applyNumberFormat="1" applyFont="1" applyFill="1" applyBorder="1" applyAlignment="1" applyProtection="1">
      <alignment horizontal="center"/>
    </xf>
    <xf numFmtId="0" fontId="144" fillId="64" borderId="47" xfId="0" applyNumberFormat="1" applyFont="1" applyFill="1" applyBorder="1" applyAlignment="1" applyProtection="1">
      <alignment horizontal="right"/>
    </xf>
    <xf numFmtId="0" fontId="106" fillId="64" borderId="111" xfId="0" applyNumberFormat="1" applyFont="1" applyFill="1" applyBorder="1" applyAlignment="1" applyProtection="1">
      <alignment horizontal="center"/>
    </xf>
    <xf numFmtId="166" fontId="97" fillId="64" borderId="110" xfId="2" applyNumberFormat="1" applyFont="1" applyFill="1" applyBorder="1" applyProtection="1"/>
    <xf numFmtId="0" fontId="144" fillId="64" borderId="83" xfId="0" applyNumberFormat="1" applyFont="1" applyFill="1" applyBorder="1" applyAlignment="1" applyProtection="1">
      <alignment horizontal="right"/>
    </xf>
    <xf numFmtId="0" fontId="106" fillId="64" borderId="64" xfId="0" applyNumberFormat="1" applyFont="1" applyFill="1" applyBorder="1" applyAlignment="1" applyProtection="1">
      <alignment horizontal="center"/>
    </xf>
    <xf numFmtId="166" fontId="97" fillId="64" borderId="113" xfId="2" applyNumberFormat="1" applyFont="1" applyFill="1" applyBorder="1" applyProtection="1"/>
    <xf numFmtId="0" fontId="97" fillId="70" borderId="74" xfId="0" applyFont="1" applyFill="1" applyBorder="1" applyAlignment="1" applyProtection="1">
      <alignment horizontal="center"/>
    </xf>
    <xf numFmtId="44" fontId="97" fillId="70" borderId="46" xfId="2" applyNumberFormat="1" applyFont="1" applyFill="1" applyBorder="1" applyProtection="1"/>
    <xf numFmtId="0" fontId="119" fillId="70" borderId="47" xfId="0" applyFont="1" applyFill="1" applyBorder="1" applyAlignment="1" applyProtection="1">
      <alignment horizontal="right"/>
    </xf>
    <xf numFmtId="0" fontId="142" fillId="70" borderId="76" xfId="0" applyNumberFormat="1" applyFont="1" applyFill="1" applyBorder="1" applyAlignment="1" applyProtection="1">
      <alignment horizontal="right"/>
    </xf>
    <xf numFmtId="166" fontId="97" fillId="70" borderId="49" xfId="2" applyNumberFormat="1" applyFont="1" applyFill="1" applyBorder="1" applyProtection="1"/>
    <xf numFmtId="0" fontId="106" fillId="70" borderId="76" xfId="0" applyNumberFormat="1" applyFont="1" applyFill="1" applyBorder="1" applyAlignment="1" applyProtection="1">
      <alignment horizontal="center" vertical="center"/>
    </xf>
    <xf numFmtId="0" fontId="143" fillId="70" borderId="47" xfId="0" applyNumberFormat="1" applyFont="1" applyFill="1" applyBorder="1" applyAlignment="1" applyProtection="1">
      <alignment horizontal="right"/>
    </xf>
    <xf numFmtId="0" fontId="119" fillId="64" borderId="42" xfId="0" applyFont="1" applyFill="1" applyBorder="1" applyAlignment="1" applyProtection="1">
      <alignment horizontal="left"/>
    </xf>
    <xf numFmtId="0" fontId="97" fillId="64" borderId="74" xfId="0" applyFont="1" applyFill="1" applyBorder="1" applyAlignment="1" applyProtection="1">
      <alignment horizontal="center" vertical="center"/>
    </xf>
    <xf numFmtId="0" fontId="143" fillId="64" borderId="42" xfId="0" applyNumberFormat="1" applyFont="1" applyFill="1" applyBorder="1" applyAlignment="1" applyProtection="1">
      <alignment horizontal="left"/>
    </xf>
    <xf numFmtId="0" fontId="106" fillId="64" borderId="74" xfId="0" applyNumberFormat="1" applyFont="1" applyFill="1" applyBorder="1" applyAlignment="1" applyProtection="1">
      <alignment horizontal="right"/>
    </xf>
    <xf numFmtId="164" fontId="97" fillId="0" borderId="46" xfId="0" applyNumberFormat="1" applyFont="1" applyBorder="1" applyProtection="1"/>
    <xf numFmtId="0" fontId="95" fillId="7" borderId="0" xfId="1155" applyFont="1" applyFill="1" applyProtection="1"/>
    <xf numFmtId="164" fontId="97" fillId="0" borderId="43" xfId="0" applyNumberFormat="1" applyFont="1" applyFill="1" applyBorder="1" applyAlignment="1" applyProtection="1">
      <alignment horizontal="center"/>
    </xf>
    <xf numFmtId="43" fontId="36" fillId="6" borderId="34" xfId="453" applyFont="1" applyFill="1" applyBorder="1" applyProtection="1">
      <protection locked="0"/>
    </xf>
    <xf numFmtId="43" fontId="4" fillId="6" borderId="34" xfId="5" applyNumberFormat="1" applyFill="1" applyBorder="1" applyAlignment="1" applyProtection="1">
      <alignment horizontal="center"/>
      <protection locked="0"/>
    </xf>
    <xf numFmtId="43" fontId="4" fillId="6" borderId="30" xfId="5" applyNumberFormat="1" applyFill="1" applyBorder="1" applyAlignment="1" applyProtection="1">
      <alignment horizontal="center"/>
      <protection locked="0"/>
    </xf>
    <xf numFmtId="43" fontId="36" fillId="6" borderId="78" xfId="0" applyNumberFormat="1" applyFont="1" applyFill="1" applyBorder="1" applyProtection="1">
      <protection locked="0"/>
    </xf>
    <xf numFmtId="43" fontId="36" fillId="6" borderId="74" xfId="0" applyNumberFormat="1" applyFont="1" applyFill="1" applyBorder="1" applyProtection="1">
      <protection locked="0"/>
    </xf>
    <xf numFmtId="43" fontId="36" fillId="6" borderId="89" xfId="0" applyNumberFormat="1" applyFont="1" applyFill="1" applyBorder="1" applyProtection="1">
      <protection locked="0"/>
    </xf>
    <xf numFmtId="43" fontId="36" fillId="6" borderId="60" xfId="0" applyNumberFormat="1" applyFont="1" applyFill="1" applyBorder="1" applyProtection="1">
      <protection locked="0"/>
    </xf>
    <xf numFmtId="43" fontId="36" fillId="6" borderId="69" xfId="0" applyNumberFormat="1" applyFont="1" applyFill="1" applyBorder="1" applyProtection="1">
      <protection locked="0"/>
    </xf>
    <xf numFmtId="43" fontId="36" fillId="6" borderId="13" xfId="0" applyNumberFormat="1" applyFont="1" applyFill="1" applyBorder="1" applyProtection="1">
      <protection locked="0"/>
    </xf>
    <xf numFmtId="43" fontId="36" fillId="6" borderId="75" xfId="0" applyNumberFormat="1" applyFont="1" applyFill="1" applyBorder="1" applyProtection="1">
      <protection locked="0"/>
    </xf>
    <xf numFmtId="0" fontId="97" fillId="64" borderId="76" xfId="0" applyFont="1" applyFill="1" applyBorder="1" applyAlignment="1" applyProtection="1">
      <alignment horizontal="right"/>
    </xf>
    <xf numFmtId="0" fontId="94" fillId="7" borderId="0" xfId="1155" applyFont="1" applyFill="1" applyBorder="1" applyProtection="1"/>
    <xf numFmtId="0" fontId="94" fillId="0" borderId="0" xfId="1155" applyFont="1" applyFill="1" applyBorder="1" applyProtection="1"/>
    <xf numFmtId="0" fontId="95" fillId="0" borderId="0" xfId="1155" applyFont="1" applyFill="1" applyBorder="1" applyProtection="1"/>
    <xf numFmtId="0" fontId="95" fillId="0" borderId="0" xfId="1155" applyFont="1" applyFill="1" applyBorder="1" applyAlignment="1" applyProtection="1">
      <alignment horizontal="center"/>
    </xf>
    <xf numFmtId="0" fontId="95" fillId="7" borderId="0" xfId="1155" applyFont="1" applyFill="1" applyBorder="1" applyProtection="1"/>
    <xf numFmtId="22" fontId="36" fillId="0" borderId="0" xfId="6" applyNumberFormat="1" applyFont="1" applyFill="1" applyAlignment="1" applyProtection="1">
      <alignment horizontal="center" vertical="center"/>
    </xf>
    <xf numFmtId="0" fontId="109" fillId="0" borderId="0" xfId="1155" applyFont="1" applyFill="1" applyBorder="1" applyAlignment="1" applyProtection="1">
      <alignment vertical="top"/>
    </xf>
    <xf numFmtId="0" fontId="110" fillId="0" borderId="0" xfId="1155" applyFont="1" applyFill="1" applyBorder="1" applyAlignment="1" applyProtection="1">
      <alignment horizontal="left" vertical="top"/>
    </xf>
    <xf numFmtId="0" fontId="108" fillId="0" borderId="0" xfId="1155" applyFont="1" applyFill="1" applyBorder="1" applyAlignment="1" applyProtection="1">
      <alignment vertical="top"/>
    </xf>
    <xf numFmtId="0" fontId="110" fillId="0" borderId="0" xfId="1155" applyFont="1" applyFill="1" applyBorder="1" applyAlignment="1" applyProtection="1">
      <alignment horizontal="left" vertical="top" wrapText="1"/>
    </xf>
    <xf numFmtId="0" fontId="110" fillId="0" borderId="0" xfId="1155" applyFont="1" applyFill="1" applyBorder="1" applyAlignment="1" applyProtection="1">
      <alignment vertical="top"/>
    </xf>
    <xf numFmtId="0" fontId="112" fillId="0" borderId="0" xfId="7" applyFont="1" applyFill="1" applyBorder="1" applyAlignment="1" applyProtection="1">
      <alignment horizontal="left" vertical="top"/>
    </xf>
    <xf numFmtId="0" fontId="108" fillId="0" borderId="0" xfId="1155" applyFont="1" applyFill="1" applyBorder="1" applyAlignment="1" applyProtection="1">
      <alignment horizontal="left" vertical="top" wrapText="1"/>
    </xf>
    <xf numFmtId="0" fontId="97" fillId="0" borderId="0" xfId="1155" applyFont="1" applyFill="1" applyBorder="1" applyAlignment="1" applyProtection="1">
      <alignment horizontal="left" vertical="top"/>
    </xf>
    <xf numFmtId="0" fontId="97" fillId="0" borderId="0" xfId="1155" applyFont="1" applyFill="1" applyBorder="1" applyAlignment="1" applyProtection="1">
      <alignment horizontal="left" vertical="top" wrapText="1"/>
    </xf>
    <xf numFmtId="0" fontId="115" fillId="0" borderId="0" xfId="7" applyFont="1" applyFill="1" applyBorder="1" applyAlignment="1" applyProtection="1">
      <alignment horizontal="left" vertical="top"/>
    </xf>
    <xf numFmtId="0" fontId="110" fillId="0" borderId="0" xfId="1155" applyFont="1" applyFill="1" applyBorder="1" applyAlignment="1" applyProtection="1">
      <alignment wrapText="1"/>
    </xf>
    <xf numFmtId="22" fontId="36" fillId="67" borderId="0" xfId="6" applyNumberFormat="1" applyFont="1" applyFill="1" applyBorder="1" applyAlignment="1" applyProtection="1">
      <alignment horizontal="center" vertical="center"/>
    </xf>
    <xf numFmtId="16" fontId="0" fillId="0" borderId="0" xfId="0" applyNumberFormat="1" applyProtection="1"/>
    <xf numFmtId="49" fontId="5" fillId="0" borderId="0" xfId="0" applyNumberFormat="1" applyFont="1" applyProtection="1"/>
    <xf numFmtId="0" fontId="110" fillId="9" borderId="7" xfId="1155" applyFont="1" applyFill="1" applyBorder="1" applyAlignment="1" applyProtection="1"/>
    <xf numFmtId="49" fontId="0" fillId="0" borderId="0" xfId="0" applyNumberFormat="1" applyProtection="1"/>
    <xf numFmtId="0" fontId="110" fillId="9" borderId="7" xfId="1155" applyFont="1" applyFill="1" applyBorder="1" applyAlignment="1" applyProtection="1">
      <alignment horizontal="left"/>
    </xf>
    <xf numFmtId="0" fontId="110" fillId="0" borderId="7" xfId="1155" applyFont="1" applyFill="1" applyBorder="1" applyAlignment="1" applyProtection="1">
      <alignment horizontal="left"/>
    </xf>
    <xf numFmtId="0" fontId="110" fillId="0" borderId="7" xfId="1155" applyFont="1" applyFill="1" applyBorder="1" applyAlignment="1" applyProtection="1"/>
    <xf numFmtId="0" fontId="110" fillId="0" borderId="8" xfId="1155" applyFont="1" applyFill="1" applyBorder="1" applyAlignment="1" applyProtection="1"/>
    <xf numFmtId="0" fontId="0" fillId="0" borderId="0" xfId="0" applyFill="1" applyBorder="1" applyProtection="1"/>
    <xf numFmtId="0" fontId="110" fillId="9" borderId="0" xfId="1155" applyFont="1" applyFill="1" applyBorder="1" applyAlignment="1" applyProtection="1">
      <alignment horizontal="center"/>
    </xf>
    <xf numFmtId="0" fontId="110" fillId="4" borderId="74" xfId="0" applyNumberFormat="1" applyFont="1" applyFill="1" applyBorder="1" applyAlignment="1" applyProtection="1">
      <alignment horizontal="center"/>
      <protection locked="0"/>
    </xf>
    <xf numFmtId="0" fontId="110" fillId="4" borderId="74" xfId="0" applyFont="1" applyFill="1" applyBorder="1" applyAlignment="1" applyProtection="1">
      <alignment horizontal="center"/>
      <protection locked="0"/>
    </xf>
    <xf numFmtId="0" fontId="97" fillId="9" borderId="5" xfId="1155" applyFont="1" applyFill="1" applyBorder="1" applyAlignment="1" applyProtection="1">
      <alignment horizontal="center"/>
    </xf>
    <xf numFmtId="0" fontId="97" fillId="9" borderId="77" xfId="1155" applyFont="1" applyFill="1" applyBorder="1" applyAlignment="1" applyProtection="1">
      <alignment horizontal="center"/>
    </xf>
    <xf numFmtId="0" fontId="0" fillId="0" borderId="6" xfId="0" applyBorder="1" applyProtection="1"/>
    <xf numFmtId="0" fontId="0" fillId="0" borderId="2" xfId="0" applyBorder="1" applyProtection="1"/>
    <xf numFmtId="3" fontId="110" fillId="4" borderId="36" xfId="0" applyNumberFormat="1" applyFont="1" applyFill="1" applyBorder="1" applyAlignment="1" applyProtection="1">
      <alignment horizontal="center"/>
      <protection locked="0"/>
    </xf>
    <xf numFmtId="0" fontId="146" fillId="0" borderId="2" xfId="0" applyFont="1" applyBorder="1" applyProtection="1"/>
    <xf numFmtId="0" fontId="146" fillId="0" borderId="38" xfId="0" applyFont="1" applyBorder="1" applyProtection="1"/>
    <xf numFmtId="0" fontId="39" fillId="7" borderId="0" xfId="7" applyFill="1" applyProtection="1"/>
    <xf numFmtId="0" fontId="3" fillId="7" borderId="0" xfId="2442" applyFont="1" applyFill="1" applyBorder="1" applyAlignment="1" applyProtection="1">
      <alignment vertical="top"/>
    </xf>
    <xf numFmtId="0" fontId="0" fillId="7" borderId="0" xfId="0" applyFill="1" applyProtection="1"/>
    <xf numFmtId="0" fontId="3" fillId="9" borderId="0" xfId="2442" applyFont="1" applyFill="1" applyAlignment="1" applyProtection="1">
      <alignment vertical="top"/>
    </xf>
    <xf numFmtId="0" fontId="93" fillId="7" borderId="0" xfId="0" applyFont="1" applyFill="1" applyBorder="1" applyAlignment="1" applyProtection="1">
      <alignment horizontal="center"/>
    </xf>
    <xf numFmtId="22" fontId="36" fillId="7" borderId="0" xfId="6" applyNumberFormat="1" applyFont="1" applyFill="1" applyBorder="1" applyAlignment="1" applyProtection="1">
      <alignment horizontal="center" vertical="center"/>
    </xf>
    <xf numFmtId="0" fontId="0" fillId="7" borderId="0" xfId="0" applyFill="1" applyBorder="1" applyProtection="1"/>
    <xf numFmtId="0" fontId="127" fillId="8" borderId="0" xfId="5" applyFont="1" applyFill="1" applyBorder="1" applyAlignment="1" applyProtection="1">
      <alignment horizontal="left" vertical="center"/>
    </xf>
    <xf numFmtId="41" fontId="37" fillId="9" borderId="97" xfId="2442" applyNumberFormat="1" applyFont="1" applyFill="1" applyBorder="1" applyAlignment="1" applyProtection="1">
      <alignment horizontal="center" wrapText="1"/>
    </xf>
    <xf numFmtId="41" fontId="37" fillId="9" borderId="98" xfId="2442" applyNumberFormat="1" applyFont="1" applyFill="1" applyBorder="1" applyAlignment="1" applyProtection="1">
      <alignment horizontal="center" wrapText="1"/>
    </xf>
    <xf numFmtId="41" fontId="37" fillId="9" borderId="99" xfId="2442" applyNumberFormat="1" applyFont="1" applyFill="1" applyBorder="1" applyAlignment="1" applyProtection="1">
      <alignment horizontal="center" wrapText="1"/>
    </xf>
    <xf numFmtId="0" fontId="129" fillId="8" borderId="0" xfId="5" applyFont="1" applyFill="1" applyBorder="1" applyAlignment="1" applyProtection="1">
      <alignment horizontal="left" vertical="center"/>
    </xf>
    <xf numFmtId="0" fontId="97" fillId="9" borderId="32" xfId="6" applyNumberFormat="1" applyFont="1" applyFill="1" applyBorder="1" applyAlignment="1" applyProtection="1">
      <alignment horizontal="center"/>
    </xf>
    <xf numFmtId="0" fontId="97" fillId="9" borderId="35" xfId="6" applyNumberFormat="1" applyFont="1" applyFill="1" applyBorder="1" applyAlignment="1" applyProtection="1">
      <alignment horizontal="center"/>
    </xf>
    <xf numFmtId="0" fontId="97" fillId="9" borderId="66" xfId="6" applyNumberFormat="1" applyFont="1" applyFill="1" applyBorder="1" applyAlignment="1" applyProtection="1">
      <alignment horizontal="center"/>
    </xf>
    <xf numFmtId="0" fontId="36" fillId="7" borderId="0" xfId="0" applyFont="1" applyFill="1" applyProtection="1"/>
    <xf numFmtId="0" fontId="36" fillId="8" borderId="5" xfId="5" applyFont="1" applyFill="1" applyBorder="1" applyAlignment="1" applyProtection="1">
      <alignment horizontal="left" vertical="top" wrapText="1"/>
    </xf>
    <xf numFmtId="0" fontId="36" fillId="8" borderId="7" xfId="5" applyFont="1" applyFill="1" applyBorder="1" applyAlignment="1" applyProtection="1">
      <alignment horizontal="left" vertical="top"/>
    </xf>
    <xf numFmtId="0" fontId="36" fillId="7" borderId="0" xfId="1155" applyFont="1" applyFill="1" applyProtection="1"/>
    <xf numFmtId="0" fontId="96" fillId="7" borderId="7" xfId="0" applyFont="1" applyFill="1" applyBorder="1" applyAlignment="1" applyProtection="1">
      <alignment horizontal="center" vertical="center" wrapText="1"/>
    </xf>
    <xf numFmtId="0" fontId="96" fillId="7" borderId="0" xfId="0" applyFont="1" applyFill="1" applyBorder="1" applyAlignment="1" applyProtection="1">
      <alignment horizontal="center" wrapText="1"/>
    </xf>
    <xf numFmtId="0" fontId="36" fillId="7" borderId="0" xfId="1155" applyFont="1" applyFill="1" applyBorder="1" applyProtection="1"/>
    <xf numFmtId="0" fontId="36" fillId="7" borderId="2" xfId="1155" applyFont="1" applyFill="1" applyBorder="1" applyProtection="1"/>
    <xf numFmtId="0" fontId="5" fillId="7" borderId="0" xfId="1155" applyFill="1" applyProtection="1"/>
    <xf numFmtId="0" fontId="5" fillId="0" borderId="0" xfId="1155" applyProtection="1"/>
    <xf numFmtId="0" fontId="33" fillId="7" borderId="7" xfId="5" applyFont="1" applyFill="1" applyBorder="1" applyProtection="1"/>
    <xf numFmtId="43" fontId="96" fillId="7" borderId="74" xfId="0" applyNumberFormat="1" applyFont="1" applyFill="1" applyBorder="1" applyProtection="1"/>
    <xf numFmtId="43" fontId="96" fillId="7" borderId="46" xfId="0" applyNumberFormat="1" applyFont="1" applyFill="1" applyBorder="1" applyProtection="1"/>
    <xf numFmtId="43" fontId="96" fillId="7" borderId="0" xfId="0" applyNumberFormat="1" applyFont="1" applyFill="1" applyBorder="1" applyProtection="1"/>
    <xf numFmtId="43" fontId="96" fillId="7" borderId="2" xfId="0" applyNumberFormat="1" applyFont="1" applyFill="1" applyBorder="1" applyProtection="1"/>
    <xf numFmtId="9" fontId="36" fillId="7" borderId="0" xfId="4" applyFont="1" applyFill="1" applyProtection="1"/>
    <xf numFmtId="0" fontId="96" fillId="7" borderId="7" xfId="0" applyFont="1" applyFill="1" applyBorder="1" applyProtection="1"/>
    <xf numFmtId="9" fontId="1" fillId="0" borderId="94" xfId="4" applyFont="1" applyFill="1" applyBorder="1" applyAlignment="1" applyProtection="1">
      <alignment horizontal="right" indent="1"/>
    </xf>
    <xf numFmtId="9" fontId="4" fillId="0" borderId="36" xfId="5" applyNumberFormat="1" applyFill="1" applyBorder="1" applyAlignment="1" applyProtection="1">
      <alignment horizontal="center"/>
    </xf>
    <xf numFmtId="9" fontId="4" fillId="0" borderId="33" xfId="5" applyNumberFormat="1" applyFill="1" applyBorder="1" applyAlignment="1" applyProtection="1">
      <alignment horizontal="center"/>
    </xf>
    <xf numFmtId="0" fontId="36" fillId="7" borderId="0" xfId="0" applyFont="1" applyFill="1" applyBorder="1" applyProtection="1"/>
    <xf numFmtId="0" fontId="124" fillId="7" borderId="0" xfId="0" applyFont="1" applyFill="1" applyBorder="1" applyProtection="1"/>
    <xf numFmtId="0" fontId="119" fillId="7" borderId="92" xfId="0" applyFont="1" applyFill="1" applyBorder="1" applyProtection="1"/>
    <xf numFmtId="1" fontId="125" fillId="8" borderId="34" xfId="5" applyNumberFormat="1" applyFont="1" applyFill="1" applyBorder="1" applyAlignment="1" applyProtection="1">
      <alignment horizontal="center"/>
    </xf>
    <xf numFmtId="41" fontId="125" fillId="8" borderId="34" xfId="5" applyNumberFormat="1" applyFont="1" applyFill="1" applyBorder="1" applyAlignment="1" applyProtection="1">
      <alignment horizontal="center"/>
    </xf>
    <xf numFmtId="41" fontId="125" fillId="8" borderId="30" xfId="5" applyNumberFormat="1" applyFont="1" applyFill="1" applyBorder="1" applyAlignment="1" applyProtection="1">
      <alignment horizontal="center"/>
    </xf>
    <xf numFmtId="0" fontId="36" fillId="2" borderId="37" xfId="0" applyFont="1" applyFill="1" applyBorder="1" applyAlignment="1" applyProtection="1">
      <alignment horizontal="left"/>
    </xf>
    <xf numFmtId="0" fontId="36" fillId="2" borderId="37" xfId="0" applyFont="1" applyFill="1" applyBorder="1" applyAlignment="1" applyProtection="1">
      <alignment horizontal="left" wrapText="1"/>
    </xf>
    <xf numFmtId="0" fontId="33" fillId="8" borderId="37" xfId="5" applyFont="1" applyFill="1" applyBorder="1" applyProtection="1"/>
    <xf numFmtId="43" fontId="33" fillId="0" borderId="13" xfId="5" applyNumberFormat="1" applyFont="1" applyFill="1" applyBorder="1" applyAlignment="1" applyProtection="1">
      <alignment horizontal="center"/>
    </xf>
    <xf numFmtId="43" fontId="33" fillId="0" borderId="74" xfId="5" applyNumberFormat="1" applyFont="1" applyFill="1" applyBorder="1" applyAlignment="1" applyProtection="1">
      <alignment horizontal="center"/>
    </xf>
    <xf numFmtId="43" fontId="33" fillId="0" borderId="95" xfId="5" applyNumberFormat="1" applyFont="1" applyFill="1" applyBorder="1" applyAlignment="1" applyProtection="1">
      <alignment horizontal="center"/>
    </xf>
    <xf numFmtId="0" fontId="33" fillId="8" borderId="42" xfId="5" applyFont="1" applyFill="1" applyBorder="1" applyProtection="1"/>
    <xf numFmtId="10" fontId="33" fillId="0" borderId="74" xfId="5" applyNumberFormat="1" applyFont="1" applyFill="1" applyBorder="1" applyAlignment="1" applyProtection="1">
      <alignment horizontal="center"/>
    </xf>
    <xf numFmtId="10" fontId="33" fillId="0" borderId="46" xfId="5" applyNumberFormat="1" applyFont="1" applyFill="1" applyBorder="1" applyAlignment="1" applyProtection="1">
      <alignment horizontal="center"/>
    </xf>
    <xf numFmtId="0" fontId="36" fillId="68" borderId="36" xfId="0" applyFont="1" applyFill="1" applyBorder="1" applyProtection="1"/>
    <xf numFmtId="9" fontId="2" fillId="0" borderId="36" xfId="5" applyNumberFormat="1" applyFont="1" applyFill="1" applyBorder="1" applyAlignment="1" applyProtection="1">
      <alignment horizontal="center"/>
    </xf>
    <xf numFmtId="9" fontId="2" fillId="0" borderId="33" xfId="5" applyNumberFormat="1" applyFont="1" applyFill="1" applyBorder="1" applyAlignment="1" applyProtection="1">
      <alignment horizontal="center"/>
    </xf>
    <xf numFmtId="0" fontId="36" fillId="7" borderId="0" xfId="0" applyFont="1" applyFill="1" applyBorder="1" applyAlignment="1" applyProtection="1">
      <alignment horizontal="left" indent="1"/>
    </xf>
    <xf numFmtId="9" fontId="2" fillId="7" borderId="0" xfId="5" applyNumberFormat="1" applyFont="1" applyFill="1" applyBorder="1" applyAlignment="1" applyProtection="1">
      <alignment horizontal="center"/>
    </xf>
    <xf numFmtId="9" fontId="2" fillId="0" borderId="0" xfId="5" applyNumberFormat="1" applyFont="1" applyFill="1" applyBorder="1" applyAlignment="1" applyProtection="1">
      <alignment horizontal="center"/>
    </xf>
    <xf numFmtId="0" fontId="119" fillId="7" borderId="92" xfId="0" applyFont="1" applyFill="1" applyBorder="1" applyAlignment="1" applyProtection="1"/>
    <xf numFmtId="1" fontId="125" fillId="8" borderId="34" xfId="5" applyNumberFormat="1" applyFont="1" applyFill="1" applyBorder="1" applyAlignment="1" applyProtection="1">
      <alignment horizontal="center" wrapText="1"/>
    </xf>
    <xf numFmtId="41" fontId="125" fillId="8" borderId="34" xfId="5" applyNumberFormat="1" applyFont="1" applyFill="1" applyBorder="1" applyAlignment="1" applyProtection="1">
      <alignment horizontal="center" wrapText="1"/>
    </xf>
    <xf numFmtId="41" fontId="125" fillId="8" borderId="30" xfId="5" applyNumberFormat="1" applyFont="1" applyFill="1" applyBorder="1" applyAlignment="1" applyProtection="1">
      <alignment horizontal="center" wrapText="1"/>
    </xf>
    <xf numFmtId="0" fontId="36" fillId="2" borderId="93" xfId="0" applyFont="1" applyFill="1" applyBorder="1" applyAlignment="1" applyProtection="1">
      <alignment horizontal="left"/>
    </xf>
    <xf numFmtId="0" fontId="33" fillId="0" borderId="37" xfId="5" applyFont="1" applyFill="1" applyBorder="1" applyProtection="1"/>
    <xf numFmtId="43" fontId="33" fillId="7" borderId="74" xfId="5" applyNumberFormat="1" applyFont="1" applyFill="1" applyBorder="1" applyAlignment="1" applyProtection="1">
      <alignment horizontal="center"/>
    </xf>
    <xf numFmtId="43" fontId="33" fillId="7" borderId="46" xfId="5" applyNumberFormat="1" applyFont="1" applyFill="1" applyBorder="1" applyAlignment="1" applyProtection="1">
      <alignment horizontal="center"/>
    </xf>
    <xf numFmtId="0" fontId="33" fillId="8" borderId="0" xfId="5" applyFont="1" applyFill="1" applyBorder="1" applyProtection="1"/>
    <xf numFmtId="9" fontId="4" fillId="7" borderId="0" xfId="5" applyNumberFormat="1" applyFill="1" applyBorder="1" applyAlignment="1" applyProtection="1">
      <alignment horizontal="center"/>
    </xf>
    <xf numFmtId="0" fontId="33" fillId="7" borderId="0" xfId="5" applyFont="1" applyFill="1" applyBorder="1" applyAlignment="1" applyProtection="1">
      <alignment horizontal="center" vertical="center" wrapText="1"/>
    </xf>
    <xf numFmtId="0" fontId="97" fillId="9" borderId="92" xfId="6" applyNumberFormat="1" applyFont="1" applyFill="1" applyBorder="1" applyAlignment="1" applyProtection="1">
      <alignment horizontal="center" vertical="top"/>
    </xf>
    <xf numFmtId="1" fontId="125" fillId="7" borderId="34" xfId="5" applyNumberFormat="1" applyFont="1" applyFill="1" applyBorder="1" applyAlignment="1" applyProtection="1">
      <alignment horizontal="center" vertical="top"/>
    </xf>
    <xf numFmtId="1" fontId="125" fillId="7" borderId="30" xfId="5" applyNumberFormat="1" applyFont="1" applyFill="1" applyBorder="1" applyAlignment="1" applyProtection="1">
      <alignment horizontal="center" vertical="top"/>
    </xf>
    <xf numFmtId="0" fontId="5" fillId="7" borderId="0" xfId="1155" applyFill="1" applyBorder="1" applyProtection="1"/>
    <xf numFmtId="0" fontId="2" fillId="8" borderId="42" xfId="5" applyFont="1" applyFill="1" applyBorder="1" applyProtection="1"/>
    <xf numFmtId="0" fontId="96" fillId="2" borderId="7" xfId="0" applyFont="1" applyFill="1" applyBorder="1" applyProtection="1"/>
    <xf numFmtId="43" fontId="36" fillId="7" borderId="0" xfId="0" applyNumberFormat="1" applyFont="1" applyFill="1" applyBorder="1" applyProtection="1"/>
    <xf numFmtId="0" fontId="4" fillId="7" borderId="0" xfId="5" applyFill="1" applyBorder="1" applyAlignment="1" applyProtection="1">
      <alignment horizontal="center"/>
    </xf>
    <xf numFmtId="0" fontId="4" fillId="7" borderId="2" xfId="5" applyFill="1" applyBorder="1" applyAlignment="1" applyProtection="1">
      <alignment horizontal="center"/>
    </xf>
    <xf numFmtId="0" fontId="33" fillId="0" borderId="96" xfId="5" applyFont="1" applyFill="1" applyBorder="1" applyProtection="1"/>
    <xf numFmtId="0" fontId="2" fillId="8" borderId="83" xfId="5" applyFont="1" applyFill="1" applyBorder="1" applyProtection="1"/>
    <xf numFmtId="10" fontId="33" fillId="0" borderId="36" xfId="5" applyNumberFormat="1" applyFont="1" applyFill="1" applyBorder="1" applyAlignment="1" applyProtection="1">
      <alignment horizontal="center"/>
    </xf>
    <xf numFmtId="10" fontId="33" fillId="0" borderId="33" xfId="5" applyNumberFormat="1" applyFont="1" applyFill="1" applyBorder="1" applyAlignment="1" applyProtection="1">
      <alignment horizontal="center"/>
    </xf>
    <xf numFmtId="0" fontId="96" fillId="2" borderId="77" xfId="0" applyFont="1" applyFill="1" applyBorder="1" applyProtection="1"/>
    <xf numFmtId="0" fontId="4" fillId="7" borderId="77" xfId="5" applyFill="1" applyBorder="1" applyAlignment="1" applyProtection="1">
      <alignment horizontal="center"/>
    </xf>
    <xf numFmtId="0" fontId="96" fillId="7" borderId="93" xfId="0" applyFont="1" applyFill="1" applyBorder="1" applyProtection="1"/>
    <xf numFmtId="41" fontId="2" fillId="64" borderId="60" xfId="5" applyNumberFormat="1" applyFont="1" applyFill="1" applyBorder="1" applyAlignment="1" applyProtection="1">
      <alignment horizontal="center"/>
    </xf>
    <xf numFmtId="41" fontId="2" fillId="64" borderId="31" xfId="5" applyNumberFormat="1" applyFont="1" applyFill="1" applyBorder="1" applyAlignment="1" applyProtection="1">
      <alignment horizontal="center"/>
    </xf>
    <xf numFmtId="0" fontId="96" fillId="7" borderId="32" xfId="0" applyFont="1" applyFill="1" applyBorder="1" applyProtection="1"/>
    <xf numFmtId="0" fontId="36" fillId="59" borderId="36" xfId="0" applyFont="1" applyFill="1" applyBorder="1" applyProtection="1"/>
    <xf numFmtId="41" fontId="33" fillId="64" borderId="36" xfId="5" applyNumberFormat="1" applyFont="1" applyFill="1" applyBorder="1" applyAlignment="1" applyProtection="1">
      <alignment horizontal="center"/>
    </xf>
    <xf numFmtId="41" fontId="33" fillId="64" borderId="33" xfId="5" applyNumberFormat="1" applyFont="1" applyFill="1" applyBorder="1" applyAlignment="1" applyProtection="1">
      <alignment horizontal="center"/>
    </xf>
    <xf numFmtId="0" fontId="96" fillId="7" borderId="0" xfId="0" applyFont="1" applyFill="1" applyBorder="1" applyProtection="1"/>
    <xf numFmtId="0" fontId="36" fillId="7" borderId="92" xfId="0" applyFont="1" applyFill="1" applyBorder="1" applyProtection="1"/>
    <xf numFmtId="43" fontId="36" fillId="7" borderId="0" xfId="453" applyFont="1" applyFill="1" applyBorder="1" applyProtection="1"/>
    <xf numFmtId="0" fontId="97" fillId="9" borderId="92" xfId="6" applyNumberFormat="1" applyFont="1" applyFill="1" applyBorder="1" applyAlignment="1" applyProtection="1">
      <alignment horizontal="center" vertical="center"/>
    </xf>
    <xf numFmtId="1" fontId="125" fillId="8" borderId="34" xfId="5" applyNumberFormat="1" applyFont="1" applyFill="1" applyBorder="1" applyAlignment="1" applyProtection="1">
      <alignment horizontal="center" vertical="center"/>
    </xf>
    <xf numFmtId="1" fontId="125" fillId="8" borderId="30" xfId="5" applyNumberFormat="1" applyFont="1" applyFill="1" applyBorder="1" applyAlignment="1" applyProtection="1">
      <alignment horizontal="center" vertical="center"/>
    </xf>
    <xf numFmtId="1" fontId="33" fillId="7" borderId="0" xfId="5" applyNumberFormat="1" applyFont="1" applyFill="1" applyBorder="1" applyAlignment="1" applyProtection="1">
      <alignment horizontal="center" vertical="top"/>
    </xf>
    <xf numFmtId="0" fontId="102" fillId="7" borderId="93" xfId="0" applyNumberFormat="1" applyFont="1" applyFill="1" applyBorder="1" applyAlignment="1" applyProtection="1">
      <alignment vertical="center" wrapText="1"/>
    </xf>
    <xf numFmtId="44" fontId="4" fillId="7" borderId="0" xfId="5" applyNumberFormat="1" applyFill="1" applyBorder="1" applyAlignment="1" applyProtection="1">
      <alignment horizontal="center"/>
    </xf>
    <xf numFmtId="0" fontId="102" fillId="7" borderId="37" xfId="0" applyNumberFormat="1" applyFont="1" applyFill="1" applyBorder="1" applyAlignment="1" applyProtection="1">
      <alignment vertical="center" wrapText="1"/>
    </xf>
    <xf numFmtId="0" fontId="33" fillId="0" borderId="45" xfId="5" applyFont="1" applyFill="1" applyBorder="1" applyProtection="1"/>
    <xf numFmtId="170" fontId="96" fillId="0" borderId="74" xfId="597" applyNumberFormat="1" applyFont="1" applyFill="1" applyBorder="1" applyProtection="1"/>
    <xf numFmtId="170" fontId="4" fillId="7" borderId="74" xfId="5" applyNumberFormat="1" applyFill="1" applyBorder="1" applyAlignment="1" applyProtection="1">
      <alignment horizontal="center"/>
    </xf>
    <xf numFmtId="170" fontId="4" fillId="7" borderId="46" xfId="5" applyNumberFormat="1" applyFill="1" applyBorder="1" applyAlignment="1" applyProtection="1">
      <alignment horizontal="center"/>
    </xf>
    <xf numFmtId="9" fontId="1" fillId="0" borderId="83" xfId="4" applyFont="1" applyFill="1" applyBorder="1" applyAlignment="1" applyProtection="1">
      <alignment horizontal="right" indent="1"/>
    </xf>
    <xf numFmtId="22" fontId="36" fillId="66" borderId="0" xfId="6" applyNumberFormat="1" applyFont="1" applyFill="1" applyAlignment="1" applyProtection="1">
      <alignment horizontal="center" vertical="center"/>
    </xf>
    <xf numFmtId="0" fontId="36" fillId="9" borderId="0" xfId="1179" applyFont="1" applyFill="1" applyAlignment="1" applyProtection="1">
      <alignment vertical="top"/>
    </xf>
    <xf numFmtId="22" fontId="36" fillId="7" borderId="0" xfId="6" applyNumberFormat="1" applyFont="1" applyFill="1" applyAlignment="1" applyProtection="1">
      <alignment horizontal="center" vertical="center"/>
    </xf>
    <xf numFmtId="41" fontId="36" fillId="65" borderId="44" xfId="6" applyNumberFormat="1" applyFont="1" applyFill="1" applyBorder="1" applyAlignment="1" applyProtection="1">
      <alignment horizontal="right" vertical="top"/>
    </xf>
    <xf numFmtId="0" fontId="110" fillId="9" borderId="14" xfId="1179" applyFont="1" applyFill="1" applyBorder="1" applyAlignment="1" applyProtection="1">
      <alignment vertical="top"/>
    </xf>
    <xf numFmtId="0" fontId="97" fillId="9" borderId="44" xfId="1179" applyFont="1" applyFill="1" applyBorder="1" applyAlignment="1" applyProtection="1">
      <alignment horizontal="center"/>
    </xf>
    <xf numFmtId="0" fontId="97" fillId="9" borderId="44" xfId="1179" applyFont="1" applyFill="1" applyBorder="1" applyAlignment="1" applyProtection="1">
      <alignment horizontal="center" wrapText="1"/>
    </xf>
    <xf numFmtId="0" fontId="97" fillId="9" borderId="45" xfId="1179" applyFont="1" applyFill="1" applyBorder="1" applyAlignment="1" applyProtection="1">
      <alignment horizontal="center" wrapText="1"/>
    </xf>
    <xf numFmtId="0" fontId="97" fillId="9" borderId="46" xfId="1179" applyFont="1" applyFill="1" applyBorder="1" applyAlignment="1" applyProtection="1">
      <alignment horizontal="center" wrapText="1"/>
    </xf>
    <xf numFmtId="0" fontId="97" fillId="9" borderId="76" xfId="1179" applyFont="1" applyFill="1" applyBorder="1" applyAlignment="1" applyProtection="1">
      <alignment horizontal="center"/>
    </xf>
    <xf numFmtId="0" fontId="97" fillId="9" borderId="76" xfId="1179" applyFont="1" applyFill="1" applyBorder="1" applyAlignment="1" applyProtection="1">
      <alignment horizontal="center" vertical="top" wrapText="1"/>
    </xf>
    <xf numFmtId="0" fontId="97" fillId="9" borderId="47" xfId="1179" applyFont="1" applyFill="1" applyBorder="1" applyAlignment="1" applyProtection="1">
      <alignment horizontal="center" vertical="top" wrapText="1"/>
    </xf>
    <xf numFmtId="0" fontId="97" fillId="9" borderId="48" xfId="1179" applyFont="1" applyFill="1" applyBorder="1" applyAlignment="1" applyProtection="1">
      <alignment horizontal="center" vertical="top" wrapText="1"/>
    </xf>
    <xf numFmtId="0" fontId="97" fillId="9" borderId="49" xfId="1179" applyFont="1" applyFill="1" applyBorder="1" applyAlignment="1" applyProtection="1">
      <alignment horizontal="center" vertical="top" wrapText="1"/>
    </xf>
    <xf numFmtId="0" fontId="97" fillId="9" borderId="12" xfId="1179" applyFont="1" applyFill="1" applyBorder="1" applyAlignment="1" applyProtection="1">
      <alignment horizontal="center" wrapText="1"/>
    </xf>
    <xf numFmtId="0" fontId="97" fillId="9" borderId="52" xfId="1179" applyFont="1" applyFill="1" applyBorder="1" applyAlignment="1" applyProtection="1">
      <alignment horizontal="center" wrapText="1"/>
    </xf>
    <xf numFmtId="176" fontId="97" fillId="0" borderId="47" xfId="1952" applyNumberFormat="1" applyFont="1" applyFill="1" applyBorder="1" applyAlignment="1" applyProtection="1">
      <alignment horizontal="center" vertical="top"/>
    </xf>
    <xf numFmtId="0" fontId="96" fillId="9" borderId="54" xfId="1179" applyFont="1" applyFill="1" applyBorder="1" applyAlignment="1" applyProtection="1">
      <alignment vertical="top" wrapText="1"/>
    </xf>
    <xf numFmtId="0" fontId="96" fillId="9" borderId="55" xfId="1179" applyFont="1" applyFill="1" applyBorder="1" applyAlignment="1" applyProtection="1">
      <alignment vertical="top" wrapText="1"/>
    </xf>
    <xf numFmtId="0" fontId="96" fillId="9" borderId="55" xfId="1179" applyFont="1" applyFill="1" applyBorder="1" applyAlignment="1" applyProtection="1">
      <alignment horizontal="center" vertical="top" wrapText="1"/>
    </xf>
    <xf numFmtId="0" fontId="96" fillId="9" borderId="56" xfId="1179" applyFont="1" applyFill="1" applyBorder="1" applyAlignment="1" applyProtection="1">
      <alignment vertical="top" wrapText="1"/>
    </xf>
    <xf numFmtId="0" fontId="36" fillId="9" borderId="14" xfId="1179" applyFont="1" applyFill="1" applyBorder="1" applyAlignment="1" applyProtection="1">
      <alignment vertical="top"/>
    </xf>
    <xf numFmtId="176" fontId="122" fillId="9" borderId="57" xfId="1179" applyNumberFormat="1" applyFont="1" applyFill="1" applyBorder="1" applyAlignment="1" applyProtection="1">
      <alignment horizontal="center" vertical="top"/>
    </xf>
    <xf numFmtId="176" fontId="122" fillId="9" borderId="58" xfId="1179" applyNumberFormat="1" applyFont="1" applyFill="1" applyBorder="1" applyAlignment="1" applyProtection="1">
      <alignment horizontal="center" vertical="top"/>
    </xf>
    <xf numFmtId="10" fontId="36" fillId="9" borderId="0" xfId="1179" applyNumberFormat="1" applyFont="1" applyFill="1" applyAlignment="1" applyProtection="1">
      <alignment vertical="top"/>
    </xf>
    <xf numFmtId="179" fontId="36" fillId="9" borderId="0" xfId="1179" applyNumberFormat="1" applyFont="1" applyFill="1" applyAlignment="1" applyProtection="1">
      <alignment vertical="top"/>
    </xf>
    <xf numFmtId="176" fontId="36" fillId="9" borderId="0" xfId="1179" applyNumberFormat="1" applyFont="1" applyFill="1" applyAlignment="1" applyProtection="1">
      <alignment vertical="top"/>
    </xf>
    <xf numFmtId="42" fontId="36" fillId="9" borderId="59" xfId="1179" applyNumberFormat="1" applyFont="1" applyFill="1" applyBorder="1" applyAlignment="1" applyProtection="1">
      <alignment vertical="top"/>
    </xf>
    <xf numFmtId="42" fontId="36" fillId="9" borderId="60" xfId="1179" applyNumberFormat="1" applyFont="1" applyFill="1" applyBorder="1" applyAlignment="1" applyProtection="1">
      <alignment vertical="top"/>
    </xf>
    <xf numFmtId="42" fontId="36" fillId="9" borderId="43" xfId="1179" applyNumberFormat="1" applyFont="1" applyFill="1" applyBorder="1" applyAlignment="1" applyProtection="1">
      <alignment vertical="top"/>
    </xf>
    <xf numFmtId="43" fontId="36" fillId="9" borderId="0" xfId="1" applyFont="1" applyFill="1" applyAlignment="1" applyProtection="1">
      <alignment vertical="top"/>
    </xf>
    <xf numFmtId="42" fontId="36" fillId="9" borderId="42" xfId="1179" applyNumberFormat="1" applyFont="1" applyFill="1" applyBorder="1" applyAlignment="1" applyProtection="1">
      <alignment vertical="top"/>
    </xf>
    <xf numFmtId="42" fontId="36" fillId="9" borderId="4" xfId="1179" applyNumberFormat="1" applyFont="1" applyFill="1" applyBorder="1" applyAlignment="1" applyProtection="1">
      <alignment vertical="top"/>
    </xf>
    <xf numFmtId="42" fontId="36" fillId="9" borderId="45" xfId="1179" applyNumberFormat="1" applyFont="1" applyFill="1" applyBorder="1" applyAlignment="1" applyProtection="1">
      <alignment vertical="top"/>
    </xf>
    <xf numFmtId="42" fontId="36" fillId="9" borderId="44" xfId="1179" applyNumberFormat="1" applyFont="1" applyFill="1" applyBorder="1" applyAlignment="1" applyProtection="1">
      <alignment vertical="top"/>
    </xf>
    <xf numFmtId="42" fontId="36" fillId="9" borderId="46" xfId="1179" applyNumberFormat="1" applyFont="1" applyFill="1" applyBorder="1" applyAlignment="1" applyProtection="1">
      <alignment vertical="top"/>
    </xf>
    <xf numFmtId="42" fontId="36" fillId="9" borderId="47" xfId="1179" applyNumberFormat="1" applyFont="1" applyFill="1" applyBorder="1" applyAlignment="1" applyProtection="1">
      <alignment vertical="top"/>
    </xf>
    <xf numFmtId="42" fontId="36" fillId="9" borderId="48" xfId="1179" applyNumberFormat="1" applyFont="1" applyFill="1" applyBorder="1" applyAlignment="1" applyProtection="1">
      <alignment vertical="top"/>
    </xf>
    <xf numFmtId="42" fontId="36" fillId="9" borderId="49" xfId="1179" applyNumberFormat="1" applyFont="1" applyFill="1" applyBorder="1" applyAlignment="1" applyProtection="1">
      <alignment vertical="top"/>
    </xf>
    <xf numFmtId="0" fontId="96" fillId="9" borderId="62" xfId="1179" applyFont="1" applyFill="1" applyBorder="1" applyAlignment="1" applyProtection="1">
      <alignment horizontal="left" vertical="top" wrapText="1"/>
    </xf>
    <xf numFmtId="0" fontId="96" fillId="9" borderId="72" xfId="1179" applyFont="1" applyFill="1" applyBorder="1" applyAlignment="1" applyProtection="1">
      <alignment horizontal="left" vertical="top" wrapText="1"/>
    </xf>
    <xf numFmtId="42" fontId="96" fillId="9" borderId="63" xfId="1179" applyNumberFormat="1" applyFont="1" applyFill="1" applyBorder="1" applyAlignment="1" applyProtection="1">
      <alignment horizontal="left" vertical="top" wrapText="1"/>
    </xf>
    <xf numFmtId="177" fontId="96" fillId="9" borderId="64" xfId="1179" applyNumberFormat="1" applyFont="1" applyFill="1" applyBorder="1" applyAlignment="1" applyProtection="1">
      <alignment horizontal="center" vertical="top" wrapText="1"/>
    </xf>
    <xf numFmtId="177" fontId="96" fillId="9" borderId="65" xfId="1179" applyNumberFormat="1" applyFont="1" applyFill="1" applyBorder="1" applyAlignment="1" applyProtection="1">
      <alignment horizontal="center" vertical="top" wrapText="1"/>
    </xf>
    <xf numFmtId="0" fontId="96" fillId="9" borderId="35" xfId="1179" applyFont="1" applyFill="1" applyBorder="1" applyAlignment="1" applyProtection="1">
      <alignment vertical="top"/>
    </xf>
    <xf numFmtId="42" fontId="96" fillId="9" borderId="32" xfId="1179" applyNumberFormat="1" applyFont="1" applyFill="1" applyBorder="1" applyAlignment="1" applyProtection="1">
      <alignment vertical="top"/>
    </xf>
    <xf numFmtId="42" fontId="96" fillId="9" borderId="35" xfId="1179" applyNumberFormat="1" applyFont="1" applyFill="1" applyBorder="1" applyAlignment="1" applyProtection="1">
      <alignment vertical="top"/>
    </xf>
    <xf numFmtId="42" fontId="96" fillId="9" borderId="66" xfId="1179" applyNumberFormat="1" applyFont="1" applyFill="1" applyBorder="1" applyAlignment="1" applyProtection="1">
      <alignment vertical="top"/>
    </xf>
    <xf numFmtId="0" fontId="96" fillId="9" borderId="0" xfId="1179" applyFont="1" applyFill="1" applyBorder="1" applyAlignment="1" applyProtection="1">
      <alignment horizontal="left" vertical="top" wrapText="1"/>
    </xf>
    <xf numFmtId="0" fontId="96" fillId="9" borderId="0" xfId="1179" applyFont="1" applyFill="1" applyBorder="1" applyAlignment="1" applyProtection="1">
      <alignment horizontal="left" vertical="top" wrapText="1" indent="2"/>
    </xf>
    <xf numFmtId="177" fontId="36" fillId="9" borderId="0" xfId="1179" applyNumberFormat="1" applyFont="1" applyFill="1" applyBorder="1" applyAlignment="1" applyProtection="1">
      <alignment horizontal="center" vertical="top" wrapText="1"/>
    </xf>
    <xf numFmtId="0" fontId="36" fillId="9" borderId="0" xfId="1179" applyFont="1" applyFill="1" applyBorder="1" applyAlignment="1" applyProtection="1">
      <alignment horizontal="center" vertical="top"/>
    </xf>
    <xf numFmtId="0" fontId="36" fillId="9" borderId="0" xfId="1179" applyFont="1" applyFill="1" applyBorder="1" applyAlignment="1" applyProtection="1">
      <alignment horizontal="left" vertical="top" wrapText="1"/>
    </xf>
    <xf numFmtId="177" fontId="36" fillId="7" borderId="0" xfId="1179" applyNumberFormat="1" applyFont="1" applyFill="1" applyBorder="1" applyAlignment="1" applyProtection="1">
      <alignment horizontal="center" vertical="top"/>
    </xf>
    <xf numFmtId="0" fontId="96" fillId="0" borderId="43" xfId="1179" applyFont="1" applyFill="1" applyBorder="1" applyAlignment="1" applyProtection="1">
      <alignment horizontal="left" vertical="top" wrapText="1"/>
    </xf>
    <xf numFmtId="0" fontId="121" fillId="7" borderId="0" xfId="2442" applyFont="1" applyFill="1" applyBorder="1" applyAlignment="1" applyProtection="1">
      <alignment horizontal="center" vertical="top"/>
    </xf>
    <xf numFmtId="0" fontId="120" fillId="7" borderId="0" xfId="2442" applyFont="1" applyFill="1" applyBorder="1" applyAlignment="1" applyProtection="1">
      <alignment horizontal="center" vertical="top"/>
    </xf>
    <xf numFmtId="0" fontId="96" fillId="7" borderId="0" xfId="2442" applyFont="1" applyFill="1" applyBorder="1" applyAlignment="1" applyProtection="1">
      <alignment horizontal="center" vertical="top"/>
    </xf>
    <xf numFmtId="1" fontId="38" fillId="9" borderId="0" xfId="2442" applyNumberFormat="1" applyFont="1" applyFill="1" applyAlignment="1" applyProtection="1">
      <alignment horizontal="center" vertical="top"/>
    </xf>
    <xf numFmtId="0" fontId="38" fillId="9" borderId="0" xfId="2442" applyFont="1" applyFill="1" applyAlignment="1" applyProtection="1">
      <alignment horizontal="center" vertical="top"/>
    </xf>
    <xf numFmtId="41" fontId="37" fillId="9" borderId="79" xfId="2442" applyNumberFormat="1" applyFont="1" applyFill="1" applyBorder="1" applyAlignment="1" applyProtection="1">
      <alignment horizontal="center" vertical="top" wrapText="1"/>
    </xf>
    <xf numFmtId="41" fontId="37" fillId="9" borderId="79" xfId="2442" applyNumberFormat="1" applyFont="1" applyFill="1" applyBorder="1" applyAlignment="1" applyProtection="1">
      <alignment horizontal="center" wrapText="1"/>
    </xf>
    <xf numFmtId="41" fontId="37" fillId="9" borderId="0" xfId="2442" applyNumberFormat="1" applyFont="1" applyFill="1" applyBorder="1" applyAlignment="1" applyProtection="1">
      <alignment horizontal="center" vertical="top" wrapText="1"/>
    </xf>
    <xf numFmtId="0" fontId="97" fillId="9" borderId="0" xfId="6" applyFont="1" applyFill="1" applyBorder="1" applyAlignment="1" applyProtection="1">
      <alignment horizontal="center"/>
    </xf>
    <xf numFmtId="0" fontId="36" fillId="9" borderId="0" xfId="6" applyFont="1" applyFill="1" applyProtection="1"/>
    <xf numFmtId="43" fontId="98" fillId="9" borderId="0" xfId="2442" applyNumberFormat="1" applyFont="1" applyFill="1" applyAlignment="1" applyProtection="1">
      <alignment vertical="top"/>
    </xf>
    <xf numFmtId="0" fontId="99" fillId="9" borderId="0" xfId="2442" applyFont="1" applyFill="1" applyAlignment="1" applyProtection="1">
      <alignment horizontal="right" vertical="top"/>
    </xf>
    <xf numFmtId="0" fontId="97" fillId="9" borderId="78" xfId="6" applyNumberFormat="1" applyFont="1" applyFill="1" applyBorder="1" applyAlignment="1" applyProtection="1">
      <alignment horizontal="center" vertical="top"/>
    </xf>
    <xf numFmtId="0" fontId="97" fillId="9" borderId="0" xfId="6" applyNumberFormat="1" applyFont="1" applyFill="1" applyBorder="1" applyAlignment="1" applyProtection="1">
      <alignment horizontal="center" vertical="top"/>
    </xf>
    <xf numFmtId="41" fontId="100" fillId="9" borderId="0" xfId="2442" applyNumberFormat="1" applyFont="1" applyFill="1" applyAlignment="1" applyProtection="1">
      <alignment horizontal="center" vertical="top"/>
    </xf>
    <xf numFmtId="0" fontId="97" fillId="9" borderId="67" xfId="6" applyFont="1" applyFill="1" applyBorder="1" applyAlignment="1" applyProtection="1">
      <alignment horizontal="center"/>
    </xf>
    <xf numFmtId="41" fontId="33" fillId="9" borderId="0" xfId="2442" applyNumberFormat="1" applyFont="1" applyFill="1" applyAlignment="1" applyProtection="1">
      <alignment vertical="top"/>
    </xf>
    <xf numFmtId="41" fontId="35" fillId="9" borderId="0" xfId="2442" applyNumberFormat="1" applyFont="1" applyFill="1" applyBorder="1" applyAlignment="1" applyProtection="1">
      <alignment vertical="top" wrapText="1"/>
    </xf>
    <xf numFmtId="41" fontId="100" fillId="9" borderId="0" xfId="2442" applyNumberFormat="1" applyFont="1" applyFill="1" applyAlignment="1" applyProtection="1">
      <alignment horizontal="center" vertical="top" wrapText="1"/>
    </xf>
    <xf numFmtId="41" fontId="33" fillId="9" borderId="0" xfId="2442" applyNumberFormat="1" applyFont="1" applyFill="1" applyAlignment="1" applyProtection="1">
      <alignment horizontal="center" vertical="top" wrapText="1"/>
    </xf>
    <xf numFmtId="43" fontId="38" fillId="9" borderId="0" xfId="2442" applyNumberFormat="1" applyFont="1" applyFill="1" applyAlignment="1" applyProtection="1">
      <alignment horizontal="right" vertical="top"/>
    </xf>
    <xf numFmtId="0" fontId="2" fillId="9" borderId="0" xfId="2442" applyFont="1" applyFill="1" applyAlignment="1" applyProtection="1">
      <alignment vertical="top"/>
    </xf>
    <xf numFmtId="41" fontId="33" fillId="9" borderId="0" xfId="2442" applyNumberFormat="1" applyFont="1" applyFill="1" applyBorder="1" applyAlignment="1" applyProtection="1">
      <alignment vertical="top" wrapText="1"/>
    </xf>
    <xf numFmtId="43" fontId="38" fillId="9" borderId="0" xfId="2442" applyNumberFormat="1" applyFont="1" applyFill="1" applyAlignment="1" applyProtection="1">
      <alignment horizontal="left" vertical="top"/>
    </xf>
    <xf numFmtId="0" fontId="97" fillId="62" borderId="44" xfId="2442" applyFont="1" applyFill="1" applyBorder="1" applyAlignment="1" applyProtection="1">
      <alignment horizontal="left" vertical="top"/>
    </xf>
    <xf numFmtId="0" fontId="3" fillId="9" borderId="0" xfId="2442" applyFont="1" applyFill="1" applyBorder="1" applyAlignment="1" applyProtection="1">
      <alignment vertical="top"/>
    </xf>
    <xf numFmtId="0" fontId="96" fillId="7" borderId="17" xfId="6" applyFont="1" applyFill="1" applyBorder="1" applyAlignment="1" applyProtection="1">
      <alignment horizontal="left" vertical="top" wrapText="1"/>
    </xf>
    <xf numFmtId="0" fontId="3" fillId="7" borderId="0" xfId="2442" applyFont="1" applyFill="1" applyAlignment="1" applyProtection="1">
      <alignment vertical="top"/>
    </xf>
    <xf numFmtId="170" fontId="36" fillId="0" borderId="44" xfId="1" applyNumberFormat="1" applyFont="1" applyFill="1" applyBorder="1" applyAlignment="1" applyProtection="1">
      <alignment horizontal="right" vertical="top"/>
    </xf>
    <xf numFmtId="0" fontId="36" fillId="9" borderId="0" xfId="6" applyFont="1" applyFill="1" applyAlignment="1" applyProtection="1">
      <alignment horizontal="left" vertical="top" wrapText="1"/>
    </xf>
    <xf numFmtId="0" fontId="96" fillId="7" borderId="0" xfId="6" applyFont="1" applyFill="1" applyAlignment="1" applyProtection="1">
      <alignment horizontal="left" vertical="top" wrapText="1"/>
    </xf>
    <xf numFmtId="43" fontId="3" fillId="7" borderId="0" xfId="2442" applyNumberFormat="1" applyFont="1" applyFill="1" applyAlignment="1" applyProtection="1">
      <alignment horizontal="right" vertical="top"/>
    </xf>
    <xf numFmtId="170" fontId="3" fillId="9" borderId="0" xfId="2442" applyNumberFormat="1" applyFont="1" applyFill="1" applyAlignment="1" applyProtection="1">
      <alignment horizontal="right" vertical="top"/>
    </xf>
    <xf numFmtId="43" fontId="3" fillId="9" borderId="0" xfId="2442" applyNumberFormat="1" applyFont="1" applyFill="1" applyAlignment="1" applyProtection="1">
      <alignment horizontal="right" vertical="top"/>
    </xf>
    <xf numFmtId="42" fontId="96" fillId="0" borderId="76" xfId="6" applyNumberFormat="1" applyFont="1" applyFill="1" applyBorder="1" applyAlignment="1" applyProtection="1">
      <alignment horizontal="left" vertical="top"/>
    </xf>
    <xf numFmtId="1" fontId="38" fillId="7" borderId="0" xfId="2442" applyNumberFormat="1" applyFont="1" applyFill="1" applyAlignment="1" applyProtection="1">
      <alignment horizontal="center" vertical="top"/>
    </xf>
    <xf numFmtId="0" fontId="36" fillId="7" borderId="0" xfId="6" applyFont="1" applyFill="1" applyAlignment="1" applyProtection="1">
      <alignment horizontal="left" vertical="top" wrapText="1"/>
    </xf>
    <xf numFmtId="0" fontId="96" fillId="9" borderId="0" xfId="6" applyFont="1" applyFill="1" applyAlignment="1" applyProtection="1">
      <alignment horizontal="left" vertical="top" wrapText="1"/>
    </xf>
    <xf numFmtId="0" fontId="102" fillId="9" borderId="0" xfId="1155" applyFont="1" applyFill="1" applyBorder="1" applyAlignment="1" applyProtection="1">
      <alignment horizontal="left" vertical="top"/>
    </xf>
    <xf numFmtId="170" fontId="36" fillId="7" borderId="74" xfId="6" applyNumberFormat="1" applyFont="1" applyFill="1" applyBorder="1" applyAlignment="1" applyProtection="1">
      <alignment horizontal="right" vertical="top"/>
    </xf>
    <xf numFmtId="170" fontId="36" fillId="7" borderId="36" xfId="6" applyNumberFormat="1" applyFont="1" applyFill="1" applyBorder="1" applyAlignment="1" applyProtection="1">
      <alignment horizontal="right" vertical="top"/>
    </xf>
    <xf numFmtId="42" fontId="96" fillId="0" borderId="51" xfId="6" applyNumberFormat="1" applyFont="1" applyFill="1" applyBorder="1" applyAlignment="1" applyProtection="1">
      <alignment horizontal="left" vertical="top"/>
    </xf>
    <xf numFmtId="41" fontId="36" fillId="7" borderId="0" xfId="6" applyNumberFormat="1" applyFont="1" applyFill="1" applyAlignment="1" applyProtection="1">
      <alignment horizontal="left" vertical="top" wrapText="1"/>
    </xf>
    <xf numFmtId="41" fontId="36" fillId="9" borderId="0" xfId="6" applyNumberFormat="1" applyFont="1" applyFill="1" applyAlignment="1" applyProtection="1">
      <alignment horizontal="right" vertical="top"/>
    </xf>
    <xf numFmtId="170" fontId="36" fillId="9" borderId="0" xfId="6" applyNumberFormat="1" applyFont="1" applyFill="1" applyAlignment="1" applyProtection="1">
      <alignment horizontal="right" vertical="top"/>
    </xf>
    <xf numFmtId="0" fontId="36" fillId="9" borderId="0" xfId="1155" applyFont="1" applyFill="1" applyBorder="1" applyAlignment="1" applyProtection="1">
      <alignment horizontal="left" vertical="center" indent="2"/>
    </xf>
    <xf numFmtId="0" fontId="96" fillId="9" borderId="0" xfId="1167" applyFont="1" applyFill="1" applyAlignment="1" applyProtection="1">
      <alignment horizontal="left" vertical="top" wrapText="1"/>
    </xf>
    <xf numFmtId="0" fontId="3" fillId="9" borderId="0" xfId="2442" applyFont="1" applyFill="1" applyAlignment="1" applyProtection="1">
      <alignment horizontal="left" vertical="top"/>
    </xf>
    <xf numFmtId="43" fontId="3" fillId="9" borderId="0" xfId="2442" applyNumberFormat="1" applyFont="1" applyFill="1" applyAlignment="1" applyProtection="1">
      <alignment horizontal="left" vertical="top"/>
    </xf>
    <xf numFmtId="41" fontId="36" fillId="7" borderId="74" xfId="6" applyNumberFormat="1" applyFont="1" applyFill="1" applyBorder="1" applyAlignment="1" applyProtection="1">
      <alignment horizontal="right" vertical="top"/>
    </xf>
    <xf numFmtId="41" fontId="36" fillId="0" borderId="44" xfId="6" applyNumberFormat="1" applyFont="1" applyFill="1" applyBorder="1" applyAlignment="1" applyProtection="1">
      <alignment horizontal="right" vertical="top"/>
    </xf>
    <xf numFmtId="41" fontId="36" fillId="7" borderId="36" xfId="6" applyNumberFormat="1" applyFont="1" applyFill="1" applyBorder="1" applyAlignment="1" applyProtection="1">
      <alignment horizontal="right" vertical="top"/>
    </xf>
    <xf numFmtId="41" fontId="36" fillId="0" borderId="36" xfId="6" applyNumberFormat="1" applyFont="1" applyFill="1" applyBorder="1" applyAlignment="1" applyProtection="1">
      <alignment horizontal="right" vertical="top"/>
    </xf>
    <xf numFmtId="41" fontId="36" fillId="9" borderId="0" xfId="6" applyNumberFormat="1" applyFont="1" applyFill="1" applyAlignment="1" applyProtection="1">
      <alignment horizontal="left" vertical="top"/>
    </xf>
    <xf numFmtId="0" fontId="3" fillId="9" borderId="0" xfId="2442" applyFont="1" applyFill="1" applyAlignment="1" applyProtection="1"/>
    <xf numFmtId="0" fontId="96" fillId="9" borderId="0" xfId="1167" applyFont="1" applyFill="1" applyAlignment="1" applyProtection="1">
      <alignment horizontal="left" wrapText="1"/>
    </xf>
    <xf numFmtId="43" fontId="3" fillId="9" borderId="0" xfId="2442" applyNumberFormat="1" applyFont="1" applyFill="1" applyAlignment="1" applyProtection="1">
      <alignment horizontal="right"/>
    </xf>
    <xf numFmtId="3" fontId="3" fillId="9" borderId="0" xfId="2442" applyNumberFormat="1" applyFont="1" applyFill="1" applyAlignment="1" applyProtection="1">
      <alignment horizontal="left" vertical="top"/>
    </xf>
    <xf numFmtId="3" fontId="36" fillId="9" borderId="0" xfId="1155" applyNumberFormat="1" applyFont="1" applyFill="1" applyBorder="1" applyAlignment="1" applyProtection="1">
      <alignment horizontal="left" vertical="top"/>
    </xf>
    <xf numFmtId="43" fontId="3" fillId="9" borderId="0" xfId="2442" applyNumberFormat="1" applyFont="1" applyFill="1" applyAlignment="1" applyProtection="1">
      <alignment horizontal="right" vertical="top" wrapText="1"/>
    </xf>
    <xf numFmtId="42" fontId="96" fillId="9" borderId="75" xfId="6" applyNumberFormat="1" applyFont="1" applyFill="1" applyBorder="1" applyAlignment="1" applyProtection="1">
      <alignment horizontal="left" vertical="top"/>
    </xf>
    <xf numFmtId="42" fontId="96" fillId="7" borderId="18" xfId="6" applyNumberFormat="1" applyFont="1" applyFill="1" applyBorder="1" applyAlignment="1" applyProtection="1">
      <alignment horizontal="left" vertical="top"/>
    </xf>
    <xf numFmtId="0" fontId="96" fillId="9" borderId="0" xfId="6" applyFont="1" applyFill="1" applyAlignment="1" applyProtection="1">
      <alignment horizontal="left" wrapText="1"/>
    </xf>
    <xf numFmtId="41" fontId="33" fillId="9" borderId="0" xfId="2442" applyNumberFormat="1" applyFont="1" applyFill="1" applyAlignment="1" applyProtection="1">
      <alignment horizontal="center" vertical="top"/>
    </xf>
    <xf numFmtId="41" fontId="36" fillId="6" borderId="74" xfId="6" applyNumberFormat="1" applyFont="1" applyFill="1" applyBorder="1" applyAlignment="1" applyProtection="1">
      <alignment horizontal="right" vertical="top"/>
      <protection locked="0"/>
    </xf>
    <xf numFmtId="41" fontId="36" fillId="6" borderId="36" xfId="6" applyNumberFormat="1" applyFont="1" applyFill="1" applyBorder="1" applyAlignment="1" applyProtection="1">
      <alignment horizontal="right" vertical="top"/>
      <protection locked="0"/>
    </xf>
    <xf numFmtId="170" fontId="36" fillId="6" borderId="74" xfId="6" applyNumberFormat="1" applyFont="1" applyFill="1" applyBorder="1" applyAlignment="1" applyProtection="1">
      <alignment horizontal="right" vertical="top"/>
      <protection locked="0"/>
    </xf>
    <xf numFmtId="22" fontId="36" fillId="67" borderId="0" xfId="6" applyNumberFormat="1" applyFont="1" applyFill="1" applyAlignment="1" applyProtection="1">
      <alignment horizontal="center" vertical="center"/>
    </xf>
    <xf numFmtId="41" fontId="36" fillId="9" borderId="0" xfId="6" applyNumberFormat="1" applyFont="1" applyFill="1" applyAlignment="1" applyProtection="1">
      <alignment horizontal="right"/>
    </xf>
    <xf numFmtId="0" fontId="34" fillId="9" borderId="0" xfId="6" applyFont="1" applyFill="1" applyProtection="1"/>
    <xf numFmtId="41" fontId="121" fillId="7" borderId="0" xfId="2442" applyNumberFormat="1" applyFont="1" applyFill="1" applyBorder="1" applyAlignment="1" applyProtection="1">
      <alignment horizontal="center" vertical="top"/>
    </xf>
    <xf numFmtId="41" fontId="120" fillId="7" borderId="0" xfId="2442" applyNumberFormat="1" applyFont="1" applyFill="1" applyBorder="1" applyAlignment="1" applyProtection="1">
      <alignment horizontal="center" vertical="top"/>
    </xf>
    <xf numFmtId="0" fontId="36" fillId="7" borderId="0" xfId="6" applyFont="1" applyFill="1" applyProtection="1"/>
    <xf numFmtId="41" fontId="33" fillId="9" borderId="0" xfId="2442" applyNumberFormat="1" applyFont="1" applyFill="1" applyBorder="1" applyAlignment="1" applyProtection="1">
      <alignment horizontal="center" vertical="top"/>
    </xf>
    <xf numFmtId="41" fontId="33" fillId="7" borderId="0" xfId="2442" applyNumberFormat="1" applyFont="1" applyFill="1" applyBorder="1" applyAlignment="1" applyProtection="1">
      <alignment horizontal="center" vertical="top"/>
    </xf>
    <xf numFmtId="41" fontId="35" fillId="9" borderId="0" xfId="2442" applyNumberFormat="1" applyFont="1" applyFill="1" applyBorder="1" applyAlignment="1" applyProtection="1">
      <alignment horizontal="center" vertical="top"/>
    </xf>
    <xf numFmtId="0" fontId="106" fillId="0" borderId="0" xfId="2442" applyFont="1" applyFill="1" applyAlignment="1" applyProtection="1">
      <alignment horizontal="right" vertical="top"/>
    </xf>
    <xf numFmtId="41" fontId="36" fillId="9" borderId="15" xfId="6" applyNumberFormat="1" applyFont="1" applyFill="1" applyBorder="1" applyAlignment="1" applyProtection="1">
      <alignment horizontal="right"/>
    </xf>
    <xf numFmtId="41" fontId="36" fillId="9" borderId="0" xfId="6" applyNumberFormat="1" applyFont="1" applyFill="1" applyBorder="1" applyAlignment="1" applyProtection="1">
      <alignment horizontal="right" vertical="top"/>
    </xf>
    <xf numFmtId="0" fontId="106" fillId="62" borderId="19" xfId="2442" applyFont="1" applyFill="1" applyBorder="1" applyAlignment="1" applyProtection="1">
      <alignment horizontal="left" vertical="top"/>
    </xf>
    <xf numFmtId="41" fontId="36" fillId="9" borderId="0" xfId="6" applyNumberFormat="1" applyFont="1" applyFill="1" applyBorder="1" applyAlignment="1" applyProtection="1">
      <alignment horizontal="right"/>
    </xf>
    <xf numFmtId="41" fontId="36" fillId="9" borderId="73" xfId="6" applyNumberFormat="1" applyFont="1" applyFill="1" applyBorder="1" applyAlignment="1" applyProtection="1">
      <alignment horizontal="right"/>
    </xf>
    <xf numFmtId="41" fontId="36" fillId="9" borderId="73" xfId="6" applyNumberFormat="1" applyFont="1" applyFill="1" applyBorder="1" applyAlignment="1" applyProtection="1">
      <alignment horizontal="right" vertical="top"/>
    </xf>
    <xf numFmtId="41" fontId="34" fillId="9" borderId="0" xfId="6" applyNumberFormat="1" applyFont="1" applyFill="1" applyAlignment="1" applyProtection="1">
      <alignment horizontal="right"/>
    </xf>
    <xf numFmtId="0" fontId="96" fillId="7" borderId="80" xfId="6" applyFont="1" applyFill="1" applyBorder="1" applyAlignment="1" applyProtection="1">
      <alignment horizontal="left" vertical="top"/>
    </xf>
    <xf numFmtId="41" fontId="36" fillId="7" borderId="0" xfId="6" applyNumberFormat="1" applyFont="1" applyFill="1" applyBorder="1" applyAlignment="1" applyProtection="1">
      <alignment horizontal="right" vertical="top"/>
    </xf>
    <xf numFmtId="41" fontId="96" fillId="0" borderId="59" xfId="6" applyNumberFormat="1" applyFont="1" applyFill="1" applyBorder="1" applyAlignment="1" applyProtection="1">
      <alignment horizontal="right" vertical="top"/>
    </xf>
    <xf numFmtId="41" fontId="96" fillId="0" borderId="60" xfId="6" applyNumberFormat="1" applyFont="1" applyFill="1" applyBorder="1" applyAlignment="1" applyProtection="1">
      <alignment horizontal="right" vertical="top" wrapText="1"/>
    </xf>
    <xf numFmtId="41" fontId="96" fillId="0" borderId="31" xfId="6" applyNumberFormat="1" applyFont="1" applyFill="1" applyBorder="1" applyAlignment="1" applyProtection="1">
      <alignment horizontal="right" vertical="top" wrapText="1"/>
    </xf>
    <xf numFmtId="178" fontId="3" fillId="9" borderId="0" xfId="2442" applyNumberFormat="1" applyFont="1" applyFill="1" applyAlignment="1" applyProtection="1">
      <alignment horizontal="right"/>
    </xf>
    <xf numFmtId="0" fontId="96" fillId="7" borderId="81" xfId="6" applyFont="1" applyFill="1" applyBorder="1" applyAlignment="1" applyProtection="1">
      <alignment horizontal="left" vertical="top"/>
    </xf>
    <xf numFmtId="41" fontId="96" fillId="0" borderId="45" xfId="6" applyNumberFormat="1" applyFont="1" applyFill="1" applyBorder="1" applyAlignment="1" applyProtection="1">
      <alignment horizontal="right" vertical="top"/>
    </xf>
    <xf numFmtId="41" fontId="96" fillId="0" borderId="74" xfId="6" applyNumberFormat="1" applyFont="1" applyFill="1" applyBorder="1" applyAlignment="1" applyProtection="1">
      <alignment horizontal="right" vertical="top" wrapText="1"/>
    </xf>
    <xf numFmtId="41" fontId="96" fillId="0" borderId="46" xfId="6" applyNumberFormat="1" applyFont="1" applyFill="1" applyBorder="1" applyAlignment="1" applyProtection="1">
      <alignment horizontal="right" vertical="top" wrapText="1"/>
    </xf>
    <xf numFmtId="41" fontId="36" fillId="65" borderId="45" xfId="6" applyNumberFormat="1" applyFont="1" applyFill="1" applyBorder="1" applyAlignment="1" applyProtection="1">
      <alignment horizontal="right" vertical="top"/>
    </xf>
    <xf numFmtId="43" fontId="36" fillId="7" borderId="74" xfId="6" applyNumberFormat="1" applyFont="1" applyFill="1" applyBorder="1" applyAlignment="1" applyProtection="1">
      <alignment horizontal="right" vertical="top" wrapText="1"/>
    </xf>
    <xf numFmtId="43" fontId="36" fillId="7" borderId="46" xfId="6" applyNumberFormat="1" applyFont="1" applyFill="1" applyBorder="1" applyAlignment="1" applyProtection="1">
      <alignment horizontal="right" vertical="top" wrapText="1"/>
    </xf>
    <xf numFmtId="0" fontId="96" fillId="7" borderId="82" xfId="6" applyFont="1" applyFill="1" applyBorder="1" applyAlignment="1" applyProtection="1">
      <alignment horizontal="left" vertical="top"/>
    </xf>
    <xf numFmtId="41" fontId="36" fillId="65" borderId="83" xfId="6" applyNumberFormat="1" applyFont="1" applyFill="1" applyBorder="1" applyAlignment="1" applyProtection="1">
      <alignment horizontal="right" vertical="top"/>
    </xf>
    <xf numFmtId="43" fontId="36" fillId="7" borderId="36" xfId="6" applyNumberFormat="1" applyFont="1" applyFill="1" applyBorder="1" applyAlignment="1" applyProtection="1">
      <alignment horizontal="right" vertical="top" wrapText="1"/>
    </xf>
    <xf numFmtId="43" fontId="36" fillId="7" borderId="33" xfId="6" applyNumberFormat="1" applyFont="1" applyFill="1" applyBorder="1" applyAlignment="1" applyProtection="1">
      <alignment horizontal="right" vertical="top" wrapText="1"/>
    </xf>
    <xf numFmtId="0" fontId="96" fillId="9" borderId="0" xfId="6" applyFont="1" applyFill="1" applyAlignment="1" applyProtection="1">
      <alignment horizontal="right" vertical="top"/>
    </xf>
    <xf numFmtId="0" fontId="36" fillId="9" borderId="0" xfId="6" applyFont="1" applyFill="1" applyAlignment="1" applyProtection="1">
      <alignment vertical="top" wrapText="1"/>
    </xf>
    <xf numFmtId="0" fontId="36" fillId="9" borderId="0" xfId="6" applyFont="1" applyFill="1" applyBorder="1" applyAlignment="1" applyProtection="1">
      <alignment vertical="top"/>
    </xf>
    <xf numFmtId="0" fontId="36" fillId="9" borderId="0" xfId="6" applyFont="1" applyFill="1" applyAlignment="1" applyProtection="1">
      <alignment vertical="top"/>
    </xf>
    <xf numFmtId="0" fontId="36" fillId="9" borderId="0" xfId="6" applyFont="1" applyFill="1" applyAlignment="1" applyProtection="1"/>
    <xf numFmtId="43" fontId="36" fillId="9" borderId="0" xfId="6" applyNumberFormat="1" applyFont="1" applyFill="1" applyAlignment="1" applyProtection="1">
      <alignment vertical="top"/>
    </xf>
    <xf numFmtId="41" fontId="36" fillId="65" borderId="74" xfId="6" applyNumberFormat="1" applyFont="1" applyFill="1" applyBorder="1" applyAlignment="1" applyProtection="1">
      <alignment horizontal="right" vertical="top"/>
    </xf>
    <xf numFmtId="41" fontId="36" fillId="9" borderId="74" xfId="6" applyNumberFormat="1" applyFont="1" applyFill="1" applyBorder="1" applyAlignment="1" applyProtection="1">
      <alignment vertical="top"/>
    </xf>
    <xf numFmtId="41" fontId="36" fillId="0" borderId="74" xfId="6" applyNumberFormat="1" applyFont="1" applyFill="1" applyBorder="1" applyAlignment="1" applyProtection="1">
      <alignment vertical="top"/>
    </xf>
    <xf numFmtId="41" fontId="36" fillId="9" borderId="0" xfId="6" applyNumberFormat="1" applyFont="1" applyFill="1" applyAlignment="1" applyProtection="1"/>
    <xf numFmtId="42" fontId="36" fillId="0" borderId="51" xfId="6" applyNumberFormat="1" applyFont="1" applyFill="1" applyBorder="1" applyAlignment="1" applyProtection="1">
      <alignment horizontal="right" vertical="top"/>
    </xf>
    <xf numFmtId="41" fontId="36" fillId="9" borderId="76" xfId="6" applyNumberFormat="1" applyFont="1" applyFill="1" applyBorder="1" applyAlignment="1" applyProtection="1">
      <alignment vertical="top"/>
    </xf>
    <xf numFmtId="42" fontId="96" fillId="9" borderId="0" xfId="6" applyNumberFormat="1" applyFont="1" applyFill="1" applyBorder="1" applyAlignment="1" applyProtection="1">
      <alignment horizontal="right" vertical="top"/>
    </xf>
    <xf numFmtId="42" fontId="96" fillId="0" borderId="76" xfId="6" applyNumberFormat="1" applyFont="1" applyFill="1" applyBorder="1" applyAlignment="1" applyProtection="1">
      <alignment horizontal="right" vertical="top"/>
    </xf>
    <xf numFmtId="0" fontId="36" fillId="9" borderId="0" xfId="6" applyFont="1" applyFill="1" applyAlignment="1" applyProtection="1">
      <alignment horizontal="left" vertical="top"/>
    </xf>
    <xf numFmtId="41" fontId="36" fillId="9" borderId="0" xfId="6" applyNumberFormat="1" applyFont="1" applyFill="1" applyAlignment="1" applyProtection="1">
      <alignment vertical="top" wrapText="1"/>
    </xf>
    <xf numFmtId="41" fontId="36" fillId="0" borderId="0" xfId="6" applyNumberFormat="1" applyFont="1" applyFill="1" applyAlignment="1" applyProtection="1">
      <alignment vertical="top" wrapText="1"/>
    </xf>
    <xf numFmtId="41" fontId="36" fillId="9" borderId="74" xfId="6" applyNumberFormat="1" applyFont="1" applyFill="1" applyBorder="1" applyAlignment="1" applyProtection="1">
      <alignment horizontal="right" vertical="top"/>
    </xf>
    <xf numFmtId="41" fontId="36" fillId="9" borderId="36" xfId="6" applyNumberFormat="1" applyFont="1" applyFill="1" applyBorder="1" applyAlignment="1" applyProtection="1">
      <alignment horizontal="right" vertical="top"/>
    </xf>
    <xf numFmtId="42" fontId="96" fillId="0" borderId="51" xfId="6" applyNumberFormat="1" applyFont="1" applyFill="1" applyBorder="1" applyAlignment="1" applyProtection="1">
      <alignment horizontal="right" vertical="top"/>
    </xf>
    <xf numFmtId="42" fontId="96" fillId="9" borderId="51" xfId="6" applyNumberFormat="1" applyFont="1" applyFill="1" applyBorder="1" applyAlignment="1" applyProtection="1">
      <alignment horizontal="right" vertical="top"/>
    </xf>
    <xf numFmtId="41" fontId="36" fillId="7" borderId="0" xfId="6" applyNumberFormat="1" applyFont="1" applyFill="1" applyAlignment="1" applyProtection="1">
      <alignment horizontal="right" vertical="top"/>
    </xf>
    <xf numFmtId="42" fontId="96" fillId="7" borderId="0" xfId="6" applyNumberFormat="1" applyFont="1" applyFill="1" applyBorder="1" applyAlignment="1" applyProtection="1">
      <alignment horizontal="right" vertical="top" wrapText="1"/>
    </xf>
    <xf numFmtId="42" fontId="96" fillId="9" borderId="0" xfId="6" applyNumberFormat="1" applyFont="1" applyFill="1" applyBorder="1" applyAlignment="1" applyProtection="1">
      <alignment horizontal="right" vertical="top" wrapText="1"/>
    </xf>
    <xf numFmtId="41" fontId="36" fillId="0" borderId="0" xfId="6" applyNumberFormat="1" applyFont="1" applyFill="1" applyAlignment="1" applyProtection="1">
      <alignment horizontal="right" vertical="top"/>
    </xf>
    <xf numFmtId="42" fontId="96" fillId="9" borderId="76" xfId="6" applyNumberFormat="1" applyFont="1" applyFill="1" applyBorder="1" applyAlignment="1" applyProtection="1">
      <alignment horizontal="right" vertical="top"/>
    </xf>
    <xf numFmtId="41" fontId="36" fillId="0" borderId="74" xfId="6" applyNumberFormat="1" applyFont="1" applyFill="1" applyBorder="1" applyAlignment="1" applyProtection="1">
      <alignment horizontal="right" vertical="top"/>
    </xf>
    <xf numFmtId="41" fontId="36" fillId="7" borderId="84" xfId="6" applyNumberFormat="1" applyFont="1" applyFill="1" applyBorder="1" applyAlignment="1" applyProtection="1">
      <alignment horizontal="left" vertical="top" wrapText="1"/>
    </xf>
    <xf numFmtId="41" fontId="36" fillId="63" borderId="0" xfId="6" applyNumberFormat="1" applyFont="1" applyFill="1" applyAlignment="1" applyProtection="1">
      <alignment horizontal="right" vertical="top"/>
    </xf>
    <xf numFmtId="41" fontId="36" fillId="9" borderId="36" xfId="6" applyNumberFormat="1" applyFont="1" applyFill="1" applyBorder="1" applyAlignment="1" applyProtection="1">
      <alignment vertical="top"/>
    </xf>
    <xf numFmtId="41" fontId="36" fillId="9" borderId="0" xfId="6" applyNumberFormat="1" applyFont="1" applyFill="1" applyAlignment="1" applyProtection="1">
      <alignment vertical="top"/>
    </xf>
    <xf numFmtId="41" fontId="36" fillId="9" borderId="0" xfId="6" applyNumberFormat="1" applyFont="1" applyFill="1" applyBorder="1" applyAlignment="1" applyProtection="1">
      <alignment vertical="top"/>
    </xf>
    <xf numFmtId="42" fontId="96" fillId="0" borderId="67" xfId="6" applyNumberFormat="1" applyFont="1" applyFill="1" applyBorder="1" applyAlignment="1" applyProtection="1">
      <alignment horizontal="right" vertical="top"/>
    </xf>
    <xf numFmtId="42" fontId="96" fillId="9" borderId="67" xfId="6" applyNumberFormat="1" applyFont="1" applyFill="1" applyBorder="1" applyAlignment="1" applyProtection="1">
      <alignment horizontal="right" vertical="top"/>
    </xf>
    <xf numFmtId="41" fontId="36" fillId="9" borderId="0" xfId="6" applyNumberFormat="1" applyFont="1" applyFill="1" applyBorder="1" applyAlignment="1" applyProtection="1"/>
    <xf numFmtId="0" fontId="36" fillId="0" borderId="0" xfId="0" applyFont="1" applyProtection="1"/>
    <xf numFmtId="0" fontId="36" fillId="0" borderId="0" xfId="0" applyFont="1" applyFill="1" applyProtection="1"/>
    <xf numFmtId="0" fontId="120" fillId="7"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96" fillId="7"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119" fillId="0" borderId="79" xfId="0" applyFont="1" applyFill="1" applyBorder="1" applyAlignment="1" applyProtection="1">
      <alignment horizontal="center" wrapText="1"/>
    </xf>
    <xf numFmtId="0" fontId="119" fillId="0" borderId="79" xfId="0" applyFont="1" applyFill="1" applyBorder="1" applyAlignment="1" applyProtection="1">
      <alignment horizontal="center"/>
    </xf>
    <xf numFmtId="0" fontId="119" fillId="0" borderId="85" xfId="0" applyFont="1" applyFill="1" applyBorder="1" applyAlignment="1" applyProtection="1">
      <alignment horizontal="center"/>
    </xf>
    <xf numFmtId="0" fontId="36" fillId="0" borderId="0" xfId="0" applyFont="1" applyAlignment="1" applyProtection="1">
      <alignment horizontal="center" vertical="center"/>
    </xf>
    <xf numFmtId="0" fontId="97" fillId="0" borderId="78" xfId="0" applyFont="1" applyFill="1" applyBorder="1" applyAlignment="1" applyProtection="1">
      <alignment horizontal="center"/>
    </xf>
    <xf numFmtId="0" fontId="97" fillId="0" borderId="69" xfId="0" applyFont="1" applyFill="1" applyBorder="1" applyAlignment="1" applyProtection="1">
      <alignment horizontal="center"/>
    </xf>
    <xf numFmtId="0" fontId="96" fillId="0" borderId="0" xfId="0" applyFont="1" applyFill="1" applyProtection="1"/>
    <xf numFmtId="0" fontId="36" fillId="0" borderId="0" xfId="0" applyFont="1" applyFill="1" applyAlignment="1" applyProtection="1">
      <alignment horizontal="left" indent="2"/>
    </xf>
    <xf numFmtId="41" fontId="36" fillId="65" borderId="74" xfId="6" applyNumberFormat="1" applyFont="1" applyFill="1" applyBorder="1" applyAlignment="1" applyProtection="1">
      <alignment horizontal="right"/>
    </xf>
    <xf numFmtId="166" fontId="36" fillId="0" borderId="13" xfId="2" applyNumberFormat="1" applyFont="1" applyBorder="1" applyProtection="1"/>
    <xf numFmtId="166" fontId="36" fillId="0" borderId="36" xfId="2" applyNumberFormat="1" applyFont="1" applyBorder="1" applyProtection="1"/>
    <xf numFmtId="166" fontId="36" fillId="0" borderId="0" xfId="2" applyNumberFormat="1" applyFont="1" applyFill="1" applyProtection="1"/>
    <xf numFmtId="166" fontId="36" fillId="0" borderId="0" xfId="2" applyNumberFormat="1" applyFont="1" applyProtection="1"/>
    <xf numFmtId="0" fontId="96" fillId="0" borderId="0" xfId="0" applyFont="1" applyFill="1" applyAlignment="1" applyProtection="1">
      <alignment horizontal="left" indent="2"/>
    </xf>
    <xf numFmtId="166" fontId="36" fillId="0" borderId="74" xfId="2" applyNumberFormat="1" applyFont="1" applyBorder="1" applyProtection="1"/>
    <xf numFmtId="0" fontId="96" fillId="0" borderId="0" xfId="0" applyFont="1" applyFill="1" applyAlignment="1" applyProtection="1">
      <alignment horizontal="left" wrapText="1" indent="4"/>
    </xf>
    <xf numFmtId="166" fontId="96" fillId="0" borderId="14" xfId="2" applyNumberFormat="1" applyFont="1" applyBorder="1" applyProtection="1"/>
    <xf numFmtId="166" fontId="96" fillId="0" borderId="73" xfId="2" applyNumberFormat="1" applyFont="1" applyBorder="1" applyProtection="1"/>
    <xf numFmtId="166" fontId="96" fillId="0" borderId="0" xfId="2" applyNumberFormat="1" applyFont="1" applyBorder="1" applyProtection="1"/>
    <xf numFmtId="166" fontId="96" fillId="0" borderId="60" xfId="2" applyNumberFormat="1" applyFont="1" applyBorder="1" applyProtection="1"/>
    <xf numFmtId="166" fontId="36" fillId="0" borderId="0" xfId="2" applyNumberFormat="1" applyFont="1" applyBorder="1" applyProtection="1"/>
    <xf numFmtId="0" fontId="96" fillId="0" borderId="0" xfId="0" applyFont="1" applyFill="1" applyAlignment="1" applyProtection="1">
      <alignment wrapText="1"/>
    </xf>
    <xf numFmtId="166" fontId="96" fillId="0" borderId="76" xfId="2" applyNumberFormat="1" applyFont="1" applyBorder="1" applyProtection="1"/>
    <xf numFmtId="170" fontId="36" fillId="0" borderId="74" xfId="0" applyNumberFormat="1" applyFont="1" applyBorder="1" applyAlignment="1" applyProtection="1"/>
    <xf numFmtId="42" fontId="36" fillId="0" borderId="74" xfId="0" applyNumberFormat="1" applyFont="1" applyBorder="1" applyProtection="1"/>
    <xf numFmtId="0" fontId="96" fillId="0" borderId="0" xfId="0" applyFont="1" applyProtection="1"/>
    <xf numFmtId="0" fontId="36" fillId="0" borderId="0" xfId="0" applyFont="1" applyAlignment="1" applyProtection="1">
      <alignment wrapText="1"/>
    </xf>
    <xf numFmtId="14" fontId="139" fillId="64" borderId="31" xfId="0" applyNumberFormat="1" applyFont="1" applyFill="1" applyBorder="1" applyAlignment="1" applyProtection="1">
      <alignment horizontal="center" vertical="center" wrapText="1"/>
    </xf>
    <xf numFmtId="0" fontId="0" fillId="7" borderId="73" xfId="0" applyFill="1" applyBorder="1" applyProtection="1"/>
    <xf numFmtId="0" fontId="36" fillId="0" borderId="59" xfId="0" applyFont="1" applyBorder="1" applyProtection="1"/>
    <xf numFmtId="166" fontId="36" fillId="0" borderId="31" xfId="2" applyNumberFormat="1" applyFont="1" applyBorder="1" applyProtection="1"/>
    <xf numFmtId="0" fontId="36" fillId="0" borderId="45" xfId="0" applyFont="1" applyBorder="1" applyProtection="1"/>
    <xf numFmtId="166" fontId="36" fillId="0" borderId="46" xfId="2" applyNumberFormat="1" applyFont="1" applyFill="1" applyBorder="1" applyProtection="1"/>
    <xf numFmtId="0" fontId="36" fillId="0" borderId="83" xfId="0" applyFont="1" applyBorder="1" applyProtection="1"/>
    <xf numFmtId="166" fontId="36" fillId="0" borderId="33" xfId="2" applyNumberFormat="1" applyFont="1" applyBorder="1" applyProtection="1"/>
    <xf numFmtId="0" fontId="36" fillId="7" borderId="29" xfId="0" applyFont="1" applyFill="1" applyBorder="1" applyProtection="1"/>
    <xf numFmtId="0" fontId="36" fillId="7" borderId="9" xfId="0" applyFont="1" applyFill="1" applyBorder="1" applyProtection="1"/>
    <xf numFmtId="0" fontId="36" fillId="7" borderId="86" xfId="0" applyFont="1" applyFill="1" applyBorder="1" applyProtection="1"/>
    <xf numFmtId="0" fontId="130" fillId="59" borderId="5" xfId="0" applyFont="1" applyFill="1" applyBorder="1" applyAlignment="1" applyProtection="1">
      <alignment horizontal="center" vertical="center" wrapText="1"/>
    </xf>
    <xf numFmtId="0" fontId="130" fillId="59" borderId="108" xfId="0" applyFont="1" applyFill="1" applyBorder="1" applyAlignment="1" applyProtection="1">
      <alignment horizontal="center" vertical="center" wrapText="1"/>
    </xf>
    <xf numFmtId="0" fontId="130" fillId="59" borderId="6" xfId="0" applyFont="1" applyFill="1" applyBorder="1" applyAlignment="1" applyProtection="1">
      <alignment horizontal="center" vertical="center" wrapText="1"/>
    </xf>
    <xf numFmtId="0" fontId="131" fillId="5" borderId="101" xfId="0" applyFont="1" applyFill="1" applyBorder="1" applyAlignment="1" applyProtection="1">
      <alignment wrapText="1"/>
    </xf>
    <xf numFmtId="0" fontId="36" fillId="5" borderId="102" xfId="0" applyFont="1" applyFill="1" applyBorder="1" applyAlignment="1" applyProtection="1">
      <alignment horizontal="center" wrapText="1"/>
    </xf>
    <xf numFmtId="169" fontId="36" fillId="5" borderId="102" xfId="4" applyNumberFormat="1" applyFont="1" applyFill="1" applyBorder="1" applyAlignment="1" applyProtection="1">
      <alignment wrapText="1"/>
    </xf>
    <xf numFmtId="166" fontId="36" fillId="0" borderId="103" xfId="2" applyNumberFormat="1" applyFont="1" applyBorder="1" applyProtection="1"/>
    <xf numFmtId="0" fontId="131" fillId="61" borderId="104" xfId="0" applyFont="1" applyFill="1" applyBorder="1" applyAlignment="1" applyProtection="1">
      <alignment wrapText="1"/>
    </xf>
    <xf numFmtId="0" fontId="36" fillId="61" borderId="105" xfId="0" applyFont="1" applyFill="1" applyBorder="1" applyAlignment="1" applyProtection="1">
      <alignment horizontal="center" wrapText="1"/>
    </xf>
    <xf numFmtId="169" fontId="36" fillId="61" borderId="105" xfId="4" applyNumberFormat="1" applyFont="1" applyFill="1" applyBorder="1" applyAlignment="1" applyProtection="1">
      <alignment wrapText="1"/>
    </xf>
    <xf numFmtId="166" fontId="36" fillId="61" borderId="106" xfId="2" applyNumberFormat="1" applyFont="1" applyFill="1" applyBorder="1" applyProtection="1"/>
    <xf numFmtId="0" fontId="131" fillId="5" borderId="104" xfId="0" applyFont="1" applyFill="1" applyBorder="1" applyAlignment="1" applyProtection="1">
      <alignment wrapText="1"/>
    </xf>
    <xf numFmtId="0" fontId="36" fillId="5" borderId="105" xfId="0" applyFont="1" applyFill="1" applyBorder="1" applyAlignment="1" applyProtection="1">
      <alignment horizontal="center" wrapText="1"/>
    </xf>
    <xf numFmtId="169" fontId="36" fillId="5" borderId="105" xfId="4" applyNumberFormat="1" applyFont="1" applyFill="1" applyBorder="1" applyAlignment="1" applyProtection="1">
      <alignment wrapText="1"/>
    </xf>
    <xf numFmtId="166" fontId="36" fillId="0" borderId="106" xfId="2" applyNumberFormat="1" applyFont="1" applyBorder="1" applyProtection="1"/>
    <xf numFmtId="0" fontId="36" fillId="0" borderId="105" xfId="0" applyFont="1" applyFill="1" applyBorder="1" applyAlignment="1" applyProtection="1">
      <alignment horizontal="center" wrapText="1"/>
    </xf>
    <xf numFmtId="0" fontId="131" fillId="61" borderId="8" xfId="0" applyFont="1" applyFill="1" applyBorder="1" applyAlignment="1" applyProtection="1">
      <alignment wrapText="1"/>
    </xf>
    <xf numFmtId="0" fontId="131" fillId="61" borderId="107" xfId="0" applyFont="1" applyFill="1" applyBorder="1" applyAlignment="1" applyProtection="1">
      <alignment horizontal="center" wrapText="1"/>
    </xf>
    <xf numFmtId="169" fontId="131" fillId="61" borderId="107" xfId="4" applyNumberFormat="1" applyFont="1" applyFill="1" applyBorder="1" applyAlignment="1" applyProtection="1">
      <alignment wrapText="1"/>
    </xf>
    <xf numFmtId="166" fontId="36" fillId="61" borderId="66" xfId="2" applyNumberFormat="1" applyFont="1" applyFill="1" applyBorder="1" applyProtection="1"/>
    <xf numFmtId="0" fontId="36" fillId="7" borderId="8" xfId="0" applyFont="1" applyFill="1" applyBorder="1" applyProtection="1"/>
    <xf numFmtId="0" fontId="96" fillId="7" borderId="86" xfId="0" applyFont="1" applyFill="1" applyBorder="1" applyAlignment="1" applyProtection="1">
      <alignment horizontal="right"/>
    </xf>
    <xf numFmtId="166" fontId="96" fillId="0" borderId="66" xfId="0" applyNumberFormat="1" applyFont="1" applyBorder="1" applyProtection="1"/>
    <xf numFmtId="166" fontId="0" fillId="0" borderId="0" xfId="2" applyNumberFormat="1" applyFont="1" applyProtection="1"/>
    <xf numFmtId="22" fontId="36" fillId="67" borderId="0" xfId="6" applyNumberFormat="1" applyFont="1" applyFill="1" applyAlignment="1" applyProtection="1">
      <alignment horizontal="center" vertical="center"/>
    </xf>
    <xf numFmtId="0" fontId="115" fillId="62" borderId="61" xfId="7" applyFont="1" applyFill="1" applyBorder="1" applyAlignment="1" applyProtection="1">
      <alignment horizontal="left" vertical="top"/>
      <protection locked="0"/>
    </xf>
    <xf numFmtId="0" fontId="115" fillId="62" borderId="18" xfId="7" applyFont="1" applyFill="1" applyBorder="1" applyAlignment="1" applyProtection="1">
      <alignment horizontal="left" vertical="top"/>
      <protection locked="0"/>
    </xf>
    <xf numFmtId="0" fontId="115" fillId="62" borderId="13" xfId="7" applyFont="1" applyFill="1" applyBorder="1" applyAlignment="1" applyProtection="1">
      <alignment horizontal="left" vertical="top"/>
      <protection locked="0"/>
    </xf>
    <xf numFmtId="0" fontId="145" fillId="60" borderId="0" xfId="1155" applyFont="1" applyFill="1" applyBorder="1" applyAlignment="1" applyProtection="1">
      <alignment horizontal="center" vertical="top" wrapText="1"/>
    </xf>
    <xf numFmtId="0" fontId="112" fillId="62" borderId="61" xfId="7" applyFont="1" applyFill="1" applyBorder="1" applyAlignment="1" applyProtection="1">
      <alignment horizontal="left" vertical="top"/>
      <protection locked="0"/>
    </xf>
    <xf numFmtId="0" fontId="112" fillId="62" borderId="18" xfId="7" applyFont="1" applyFill="1" applyBorder="1" applyAlignment="1" applyProtection="1">
      <alignment horizontal="left" vertical="top"/>
      <protection locked="0"/>
    </xf>
    <xf numFmtId="0" fontId="112" fillId="62" borderId="13" xfId="7" applyFont="1" applyFill="1" applyBorder="1" applyAlignment="1" applyProtection="1">
      <alignment horizontal="left" vertical="top"/>
      <protection locked="0"/>
    </xf>
    <xf numFmtId="0" fontId="115" fillId="62" borderId="61" xfId="7" applyFont="1" applyFill="1" applyBorder="1" applyProtection="1">
      <protection locked="0"/>
    </xf>
    <xf numFmtId="0" fontId="115" fillId="62" borderId="18" xfId="7" applyFont="1" applyFill="1" applyBorder="1" applyProtection="1">
      <protection locked="0"/>
    </xf>
    <xf numFmtId="0" fontId="115" fillId="62" borderId="13" xfId="7" applyFont="1" applyFill="1" applyBorder="1" applyProtection="1">
      <protection locked="0"/>
    </xf>
    <xf numFmtId="0" fontId="97" fillId="62" borderId="61" xfId="1155" applyFont="1" applyFill="1" applyBorder="1" applyAlignment="1" applyProtection="1">
      <alignment horizontal="left" vertical="top"/>
    </xf>
    <xf numFmtId="0" fontId="97" fillId="62" borderId="18" xfId="1155" applyFont="1" applyFill="1" applyBorder="1" applyAlignment="1" applyProtection="1">
      <alignment horizontal="left" vertical="top"/>
    </xf>
    <xf numFmtId="0" fontId="97" fillId="62" borderId="13" xfId="1155" applyFont="1" applyFill="1" applyBorder="1" applyAlignment="1" applyProtection="1">
      <alignment horizontal="left" vertical="top"/>
    </xf>
    <xf numFmtId="0" fontId="116" fillId="3" borderId="74" xfId="7" applyFont="1" applyFill="1" applyBorder="1" applyAlignment="1" applyProtection="1">
      <alignment horizontal="center" vertical="center"/>
      <protection locked="0"/>
    </xf>
    <xf numFmtId="0" fontId="116" fillId="3" borderId="46" xfId="7" applyFont="1" applyFill="1" applyBorder="1" applyAlignment="1" applyProtection="1">
      <alignment horizontal="center" vertical="center"/>
      <protection locked="0"/>
    </xf>
    <xf numFmtId="0" fontId="110" fillId="3" borderId="74" xfId="1155" applyFont="1" applyFill="1" applyBorder="1" applyAlignment="1" applyProtection="1">
      <alignment horizontal="center" vertical="center"/>
      <protection locked="0"/>
    </xf>
    <xf numFmtId="0" fontId="110" fillId="3" borderId="46" xfId="1155" applyFont="1" applyFill="1" applyBorder="1" applyAlignment="1" applyProtection="1">
      <alignment horizontal="center" vertical="center"/>
      <protection locked="0"/>
    </xf>
    <xf numFmtId="0" fontId="121" fillId="60" borderId="5" xfId="2442" applyFont="1" applyFill="1" applyBorder="1" applyAlignment="1" applyProtection="1">
      <alignment horizontal="center" vertical="center" wrapText="1"/>
      <protection locked="0"/>
    </xf>
    <xf numFmtId="0" fontId="121" fillId="60" borderId="77" xfId="2442" applyFont="1" applyFill="1" applyBorder="1" applyAlignment="1" applyProtection="1">
      <alignment horizontal="center" vertical="center" wrapText="1"/>
      <protection locked="0"/>
    </xf>
    <xf numFmtId="0" fontId="121" fillId="60" borderId="6" xfId="2442" applyFont="1" applyFill="1" applyBorder="1" applyAlignment="1" applyProtection="1">
      <alignment horizontal="center" vertical="center" wrapText="1"/>
      <protection locked="0"/>
    </xf>
    <xf numFmtId="0" fontId="120" fillId="60" borderId="8" xfId="1155" applyFont="1" applyFill="1" applyBorder="1" applyAlignment="1" applyProtection="1">
      <alignment horizontal="center"/>
    </xf>
    <xf numFmtId="0" fontId="120" fillId="60" borderId="86" xfId="1155" applyFont="1" applyFill="1" applyBorder="1" applyAlignment="1" applyProtection="1">
      <alignment horizontal="center"/>
    </xf>
    <xf numFmtId="0" fontId="120" fillId="60" borderId="38" xfId="1155" applyFont="1" applyFill="1" applyBorder="1" applyAlignment="1" applyProtection="1">
      <alignment horizontal="center"/>
    </xf>
    <xf numFmtId="0" fontId="121" fillId="60" borderId="16" xfId="2442" applyFont="1" applyFill="1" applyBorder="1" applyAlignment="1" applyProtection="1">
      <alignment horizontal="center" vertical="top"/>
    </xf>
    <xf numFmtId="0" fontId="121" fillId="60" borderId="73" xfId="2442" applyFont="1" applyFill="1" applyBorder="1" applyAlignment="1" applyProtection="1">
      <alignment horizontal="center" vertical="top"/>
    </xf>
    <xf numFmtId="0" fontId="120" fillId="60" borderId="11" xfId="2442" applyFont="1" applyFill="1" applyBorder="1" applyAlignment="1" applyProtection="1">
      <alignment horizontal="center" vertical="top"/>
    </xf>
    <xf numFmtId="0" fontId="120" fillId="60" borderId="67" xfId="2442" applyFont="1" applyFill="1" applyBorder="1" applyAlignment="1" applyProtection="1">
      <alignment horizontal="center" vertical="top"/>
    </xf>
    <xf numFmtId="0" fontId="126" fillId="8" borderId="39" xfId="5" applyFont="1" applyFill="1" applyBorder="1" applyAlignment="1" applyProtection="1">
      <alignment horizontal="center" vertical="center"/>
    </xf>
    <xf numFmtId="0" fontId="126" fillId="8" borderId="29" xfId="5" applyFont="1" applyFill="1" applyBorder="1" applyAlignment="1" applyProtection="1">
      <alignment horizontal="center" vertical="center"/>
    </xf>
    <xf numFmtId="0" fontId="126" fillId="8" borderId="40" xfId="5" applyFont="1" applyFill="1" applyBorder="1" applyAlignment="1" applyProtection="1">
      <alignment horizontal="center" vertical="center"/>
    </xf>
    <xf numFmtId="0" fontId="128" fillId="7" borderId="39" xfId="1155" applyFont="1" applyFill="1" applyBorder="1" applyAlignment="1" applyProtection="1">
      <alignment horizontal="center" wrapText="1"/>
    </xf>
    <xf numFmtId="0" fontId="128" fillId="7" borderId="29" xfId="1155" applyFont="1" applyFill="1" applyBorder="1" applyAlignment="1" applyProtection="1">
      <alignment horizontal="center" wrapText="1"/>
    </xf>
    <xf numFmtId="0" fontId="128" fillId="7" borderId="40" xfId="1155" applyFont="1" applyFill="1" applyBorder="1" applyAlignment="1" applyProtection="1">
      <alignment horizontal="center" wrapText="1"/>
    </xf>
    <xf numFmtId="0" fontId="37" fillId="8" borderId="80" xfId="5" applyFont="1" applyFill="1" applyBorder="1" applyAlignment="1" applyProtection="1">
      <alignment horizontal="left" wrapText="1"/>
    </xf>
    <xf numFmtId="0" fontId="37" fillId="8" borderId="82" xfId="5" applyFont="1" applyFill="1" applyBorder="1" applyAlignment="1" applyProtection="1">
      <alignment horizontal="left" wrapText="1"/>
    </xf>
    <xf numFmtId="0" fontId="121" fillId="60" borderId="8" xfId="1179" applyFont="1" applyFill="1" applyBorder="1" applyAlignment="1" applyProtection="1">
      <alignment horizontal="center" vertical="top"/>
    </xf>
    <xf numFmtId="0" fontId="121" fillId="60" borderId="86" xfId="1179" applyFont="1" applyFill="1" applyBorder="1" applyAlignment="1" applyProtection="1">
      <alignment horizontal="center" vertical="top"/>
    </xf>
    <xf numFmtId="0" fontId="121" fillId="60" borderId="38" xfId="1179" applyFont="1" applyFill="1" applyBorder="1" applyAlignment="1" applyProtection="1">
      <alignment horizontal="center" vertical="top"/>
    </xf>
    <xf numFmtId="0" fontId="97" fillId="59" borderId="54" xfId="1179" applyFont="1" applyFill="1" applyBorder="1" applyAlignment="1" applyProtection="1">
      <alignment horizontal="center" vertical="top"/>
    </xf>
    <xf numFmtId="0" fontId="97" fillId="59" borderId="55" xfId="1179" applyFont="1" applyFill="1" applyBorder="1" applyAlignment="1" applyProtection="1">
      <alignment horizontal="center" vertical="top"/>
    </xf>
    <xf numFmtId="0" fontId="97" fillId="59" borderId="87" xfId="1179" applyFont="1" applyFill="1" applyBorder="1" applyAlignment="1" applyProtection="1">
      <alignment horizontal="center" vertical="top"/>
    </xf>
    <xf numFmtId="0" fontId="97" fillId="64" borderId="68" xfId="1179" applyFont="1" applyFill="1" applyBorder="1" applyAlignment="1" applyProtection="1">
      <alignment horizontal="center" vertical="top" wrapText="1"/>
    </xf>
    <xf numFmtId="0" fontId="97" fillId="64" borderId="88" xfId="1179" applyFont="1" applyFill="1" applyBorder="1" applyAlignment="1" applyProtection="1">
      <alignment horizontal="center" vertical="top" wrapText="1"/>
    </xf>
    <xf numFmtId="0" fontId="97" fillId="64" borderId="89" xfId="1179" applyFont="1" applyFill="1" applyBorder="1" applyAlignment="1" applyProtection="1">
      <alignment horizontal="center" vertical="top" wrapText="1"/>
    </xf>
    <xf numFmtId="0" fontId="120" fillId="60" borderId="8" xfId="1179" applyFont="1" applyFill="1" applyBorder="1" applyAlignment="1" applyProtection="1">
      <alignment horizontal="center" vertical="top"/>
    </xf>
    <xf numFmtId="0" fontId="120" fillId="60" borderId="86" xfId="1179" applyFont="1" applyFill="1" applyBorder="1" applyAlignment="1" applyProtection="1">
      <alignment horizontal="center" vertical="top"/>
    </xf>
    <xf numFmtId="0" fontId="120" fillId="60" borderId="38" xfId="1179" applyFont="1" applyFill="1" applyBorder="1" applyAlignment="1" applyProtection="1">
      <alignment horizontal="center" vertical="top"/>
    </xf>
    <xf numFmtId="0" fontId="97" fillId="9" borderId="7" xfId="1179" applyFont="1" applyFill="1" applyBorder="1" applyAlignment="1" applyProtection="1">
      <alignment horizontal="center" vertical="center" wrapText="1"/>
    </xf>
    <xf numFmtId="0" fontId="97" fillId="9" borderId="50" xfId="1179" applyFont="1" applyFill="1" applyBorder="1" applyAlignment="1" applyProtection="1">
      <alignment horizontal="center" vertical="center" wrapText="1"/>
    </xf>
    <xf numFmtId="0" fontId="97" fillId="9" borderId="14" xfId="1179" applyFont="1" applyFill="1" applyBorder="1" applyAlignment="1" applyProtection="1">
      <alignment horizontal="center" vertical="center" wrapText="1"/>
    </xf>
    <xf numFmtId="0" fontId="97" fillId="9" borderId="51" xfId="1179" applyFont="1" applyFill="1" applyBorder="1" applyAlignment="1" applyProtection="1">
      <alignment horizontal="center" vertical="center" wrapText="1"/>
    </xf>
    <xf numFmtId="0" fontId="97" fillId="9" borderId="41" xfId="1179" applyFont="1" applyFill="1" applyBorder="1" applyAlignment="1" applyProtection="1">
      <alignment horizontal="center" vertical="center" wrapText="1"/>
    </xf>
    <xf numFmtId="0" fontId="97" fillId="9" borderId="53" xfId="1179" applyFont="1" applyFill="1" applyBorder="1" applyAlignment="1" applyProtection="1">
      <alignment horizontal="center" vertical="center" wrapText="1"/>
    </xf>
    <xf numFmtId="0" fontId="97" fillId="9" borderId="14" xfId="1179" applyFont="1" applyFill="1" applyBorder="1" applyAlignment="1" applyProtection="1">
      <alignment horizontal="center" wrapText="1"/>
    </xf>
    <xf numFmtId="0" fontId="97" fillId="9" borderId="51" xfId="1179" applyFont="1" applyFill="1" applyBorder="1" applyAlignment="1" applyProtection="1">
      <alignment horizontal="center"/>
    </xf>
    <xf numFmtId="0" fontId="97" fillId="59" borderId="90" xfId="1179" applyFont="1" applyFill="1" applyBorder="1" applyAlignment="1" applyProtection="1">
      <alignment horizontal="center" vertical="top" wrapText="1"/>
    </xf>
    <xf numFmtId="0" fontId="97" fillId="59" borderId="88" xfId="1179" applyFont="1" applyFill="1" applyBorder="1" applyAlignment="1" applyProtection="1">
      <alignment horizontal="center" vertical="top" wrapText="1"/>
    </xf>
    <xf numFmtId="0" fontId="97" fillId="59" borderId="91" xfId="1179" applyFont="1" applyFill="1" applyBorder="1" applyAlignment="1" applyProtection="1">
      <alignment horizontal="center" vertical="top" wrapText="1"/>
    </xf>
    <xf numFmtId="0" fontId="120" fillId="60" borderId="8" xfId="2442" applyFont="1" applyFill="1" applyBorder="1" applyAlignment="1" applyProtection="1">
      <alignment horizontal="center" vertical="top"/>
    </xf>
    <xf numFmtId="0" fontId="120" fillId="60" borderId="86" xfId="2442" applyFont="1" applyFill="1" applyBorder="1" applyAlignment="1" applyProtection="1">
      <alignment horizontal="center" vertical="top"/>
    </xf>
    <xf numFmtId="0" fontId="120" fillId="60" borderId="38" xfId="2442" applyFont="1" applyFill="1" applyBorder="1" applyAlignment="1" applyProtection="1">
      <alignment horizontal="center" vertical="top"/>
    </xf>
    <xf numFmtId="0" fontId="121" fillId="60" borderId="5" xfId="2442" applyFont="1" applyFill="1" applyBorder="1" applyAlignment="1" applyProtection="1">
      <alignment horizontal="center" vertical="top"/>
    </xf>
    <xf numFmtId="0" fontId="121" fillId="60" borderId="77" xfId="2442" applyFont="1" applyFill="1" applyBorder="1" applyAlignment="1" applyProtection="1">
      <alignment horizontal="center" vertical="top"/>
    </xf>
    <xf numFmtId="0" fontId="121" fillId="60" borderId="6" xfId="2442" applyFont="1" applyFill="1" applyBorder="1" applyAlignment="1" applyProtection="1">
      <alignment horizontal="center" vertical="top"/>
    </xf>
    <xf numFmtId="43" fontId="103" fillId="60" borderId="0" xfId="2442" applyNumberFormat="1" applyFont="1" applyFill="1" applyAlignment="1" applyProtection="1">
      <alignment horizontal="center" vertical="top" wrapText="1"/>
    </xf>
    <xf numFmtId="43" fontId="103" fillId="60" borderId="67" xfId="2442" applyNumberFormat="1" applyFont="1" applyFill="1" applyBorder="1" applyAlignment="1" applyProtection="1">
      <alignment horizontal="center" vertical="top" wrapText="1"/>
    </xf>
    <xf numFmtId="0" fontId="123" fillId="60" borderId="61" xfId="2442" applyFont="1" applyFill="1" applyBorder="1" applyAlignment="1" applyProtection="1">
      <alignment horizontal="center" vertical="top"/>
    </xf>
    <xf numFmtId="0" fontId="123" fillId="60" borderId="18" xfId="2442" applyFont="1" applyFill="1" applyBorder="1" applyAlignment="1" applyProtection="1">
      <alignment horizontal="center" vertical="top"/>
    </xf>
    <xf numFmtId="0" fontId="123" fillId="60" borderId="13" xfId="2442" applyFont="1" applyFill="1" applyBorder="1" applyAlignment="1" applyProtection="1">
      <alignment horizontal="center" vertical="top"/>
    </xf>
    <xf numFmtId="43" fontId="101" fillId="60" borderId="0" xfId="2442" applyNumberFormat="1" applyFont="1" applyFill="1" applyAlignment="1" applyProtection="1">
      <alignment horizontal="center" wrapText="1"/>
    </xf>
    <xf numFmtId="43" fontId="101" fillId="60" borderId="67" xfId="2442" applyNumberFormat="1" applyFont="1" applyFill="1" applyBorder="1" applyAlignment="1" applyProtection="1">
      <alignment horizontal="center" wrapText="1"/>
    </xf>
    <xf numFmtId="43" fontId="103" fillId="60" borderId="0" xfId="2442" applyNumberFormat="1" applyFont="1" applyFill="1" applyBorder="1" applyAlignment="1" applyProtection="1">
      <alignment horizontal="center" vertical="top" wrapText="1"/>
    </xf>
    <xf numFmtId="43" fontId="103" fillId="60" borderId="15" xfId="2442" applyNumberFormat="1" applyFont="1" applyFill="1" applyBorder="1" applyAlignment="1" applyProtection="1">
      <alignment horizontal="center" vertical="top" wrapText="1"/>
    </xf>
    <xf numFmtId="43" fontId="103" fillId="60" borderId="69" xfId="2442" applyNumberFormat="1" applyFont="1" applyFill="1" applyBorder="1" applyAlignment="1" applyProtection="1">
      <alignment horizontal="center" vertical="top" wrapText="1"/>
    </xf>
    <xf numFmtId="41" fontId="121" fillId="60" borderId="5" xfId="2442" applyNumberFormat="1" applyFont="1" applyFill="1" applyBorder="1" applyAlignment="1" applyProtection="1">
      <alignment horizontal="center" vertical="top"/>
    </xf>
    <xf numFmtId="41" fontId="121" fillId="60" borderId="77" xfId="2442" applyNumberFormat="1" applyFont="1" applyFill="1" applyBorder="1" applyAlignment="1" applyProtection="1">
      <alignment horizontal="center" vertical="top"/>
    </xf>
    <xf numFmtId="41" fontId="121" fillId="60" borderId="6" xfId="2442" applyNumberFormat="1" applyFont="1" applyFill="1" applyBorder="1" applyAlignment="1" applyProtection="1">
      <alignment horizontal="center" vertical="top"/>
    </xf>
    <xf numFmtId="41" fontId="120" fillId="60" borderId="8" xfId="2442" applyNumberFormat="1" applyFont="1" applyFill="1" applyBorder="1" applyAlignment="1" applyProtection="1">
      <alignment horizontal="center" vertical="top"/>
    </xf>
    <xf numFmtId="41" fontId="120" fillId="60" borderId="86" xfId="2442" applyNumberFormat="1" applyFont="1" applyFill="1" applyBorder="1" applyAlignment="1" applyProtection="1">
      <alignment horizontal="center" vertical="top"/>
    </xf>
    <xf numFmtId="41" fontId="120" fillId="60" borderId="38" xfId="2442" applyNumberFormat="1" applyFont="1" applyFill="1" applyBorder="1" applyAlignment="1" applyProtection="1">
      <alignment horizontal="center" vertical="top"/>
    </xf>
    <xf numFmtId="0" fontId="96" fillId="0" borderId="0" xfId="0" applyFont="1" applyFill="1" applyBorder="1" applyAlignment="1" applyProtection="1">
      <alignment horizontal="center"/>
    </xf>
    <xf numFmtId="0" fontId="121" fillId="60" borderId="5" xfId="0" applyFont="1" applyFill="1" applyBorder="1" applyAlignment="1" applyProtection="1">
      <alignment horizontal="center" vertical="center"/>
    </xf>
    <xf numFmtId="0" fontId="121" fillId="60" borderId="77" xfId="0" applyFont="1" applyFill="1" applyBorder="1" applyAlignment="1" applyProtection="1">
      <alignment horizontal="center" vertical="center"/>
    </xf>
    <xf numFmtId="0" fontId="121" fillId="60" borderId="6" xfId="0" applyFont="1" applyFill="1" applyBorder="1" applyAlignment="1" applyProtection="1">
      <alignment horizontal="center" vertical="center"/>
    </xf>
    <xf numFmtId="0" fontId="120" fillId="60" borderId="8" xfId="0" applyFont="1" applyFill="1" applyBorder="1" applyAlignment="1" applyProtection="1">
      <alignment horizontal="center" vertical="center"/>
    </xf>
    <xf numFmtId="0" fontId="120" fillId="60" borderId="86" xfId="0" applyFont="1" applyFill="1" applyBorder="1" applyAlignment="1" applyProtection="1">
      <alignment horizontal="center" vertical="center"/>
    </xf>
    <xf numFmtId="0" fontId="120" fillId="60" borderId="38" xfId="0" applyFont="1" applyFill="1" applyBorder="1" applyAlignment="1" applyProtection="1">
      <alignment horizontal="center" vertical="center"/>
    </xf>
    <xf numFmtId="0" fontId="121" fillId="60" borderId="5" xfId="2442" applyFont="1" applyFill="1" applyBorder="1" applyAlignment="1" applyProtection="1">
      <alignment horizontal="center" vertical="center" wrapText="1"/>
    </xf>
    <xf numFmtId="0" fontId="121" fillId="60" borderId="77" xfId="2442" applyFont="1" applyFill="1" applyBorder="1" applyAlignment="1" applyProtection="1">
      <alignment horizontal="center" vertical="center" wrapText="1"/>
    </xf>
    <xf numFmtId="0" fontId="121" fillId="60" borderId="6" xfId="2442" applyFont="1" applyFill="1" applyBorder="1" applyAlignment="1" applyProtection="1">
      <alignment horizontal="center" vertical="center" wrapText="1"/>
    </xf>
    <xf numFmtId="0" fontId="132" fillId="60" borderId="11" xfId="1155" applyFont="1" applyFill="1" applyBorder="1" applyAlignment="1" applyProtection="1">
      <alignment horizontal="center"/>
    </xf>
    <xf numFmtId="0" fontId="132" fillId="60" borderId="67" xfId="1155" applyFont="1" applyFill="1" applyBorder="1" applyAlignment="1" applyProtection="1">
      <alignment horizontal="center"/>
    </xf>
    <xf numFmtId="0" fontId="132" fillId="60" borderId="69" xfId="1155" applyFont="1" applyFill="1" applyBorder="1" applyAlignment="1" applyProtection="1">
      <alignment horizontal="center"/>
    </xf>
    <xf numFmtId="0" fontId="121" fillId="60" borderId="16" xfId="2442" applyFont="1" applyFill="1" applyBorder="1" applyAlignment="1" applyProtection="1">
      <alignment horizontal="center" vertical="center" wrapText="1"/>
    </xf>
    <xf numFmtId="0" fontId="121" fillId="60" borderId="73" xfId="2442" applyFont="1" applyFill="1" applyBorder="1" applyAlignment="1" applyProtection="1">
      <alignment horizontal="center" vertical="center" wrapText="1"/>
    </xf>
    <xf numFmtId="0" fontId="121" fillId="60" borderId="100" xfId="2442" applyFont="1" applyFill="1" applyBorder="1" applyAlignment="1" applyProtection="1">
      <alignment horizontal="center" vertical="center" wrapText="1"/>
    </xf>
  </cellXfs>
  <cellStyles count="2443">
    <cellStyle name="20% - Accent1 2" xfId="8" xr:uid="{00000000-0005-0000-0000-000000000000}"/>
    <cellStyle name="20% - Accent1 2 2" xfId="9" xr:uid="{00000000-0005-0000-0000-000001000000}"/>
    <cellStyle name="20% - Accent2 2" xfId="10" xr:uid="{00000000-0005-0000-0000-000002000000}"/>
    <cellStyle name="20% - Accent2 2 2" xfId="11" xr:uid="{00000000-0005-0000-0000-000003000000}"/>
    <cellStyle name="20% - Accent3 2" xfId="12" xr:uid="{00000000-0005-0000-0000-000004000000}"/>
    <cellStyle name="20% - Accent3 2 2" xfId="13" xr:uid="{00000000-0005-0000-0000-000005000000}"/>
    <cellStyle name="20% - Accent4 2" xfId="14" xr:uid="{00000000-0005-0000-0000-000006000000}"/>
    <cellStyle name="20% - Accent4 2 2" xfId="15" xr:uid="{00000000-0005-0000-0000-000007000000}"/>
    <cellStyle name="20% - Accent5 2" xfId="16" xr:uid="{00000000-0005-0000-0000-000008000000}"/>
    <cellStyle name="20% - Accent5 2 2" xfId="17" xr:uid="{00000000-0005-0000-0000-000009000000}"/>
    <cellStyle name="20% - Accent6 2" xfId="18" xr:uid="{00000000-0005-0000-0000-00000A000000}"/>
    <cellStyle name="20% - Accent6 2 2" xfId="19" xr:uid="{00000000-0005-0000-0000-00000B000000}"/>
    <cellStyle name="20% - akcent 1" xfId="20" xr:uid="{00000000-0005-0000-0000-00000C000000}"/>
    <cellStyle name="20% - akcent 2" xfId="21" xr:uid="{00000000-0005-0000-0000-00000D000000}"/>
    <cellStyle name="20% - akcent 3" xfId="22" xr:uid="{00000000-0005-0000-0000-00000E000000}"/>
    <cellStyle name="20% - akcent 4" xfId="23" xr:uid="{00000000-0005-0000-0000-00000F000000}"/>
    <cellStyle name="20% - akcent 5" xfId="24" xr:uid="{00000000-0005-0000-0000-000010000000}"/>
    <cellStyle name="20% - akcent 6" xfId="25" xr:uid="{00000000-0005-0000-0000-000011000000}"/>
    <cellStyle name="40% - Accent1 2" xfId="26" xr:uid="{00000000-0005-0000-0000-000012000000}"/>
    <cellStyle name="40% - Accent1 2 2" xfId="27" xr:uid="{00000000-0005-0000-0000-000013000000}"/>
    <cellStyle name="40% - Accent2 2" xfId="28" xr:uid="{00000000-0005-0000-0000-000014000000}"/>
    <cellStyle name="40% - Accent2 2 2" xfId="29" xr:uid="{00000000-0005-0000-0000-000015000000}"/>
    <cellStyle name="40% - Accent3 2" xfId="30" xr:uid="{00000000-0005-0000-0000-000016000000}"/>
    <cellStyle name="40% - Accent3 2 2" xfId="31" xr:uid="{00000000-0005-0000-0000-000017000000}"/>
    <cellStyle name="40% - Accent4 2" xfId="32" xr:uid="{00000000-0005-0000-0000-000018000000}"/>
    <cellStyle name="40% - Accent4 2 2" xfId="33" xr:uid="{00000000-0005-0000-0000-000019000000}"/>
    <cellStyle name="40% - Accent5 2" xfId="34" xr:uid="{00000000-0005-0000-0000-00001A000000}"/>
    <cellStyle name="40% - Accent5 2 2" xfId="35" xr:uid="{00000000-0005-0000-0000-00001B000000}"/>
    <cellStyle name="40% - Accent6 2" xfId="36" xr:uid="{00000000-0005-0000-0000-00001C000000}"/>
    <cellStyle name="40% - Accent6 2 2" xfId="37" xr:uid="{00000000-0005-0000-0000-00001D000000}"/>
    <cellStyle name="40% - akcent 1" xfId="38" xr:uid="{00000000-0005-0000-0000-00001E000000}"/>
    <cellStyle name="40% - akcent 2" xfId="39" xr:uid="{00000000-0005-0000-0000-00001F000000}"/>
    <cellStyle name="40% - akcent 3" xfId="40" xr:uid="{00000000-0005-0000-0000-000020000000}"/>
    <cellStyle name="40% - akcent 4" xfId="41" xr:uid="{00000000-0005-0000-0000-000021000000}"/>
    <cellStyle name="40% - akcent 5" xfId="42" xr:uid="{00000000-0005-0000-0000-000022000000}"/>
    <cellStyle name="40% - akcent 6" xfId="43" xr:uid="{00000000-0005-0000-0000-000023000000}"/>
    <cellStyle name="60% - Accent1 2" xfId="44" xr:uid="{00000000-0005-0000-0000-000024000000}"/>
    <cellStyle name="60% - Accent1 2 2" xfId="45" xr:uid="{00000000-0005-0000-0000-000025000000}"/>
    <cellStyle name="60% - Accent2 2" xfId="46" xr:uid="{00000000-0005-0000-0000-000026000000}"/>
    <cellStyle name="60% - Accent2 2 2" xfId="47" xr:uid="{00000000-0005-0000-0000-000027000000}"/>
    <cellStyle name="60% - Accent3 2" xfId="48" xr:uid="{00000000-0005-0000-0000-000028000000}"/>
    <cellStyle name="60% - Accent3 2 2" xfId="49" xr:uid="{00000000-0005-0000-0000-000029000000}"/>
    <cellStyle name="60% - Accent4 2" xfId="50" xr:uid="{00000000-0005-0000-0000-00002A000000}"/>
    <cellStyle name="60% - Accent4 2 2" xfId="51" xr:uid="{00000000-0005-0000-0000-00002B000000}"/>
    <cellStyle name="60% - Accent5 2" xfId="52" xr:uid="{00000000-0005-0000-0000-00002C000000}"/>
    <cellStyle name="60% - Accent5 2 2" xfId="53" xr:uid="{00000000-0005-0000-0000-00002D000000}"/>
    <cellStyle name="60% - Accent6 2" xfId="54" xr:uid="{00000000-0005-0000-0000-00002E000000}"/>
    <cellStyle name="60% - Accent6 2 2" xfId="55" xr:uid="{00000000-0005-0000-0000-00002F000000}"/>
    <cellStyle name="60% - akcent 1" xfId="56" xr:uid="{00000000-0005-0000-0000-000030000000}"/>
    <cellStyle name="60% - akcent 2" xfId="57" xr:uid="{00000000-0005-0000-0000-000031000000}"/>
    <cellStyle name="60% - akcent 3" xfId="58" xr:uid="{00000000-0005-0000-0000-000032000000}"/>
    <cellStyle name="60% - akcent 4" xfId="59" xr:uid="{00000000-0005-0000-0000-000033000000}"/>
    <cellStyle name="60% - akcent 5" xfId="60" xr:uid="{00000000-0005-0000-0000-000034000000}"/>
    <cellStyle name="60% - akcent 6" xfId="61" xr:uid="{00000000-0005-0000-0000-000035000000}"/>
    <cellStyle name="Accent1 2" xfId="62" xr:uid="{00000000-0005-0000-0000-000036000000}"/>
    <cellStyle name="Accent1 2 2" xfId="63" xr:uid="{00000000-0005-0000-0000-000037000000}"/>
    <cellStyle name="Accent2 2" xfId="64" xr:uid="{00000000-0005-0000-0000-000038000000}"/>
    <cellStyle name="Accent2 2 2" xfId="65" xr:uid="{00000000-0005-0000-0000-000039000000}"/>
    <cellStyle name="Accent3 2" xfId="66" xr:uid="{00000000-0005-0000-0000-00003A000000}"/>
    <cellStyle name="Accent3 2 2" xfId="67" xr:uid="{00000000-0005-0000-0000-00003B000000}"/>
    <cellStyle name="Accent4 2" xfId="68" xr:uid="{00000000-0005-0000-0000-00003C000000}"/>
    <cellStyle name="Accent4 2 2" xfId="69" xr:uid="{00000000-0005-0000-0000-00003D000000}"/>
    <cellStyle name="Accent5 2" xfId="70" xr:uid="{00000000-0005-0000-0000-00003E000000}"/>
    <cellStyle name="Accent5 2 2" xfId="71" xr:uid="{00000000-0005-0000-0000-00003F000000}"/>
    <cellStyle name="Accent6 2" xfId="72" xr:uid="{00000000-0005-0000-0000-000040000000}"/>
    <cellStyle name="Accent6 2 2" xfId="73" xr:uid="{00000000-0005-0000-0000-000041000000}"/>
    <cellStyle name="Akcent 1" xfId="74" xr:uid="{00000000-0005-0000-0000-000042000000}"/>
    <cellStyle name="Akcent 2" xfId="75" xr:uid="{00000000-0005-0000-0000-000043000000}"/>
    <cellStyle name="Akcent 3" xfId="76" xr:uid="{00000000-0005-0000-0000-000044000000}"/>
    <cellStyle name="Akcent 4" xfId="77" xr:uid="{00000000-0005-0000-0000-000045000000}"/>
    <cellStyle name="Akcent 5" xfId="78" xr:uid="{00000000-0005-0000-0000-000046000000}"/>
    <cellStyle name="Akcent 6" xfId="79" xr:uid="{00000000-0005-0000-0000-000047000000}"/>
    <cellStyle name="Bad 2" xfId="80" xr:uid="{00000000-0005-0000-0000-000048000000}"/>
    <cellStyle name="Bad 2 2" xfId="81" xr:uid="{00000000-0005-0000-0000-000049000000}"/>
    <cellStyle name="BottomTotalRow1" xfId="82" xr:uid="{00000000-0005-0000-0000-00004A000000}"/>
    <cellStyle name="Calculation 2" xfId="83" xr:uid="{00000000-0005-0000-0000-00004B000000}"/>
    <cellStyle name="Calculation 2 10" xfId="84" xr:uid="{00000000-0005-0000-0000-00004C000000}"/>
    <cellStyle name="Calculation 2 10 10" xfId="85" xr:uid="{00000000-0005-0000-0000-00004D000000}"/>
    <cellStyle name="Calculation 2 10 11" xfId="86" xr:uid="{00000000-0005-0000-0000-00004E000000}"/>
    <cellStyle name="Calculation 2 10 12" xfId="87" xr:uid="{00000000-0005-0000-0000-00004F000000}"/>
    <cellStyle name="Calculation 2 10 13" xfId="88" xr:uid="{00000000-0005-0000-0000-000050000000}"/>
    <cellStyle name="Calculation 2 10 14" xfId="89" xr:uid="{00000000-0005-0000-0000-000051000000}"/>
    <cellStyle name="Calculation 2 10 15" xfId="90" xr:uid="{00000000-0005-0000-0000-000052000000}"/>
    <cellStyle name="Calculation 2 10 16" xfId="91" xr:uid="{00000000-0005-0000-0000-000053000000}"/>
    <cellStyle name="Calculation 2 10 17" xfId="92" xr:uid="{00000000-0005-0000-0000-000054000000}"/>
    <cellStyle name="Calculation 2 10 18" xfId="93" xr:uid="{00000000-0005-0000-0000-000055000000}"/>
    <cellStyle name="Calculation 2 10 19" xfId="94" xr:uid="{00000000-0005-0000-0000-000056000000}"/>
    <cellStyle name="Calculation 2 10 2" xfId="95" xr:uid="{00000000-0005-0000-0000-000057000000}"/>
    <cellStyle name="Calculation 2 10 20" xfId="96" xr:uid="{00000000-0005-0000-0000-000058000000}"/>
    <cellStyle name="Calculation 2 10 21" xfId="97" xr:uid="{00000000-0005-0000-0000-000059000000}"/>
    <cellStyle name="Calculation 2 10 22" xfId="98" xr:uid="{00000000-0005-0000-0000-00005A000000}"/>
    <cellStyle name="Calculation 2 10 23" xfId="99" xr:uid="{00000000-0005-0000-0000-00005B000000}"/>
    <cellStyle name="Calculation 2 10 3" xfId="100" xr:uid="{00000000-0005-0000-0000-00005C000000}"/>
    <cellStyle name="Calculation 2 10 4" xfId="101" xr:uid="{00000000-0005-0000-0000-00005D000000}"/>
    <cellStyle name="Calculation 2 10 5" xfId="102" xr:uid="{00000000-0005-0000-0000-00005E000000}"/>
    <cellStyle name="Calculation 2 10 6" xfId="103" xr:uid="{00000000-0005-0000-0000-00005F000000}"/>
    <cellStyle name="Calculation 2 10 7" xfId="104" xr:uid="{00000000-0005-0000-0000-000060000000}"/>
    <cellStyle name="Calculation 2 10 8" xfId="105" xr:uid="{00000000-0005-0000-0000-000061000000}"/>
    <cellStyle name="Calculation 2 10 9" xfId="106" xr:uid="{00000000-0005-0000-0000-000062000000}"/>
    <cellStyle name="Calculation 2 11" xfId="107" xr:uid="{00000000-0005-0000-0000-000063000000}"/>
    <cellStyle name="Calculation 2 11 10" xfId="108" xr:uid="{00000000-0005-0000-0000-000064000000}"/>
    <cellStyle name="Calculation 2 11 11" xfId="109" xr:uid="{00000000-0005-0000-0000-000065000000}"/>
    <cellStyle name="Calculation 2 11 12" xfId="110" xr:uid="{00000000-0005-0000-0000-000066000000}"/>
    <cellStyle name="Calculation 2 11 13" xfId="111" xr:uid="{00000000-0005-0000-0000-000067000000}"/>
    <cellStyle name="Calculation 2 11 14" xfId="112" xr:uid="{00000000-0005-0000-0000-000068000000}"/>
    <cellStyle name="Calculation 2 11 15" xfId="113" xr:uid="{00000000-0005-0000-0000-000069000000}"/>
    <cellStyle name="Calculation 2 11 16" xfId="114" xr:uid="{00000000-0005-0000-0000-00006A000000}"/>
    <cellStyle name="Calculation 2 11 17" xfId="115" xr:uid="{00000000-0005-0000-0000-00006B000000}"/>
    <cellStyle name="Calculation 2 11 18" xfId="116" xr:uid="{00000000-0005-0000-0000-00006C000000}"/>
    <cellStyle name="Calculation 2 11 19" xfId="117" xr:uid="{00000000-0005-0000-0000-00006D000000}"/>
    <cellStyle name="Calculation 2 11 2" xfId="118" xr:uid="{00000000-0005-0000-0000-00006E000000}"/>
    <cellStyle name="Calculation 2 11 20" xfId="119" xr:uid="{00000000-0005-0000-0000-00006F000000}"/>
    <cellStyle name="Calculation 2 11 21" xfId="120" xr:uid="{00000000-0005-0000-0000-000070000000}"/>
    <cellStyle name="Calculation 2 11 22" xfId="121" xr:uid="{00000000-0005-0000-0000-000071000000}"/>
    <cellStyle name="Calculation 2 11 23" xfId="122" xr:uid="{00000000-0005-0000-0000-000072000000}"/>
    <cellStyle name="Calculation 2 11 3" xfId="123" xr:uid="{00000000-0005-0000-0000-000073000000}"/>
    <cellStyle name="Calculation 2 11 4" xfId="124" xr:uid="{00000000-0005-0000-0000-000074000000}"/>
    <cellStyle name="Calculation 2 11 5" xfId="125" xr:uid="{00000000-0005-0000-0000-000075000000}"/>
    <cellStyle name="Calculation 2 11 6" xfId="126" xr:uid="{00000000-0005-0000-0000-000076000000}"/>
    <cellStyle name="Calculation 2 11 7" xfId="127" xr:uid="{00000000-0005-0000-0000-000077000000}"/>
    <cellStyle name="Calculation 2 11 8" xfId="128" xr:uid="{00000000-0005-0000-0000-000078000000}"/>
    <cellStyle name="Calculation 2 11 9" xfId="129" xr:uid="{00000000-0005-0000-0000-000079000000}"/>
    <cellStyle name="Calculation 2 12" xfId="130" xr:uid="{00000000-0005-0000-0000-00007A000000}"/>
    <cellStyle name="Calculation 2 12 10" xfId="131" xr:uid="{00000000-0005-0000-0000-00007B000000}"/>
    <cellStyle name="Calculation 2 12 11" xfId="132" xr:uid="{00000000-0005-0000-0000-00007C000000}"/>
    <cellStyle name="Calculation 2 12 12" xfId="133" xr:uid="{00000000-0005-0000-0000-00007D000000}"/>
    <cellStyle name="Calculation 2 12 13" xfId="134" xr:uid="{00000000-0005-0000-0000-00007E000000}"/>
    <cellStyle name="Calculation 2 12 14" xfId="135" xr:uid="{00000000-0005-0000-0000-00007F000000}"/>
    <cellStyle name="Calculation 2 12 15" xfId="136" xr:uid="{00000000-0005-0000-0000-000080000000}"/>
    <cellStyle name="Calculation 2 12 16" xfId="137" xr:uid="{00000000-0005-0000-0000-000081000000}"/>
    <cellStyle name="Calculation 2 12 17" xfId="138" xr:uid="{00000000-0005-0000-0000-000082000000}"/>
    <cellStyle name="Calculation 2 12 18" xfId="139" xr:uid="{00000000-0005-0000-0000-000083000000}"/>
    <cellStyle name="Calculation 2 12 19" xfId="140" xr:uid="{00000000-0005-0000-0000-000084000000}"/>
    <cellStyle name="Calculation 2 12 2" xfId="141" xr:uid="{00000000-0005-0000-0000-000085000000}"/>
    <cellStyle name="Calculation 2 12 20" xfId="142" xr:uid="{00000000-0005-0000-0000-000086000000}"/>
    <cellStyle name="Calculation 2 12 21" xfId="143" xr:uid="{00000000-0005-0000-0000-000087000000}"/>
    <cellStyle name="Calculation 2 12 22" xfId="144" xr:uid="{00000000-0005-0000-0000-000088000000}"/>
    <cellStyle name="Calculation 2 12 23" xfId="145" xr:uid="{00000000-0005-0000-0000-000089000000}"/>
    <cellStyle name="Calculation 2 12 3" xfId="146" xr:uid="{00000000-0005-0000-0000-00008A000000}"/>
    <cellStyle name="Calculation 2 12 4" xfId="147" xr:uid="{00000000-0005-0000-0000-00008B000000}"/>
    <cellStyle name="Calculation 2 12 5" xfId="148" xr:uid="{00000000-0005-0000-0000-00008C000000}"/>
    <cellStyle name="Calculation 2 12 6" xfId="149" xr:uid="{00000000-0005-0000-0000-00008D000000}"/>
    <cellStyle name="Calculation 2 12 7" xfId="150" xr:uid="{00000000-0005-0000-0000-00008E000000}"/>
    <cellStyle name="Calculation 2 12 8" xfId="151" xr:uid="{00000000-0005-0000-0000-00008F000000}"/>
    <cellStyle name="Calculation 2 12 9" xfId="152" xr:uid="{00000000-0005-0000-0000-000090000000}"/>
    <cellStyle name="Calculation 2 13" xfId="153" xr:uid="{00000000-0005-0000-0000-000091000000}"/>
    <cellStyle name="Calculation 2 13 10" xfId="154" xr:uid="{00000000-0005-0000-0000-000092000000}"/>
    <cellStyle name="Calculation 2 13 11" xfId="155" xr:uid="{00000000-0005-0000-0000-000093000000}"/>
    <cellStyle name="Calculation 2 13 12" xfId="156" xr:uid="{00000000-0005-0000-0000-000094000000}"/>
    <cellStyle name="Calculation 2 13 13" xfId="157" xr:uid="{00000000-0005-0000-0000-000095000000}"/>
    <cellStyle name="Calculation 2 13 14" xfId="158" xr:uid="{00000000-0005-0000-0000-000096000000}"/>
    <cellStyle name="Calculation 2 13 15" xfId="159" xr:uid="{00000000-0005-0000-0000-000097000000}"/>
    <cellStyle name="Calculation 2 13 16" xfId="160" xr:uid="{00000000-0005-0000-0000-000098000000}"/>
    <cellStyle name="Calculation 2 13 17" xfId="161" xr:uid="{00000000-0005-0000-0000-000099000000}"/>
    <cellStyle name="Calculation 2 13 18" xfId="162" xr:uid="{00000000-0005-0000-0000-00009A000000}"/>
    <cellStyle name="Calculation 2 13 19" xfId="163" xr:uid="{00000000-0005-0000-0000-00009B000000}"/>
    <cellStyle name="Calculation 2 13 2" xfId="164" xr:uid="{00000000-0005-0000-0000-00009C000000}"/>
    <cellStyle name="Calculation 2 13 20" xfId="165" xr:uid="{00000000-0005-0000-0000-00009D000000}"/>
    <cellStyle name="Calculation 2 13 21" xfId="166" xr:uid="{00000000-0005-0000-0000-00009E000000}"/>
    <cellStyle name="Calculation 2 13 22" xfId="167" xr:uid="{00000000-0005-0000-0000-00009F000000}"/>
    <cellStyle name="Calculation 2 13 23" xfId="168" xr:uid="{00000000-0005-0000-0000-0000A0000000}"/>
    <cellStyle name="Calculation 2 13 3" xfId="169" xr:uid="{00000000-0005-0000-0000-0000A1000000}"/>
    <cellStyle name="Calculation 2 13 4" xfId="170" xr:uid="{00000000-0005-0000-0000-0000A2000000}"/>
    <cellStyle name="Calculation 2 13 5" xfId="171" xr:uid="{00000000-0005-0000-0000-0000A3000000}"/>
    <cellStyle name="Calculation 2 13 6" xfId="172" xr:uid="{00000000-0005-0000-0000-0000A4000000}"/>
    <cellStyle name="Calculation 2 13 7" xfId="173" xr:uid="{00000000-0005-0000-0000-0000A5000000}"/>
    <cellStyle name="Calculation 2 13 8" xfId="174" xr:uid="{00000000-0005-0000-0000-0000A6000000}"/>
    <cellStyle name="Calculation 2 13 9" xfId="175" xr:uid="{00000000-0005-0000-0000-0000A7000000}"/>
    <cellStyle name="Calculation 2 14" xfId="176" xr:uid="{00000000-0005-0000-0000-0000A8000000}"/>
    <cellStyle name="Calculation 2 14 10" xfId="177" xr:uid="{00000000-0005-0000-0000-0000A9000000}"/>
    <cellStyle name="Calculation 2 14 11" xfId="178" xr:uid="{00000000-0005-0000-0000-0000AA000000}"/>
    <cellStyle name="Calculation 2 14 12" xfId="179" xr:uid="{00000000-0005-0000-0000-0000AB000000}"/>
    <cellStyle name="Calculation 2 14 13" xfId="180" xr:uid="{00000000-0005-0000-0000-0000AC000000}"/>
    <cellStyle name="Calculation 2 14 14" xfId="181" xr:uid="{00000000-0005-0000-0000-0000AD000000}"/>
    <cellStyle name="Calculation 2 14 15" xfId="182" xr:uid="{00000000-0005-0000-0000-0000AE000000}"/>
    <cellStyle name="Calculation 2 14 16" xfId="183" xr:uid="{00000000-0005-0000-0000-0000AF000000}"/>
    <cellStyle name="Calculation 2 14 17" xfId="184" xr:uid="{00000000-0005-0000-0000-0000B0000000}"/>
    <cellStyle name="Calculation 2 14 18" xfId="185" xr:uid="{00000000-0005-0000-0000-0000B1000000}"/>
    <cellStyle name="Calculation 2 14 19" xfId="186" xr:uid="{00000000-0005-0000-0000-0000B2000000}"/>
    <cellStyle name="Calculation 2 14 2" xfId="187" xr:uid="{00000000-0005-0000-0000-0000B3000000}"/>
    <cellStyle name="Calculation 2 14 20" xfId="188" xr:uid="{00000000-0005-0000-0000-0000B4000000}"/>
    <cellStyle name="Calculation 2 14 21" xfId="189" xr:uid="{00000000-0005-0000-0000-0000B5000000}"/>
    <cellStyle name="Calculation 2 14 22" xfId="190" xr:uid="{00000000-0005-0000-0000-0000B6000000}"/>
    <cellStyle name="Calculation 2 14 23" xfId="191" xr:uid="{00000000-0005-0000-0000-0000B7000000}"/>
    <cellStyle name="Calculation 2 14 3" xfId="192" xr:uid="{00000000-0005-0000-0000-0000B8000000}"/>
    <cellStyle name="Calculation 2 14 4" xfId="193" xr:uid="{00000000-0005-0000-0000-0000B9000000}"/>
    <cellStyle name="Calculation 2 14 5" xfId="194" xr:uid="{00000000-0005-0000-0000-0000BA000000}"/>
    <cellStyle name="Calculation 2 14 6" xfId="195" xr:uid="{00000000-0005-0000-0000-0000BB000000}"/>
    <cellStyle name="Calculation 2 14 7" xfId="196" xr:uid="{00000000-0005-0000-0000-0000BC000000}"/>
    <cellStyle name="Calculation 2 14 8" xfId="197" xr:uid="{00000000-0005-0000-0000-0000BD000000}"/>
    <cellStyle name="Calculation 2 14 9" xfId="198" xr:uid="{00000000-0005-0000-0000-0000BE000000}"/>
    <cellStyle name="Calculation 2 15" xfId="199" xr:uid="{00000000-0005-0000-0000-0000BF000000}"/>
    <cellStyle name="Calculation 2 15 10" xfId="200" xr:uid="{00000000-0005-0000-0000-0000C0000000}"/>
    <cellStyle name="Calculation 2 15 11" xfId="201" xr:uid="{00000000-0005-0000-0000-0000C1000000}"/>
    <cellStyle name="Calculation 2 15 12" xfId="202" xr:uid="{00000000-0005-0000-0000-0000C2000000}"/>
    <cellStyle name="Calculation 2 15 13" xfId="203" xr:uid="{00000000-0005-0000-0000-0000C3000000}"/>
    <cellStyle name="Calculation 2 15 14" xfId="204" xr:uid="{00000000-0005-0000-0000-0000C4000000}"/>
    <cellStyle name="Calculation 2 15 15" xfId="205" xr:uid="{00000000-0005-0000-0000-0000C5000000}"/>
    <cellStyle name="Calculation 2 15 16" xfId="206" xr:uid="{00000000-0005-0000-0000-0000C6000000}"/>
    <cellStyle name="Calculation 2 15 17" xfId="207" xr:uid="{00000000-0005-0000-0000-0000C7000000}"/>
    <cellStyle name="Calculation 2 15 18" xfId="208" xr:uid="{00000000-0005-0000-0000-0000C8000000}"/>
    <cellStyle name="Calculation 2 15 19" xfId="209" xr:uid="{00000000-0005-0000-0000-0000C9000000}"/>
    <cellStyle name="Calculation 2 15 2" xfId="210" xr:uid="{00000000-0005-0000-0000-0000CA000000}"/>
    <cellStyle name="Calculation 2 15 20" xfId="211" xr:uid="{00000000-0005-0000-0000-0000CB000000}"/>
    <cellStyle name="Calculation 2 15 21" xfId="212" xr:uid="{00000000-0005-0000-0000-0000CC000000}"/>
    <cellStyle name="Calculation 2 15 22" xfId="213" xr:uid="{00000000-0005-0000-0000-0000CD000000}"/>
    <cellStyle name="Calculation 2 15 23" xfId="214" xr:uid="{00000000-0005-0000-0000-0000CE000000}"/>
    <cellStyle name="Calculation 2 15 3" xfId="215" xr:uid="{00000000-0005-0000-0000-0000CF000000}"/>
    <cellStyle name="Calculation 2 15 4" xfId="216" xr:uid="{00000000-0005-0000-0000-0000D0000000}"/>
    <cellStyle name="Calculation 2 15 5" xfId="217" xr:uid="{00000000-0005-0000-0000-0000D1000000}"/>
    <cellStyle name="Calculation 2 15 6" xfId="218" xr:uid="{00000000-0005-0000-0000-0000D2000000}"/>
    <cellStyle name="Calculation 2 15 7" xfId="219" xr:uid="{00000000-0005-0000-0000-0000D3000000}"/>
    <cellStyle name="Calculation 2 15 8" xfId="220" xr:uid="{00000000-0005-0000-0000-0000D4000000}"/>
    <cellStyle name="Calculation 2 15 9" xfId="221" xr:uid="{00000000-0005-0000-0000-0000D5000000}"/>
    <cellStyle name="Calculation 2 16" xfId="222" xr:uid="{00000000-0005-0000-0000-0000D6000000}"/>
    <cellStyle name="Calculation 2 17" xfId="223" xr:uid="{00000000-0005-0000-0000-0000D7000000}"/>
    <cellStyle name="Calculation 2 18" xfId="224" xr:uid="{00000000-0005-0000-0000-0000D8000000}"/>
    <cellStyle name="Calculation 2 19" xfId="225" xr:uid="{00000000-0005-0000-0000-0000D9000000}"/>
    <cellStyle name="Calculation 2 2" xfId="226" xr:uid="{00000000-0005-0000-0000-0000DA000000}"/>
    <cellStyle name="Calculation 2 2 10" xfId="227" xr:uid="{00000000-0005-0000-0000-0000DB000000}"/>
    <cellStyle name="Calculation 2 2 11" xfId="228" xr:uid="{00000000-0005-0000-0000-0000DC000000}"/>
    <cellStyle name="Calculation 2 2 12" xfId="229" xr:uid="{00000000-0005-0000-0000-0000DD000000}"/>
    <cellStyle name="Calculation 2 2 13" xfId="230" xr:uid="{00000000-0005-0000-0000-0000DE000000}"/>
    <cellStyle name="Calculation 2 2 14" xfId="231" xr:uid="{00000000-0005-0000-0000-0000DF000000}"/>
    <cellStyle name="Calculation 2 2 15" xfId="232" xr:uid="{00000000-0005-0000-0000-0000E0000000}"/>
    <cellStyle name="Calculation 2 2 16" xfId="233" xr:uid="{00000000-0005-0000-0000-0000E1000000}"/>
    <cellStyle name="Calculation 2 2 17" xfId="234" xr:uid="{00000000-0005-0000-0000-0000E2000000}"/>
    <cellStyle name="Calculation 2 2 18" xfId="235" xr:uid="{00000000-0005-0000-0000-0000E3000000}"/>
    <cellStyle name="Calculation 2 2 19" xfId="236" xr:uid="{00000000-0005-0000-0000-0000E4000000}"/>
    <cellStyle name="Calculation 2 2 2" xfId="237" xr:uid="{00000000-0005-0000-0000-0000E5000000}"/>
    <cellStyle name="Calculation 2 2 20" xfId="238" xr:uid="{00000000-0005-0000-0000-0000E6000000}"/>
    <cellStyle name="Calculation 2 2 21" xfId="239" xr:uid="{00000000-0005-0000-0000-0000E7000000}"/>
    <cellStyle name="Calculation 2 2 22" xfId="240" xr:uid="{00000000-0005-0000-0000-0000E8000000}"/>
    <cellStyle name="Calculation 2 2 23" xfId="241" xr:uid="{00000000-0005-0000-0000-0000E9000000}"/>
    <cellStyle name="Calculation 2 2 3" xfId="242" xr:uid="{00000000-0005-0000-0000-0000EA000000}"/>
    <cellStyle name="Calculation 2 2 4" xfId="243" xr:uid="{00000000-0005-0000-0000-0000EB000000}"/>
    <cellStyle name="Calculation 2 2 5" xfId="244" xr:uid="{00000000-0005-0000-0000-0000EC000000}"/>
    <cellStyle name="Calculation 2 2 6" xfId="245" xr:uid="{00000000-0005-0000-0000-0000ED000000}"/>
    <cellStyle name="Calculation 2 2 7" xfId="246" xr:uid="{00000000-0005-0000-0000-0000EE000000}"/>
    <cellStyle name="Calculation 2 2 8" xfId="247" xr:uid="{00000000-0005-0000-0000-0000EF000000}"/>
    <cellStyle name="Calculation 2 2 9" xfId="248" xr:uid="{00000000-0005-0000-0000-0000F0000000}"/>
    <cellStyle name="Calculation 2 20" xfId="249" xr:uid="{00000000-0005-0000-0000-0000F1000000}"/>
    <cellStyle name="Calculation 2 21" xfId="250" xr:uid="{00000000-0005-0000-0000-0000F2000000}"/>
    <cellStyle name="Calculation 2 22" xfId="251" xr:uid="{00000000-0005-0000-0000-0000F3000000}"/>
    <cellStyle name="Calculation 2 23" xfId="252" xr:uid="{00000000-0005-0000-0000-0000F4000000}"/>
    <cellStyle name="Calculation 2 24" xfId="253" xr:uid="{00000000-0005-0000-0000-0000F5000000}"/>
    <cellStyle name="Calculation 2 25" xfId="254" xr:uid="{00000000-0005-0000-0000-0000F6000000}"/>
    <cellStyle name="Calculation 2 26" xfId="255" xr:uid="{00000000-0005-0000-0000-0000F7000000}"/>
    <cellStyle name="Calculation 2 27" xfId="256" xr:uid="{00000000-0005-0000-0000-0000F8000000}"/>
    <cellStyle name="Calculation 2 28" xfId="257" xr:uid="{00000000-0005-0000-0000-0000F9000000}"/>
    <cellStyle name="Calculation 2 29" xfId="258" xr:uid="{00000000-0005-0000-0000-0000FA000000}"/>
    <cellStyle name="Calculation 2 3" xfId="259" xr:uid="{00000000-0005-0000-0000-0000FB000000}"/>
    <cellStyle name="Calculation 2 3 10" xfId="260" xr:uid="{00000000-0005-0000-0000-0000FC000000}"/>
    <cellStyle name="Calculation 2 3 11" xfId="261" xr:uid="{00000000-0005-0000-0000-0000FD000000}"/>
    <cellStyle name="Calculation 2 3 12" xfId="262" xr:uid="{00000000-0005-0000-0000-0000FE000000}"/>
    <cellStyle name="Calculation 2 3 13" xfId="263" xr:uid="{00000000-0005-0000-0000-0000FF000000}"/>
    <cellStyle name="Calculation 2 3 14" xfId="264" xr:uid="{00000000-0005-0000-0000-000000010000}"/>
    <cellStyle name="Calculation 2 3 15" xfId="265" xr:uid="{00000000-0005-0000-0000-000001010000}"/>
    <cellStyle name="Calculation 2 3 16" xfId="266" xr:uid="{00000000-0005-0000-0000-000002010000}"/>
    <cellStyle name="Calculation 2 3 17" xfId="267" xr:uid="{00000000-0005-0000-0000-000003010000}"/>
    <cellStyle name="Calculation 2 3 18" xfId="268" xr:uid="{00000000-0005-0000-0000-000004010000}"/>
    <cellStyle name="Calculation 2 3 19" xfId="269" xr:uid="{00000000-0005-0000-0000-000005010000}"/>
    <cellStyle name="Calculation 2 3 2" xfId="270" xr:uid="{00000000-0005-0000-0000-000006010000}"/>
    <cellStyle name="Calculation 2 3 20" xfId="271" xr:uid="{00000000-0005-0000-0000-000007010000}"/>
    <cellStyle name="Calculation 2 3 21" xfId="272" xr:uid="{00000000-0005-0000-0000-000008010000}"/>
    <cellStyle name="Calculation 2 3 22" xfId="273" xr:uid="{00000000-0005-0000-0000-000009010000}"/>
    <cellStyle name="Calculation 2 3 23" xfId="274" xr:uid="{00000000-0005-0000-0000-00000A010000}"/>
    <cellStyle name="Calculation 2 3 3" xfId="275" xr:uid="{00000000-0005-0000-0000-00000B010000}"/>
    <cellStyle name="Calculation 2 3 4" xfId="276" xr:uid="{00000000-0005-0000-0000-00000C010000}"/>
    <cellStyle name="Calculation 2 3 5" xfId="277" xr:uid="{00000000-0005-0000-0000-00000D010000}"/>
    <cellStyle name="Calculation 2 3 6" xfId="278" xr:uid="{00000000-0005-0000-0000-00000E010000}"/>
    <cellStyle name="Calculation 2 3 7" xfId="279" xr:uid="{00000000-0005-0000-0000-00000F010000}"/>
    <cellStyle name="Calculation 2 3 8" xfId="280" xr:uid="{00000000-0005-0000-0000-000010010000}"/>
    <cellStyle name="Calculation 2 3 9" xfId="281" xr:uid="{00000000-0005-0000-0000-000011010000}"/>
    <cellStyle name="Calculation 2 30" xfId="282" xr:uid="{00000000-0005-0000-0000-000012010000}"/>
    <cellStyle name="Calculation 2 31" xfId="283" xr:uid="{00000000-0005-0000-0000-000013010000}"/>
    <cellStyle name="Calculation 2 32" xfId="284" xr:uid="{00000000-0005-0000-0000-000014010000}"/>
    <cellStyle name="Calculation 2 33" xfId="285" xr:uid="{00000000-0005-0000-0000-000015010000}"/>
    <cellStyle name="Calculation 2 34" xfId="286" xr:uid="{00000000-0005-0000-0000-000016010000}"/>
    <cellStyle name="Calculation 2 35" xfId="287" xr:uid="{00000000-0005-0000-0000-000017010000}"/>
    <cellStyle name="Calculation 2 36" xfId="288" xr:uid="{00000000-0005-0000-0000-000018010000}"/>
    <cellStyle name="Calculation 2 37" xfId="289" xr:uid="{00000000-0005-0000-0000-000019010000}"/>
    <cellStyle name="Calculation 2 4" xfId="290" xr:uid="{00000000-0005-0000-0000-00001A010000}"/>
    <cellStyle name="Calculation 2 4 10" xfId="291" xr:uid="{00000000-0005-0000-0000-00001B010000}"/>
    <cellStyle name="Calculation 2 4 11" xfId="292" xr:uid="{00000000-0005-0000-0000-00001C010000}"/>
    <cellStyle name="Calculation 2 4 12" xfId="293" xr:uid="{00000000-0005-0000-0000-00001D010000}"/>
    <cellStyle name="Calculation 2 4 13" xfId="294" xr:uid="{00000000-0005-0000-0000-00001E010000}"/>
    <cellStyle name="Calculation 2 4 14" xfId="295" xr:uid="{00000000-0005-0000-0000-00001F010000}"/>
    <cellStyle name="Calculation 2 4 15" xfId="296" xr:uid="{00000000-0005-0000-0000-000020010000}"/>
    <cellStyle name="Calculation 2 4 16" xfId="297" xr:uid="{00000000-0005-0000-0000-000021010000}"/>
    <cellStyle name="Calculation 2 4 17" xfId="298" xr:uid="{00000000-0005-0000-0000-000022010000}"/>
    <cellStyle name="Calculation 2 4 18" xfId="299" xr:uid="{00000000-0005-0000-0000-000023010000}"/>
    <cellStyle name="Calculation 2 4 19" xfId="300" xr:uid="{00000000-0005-0000-0000-000024010000}"/>
    <cellStyle name="Calculation 2 4 2" xfId="301" xr:uid="{00000000-0005-0000-0000-000025010000}"/>
    <cellStyle name="Calculation 2 4 20" xfId="302" xr:uid="{00000000-0005-0000-0000-000026010000}"/>
    <cellStyle name="Calculation 2 4 21" xfId="303" xr:uid="{00000000-0005-0000-0000-000027010000}"/>
    <cellStyle name="Calculation 2 4 22" xfId="304" xr:uid="{00000000-0005-0000-0000-000028010000}"/>
    <cellStyle name="Calculation 2 4 23" xfId="305" xr:uid="{00000000-0005-0000-0000-000029010000}"/>
    <cellStyle name="Calculation 2 4 3" xfId="306" xr:uid="{00000000-0005-0000-0000-00002A010000}"/>
    <cellStyle name="Calculation 2 4 4" xfId="307" xr:uid="{00000000-0005-0000-0000-00002B010000}"/>
    <cellStyle name="Calculation 2 4 5" xfId="308" xr:uid="{00000000-0005-0000-0000-00002C010000}"/>
    <cellStyle name="Calculation 2 4 6" xfId="309" xr:uid="{00000000-0005-0000-0000-00002D010000}"/>
    <cellStyle name="Calculation 2 4 7" xfId="310" xr:uid="{00000000-0005-0000-0000-00002E010000}"/>
    <cellStyle name="Calculation 2 4 8" xfId="311" xr:uid="{00000000-0005-0000-0000-00002F010000}"/>
    <cellStyle name="Calculation 2 4 9" xfId="312" xr:uid="{00000000-0005-0000-0000-000030010000}"/>
    <cellStyle name="Calculation 2 5" xfId="313" xr:uid="{00000000-0005-0000-0000-000031010000}"/>
    <cellStyle name="Calculation 2 5 10" xfId="314" xr:uid="{00000000-0005-0000-0000-000032010000}"/>
    <cellStyle name="Calculation 2 5 11" xfId="315" xr:uid="{00000000-0005-0000-0000-000033010000}"/>
    <cellStyle name="Calculation 2 5 12" xfId="316" xr:uid="{00000000-0005-0000-0000-000034010000}"/>
    <cellStyle name="Calculation 2 5 13" xfId="317" xr:uid="{00000000-0005-0000-0000-000035010000}"/>
    <cellStyle name="Calculation 2 5 14" xfId="318" xr:uid="{00000000-0005-0000-0000-000036010000}"/>
    <cellStyle name="Calculation 2 5 15" xfId="319" xr:uid="{00000000-0005-0000-0000-000037010000}"/>
    <cellStyle name="Calculation 2 5 16" xfId="320" xr:uid="{00000000-0005-0000-0000-000038010000}"/>
    <cellStyle name="Calculation 2 5 17" xfId="321" xr:uid="{00000000-0005-0000-0000-000039010000}"/>
    <cellStyle name="Calculation 2 5 18" xfId="322" xr:uid="{00000000-0005-0000-0000-00003A010000}"/>
    <cellStyle name="Calculation 2 5 19" xfId="323" xr:uid="{00000000-0005-0000-0000-00003B010000}"/>
    <cellStyle name="Calculation 2 5 2" xfId="324" xr:uid="{00000000-0005-0000-0000-00003C010000}"/>
    <cellStyle name="Calculation 2 5 20" xfId="325" xr:uid="{00000000-0005-0000-0000-00003D010000}"/>
    <cellStyle name="Calculation 2 5 21" xfId="326" xr:uid="{00000000-0005-0000-0000-00003E010000}"/>
    <cellStyle name="Calculation 2 5 22" xfId="327" xr:uid="{00000000-0005-0000-0000-00003F010000}"/>
    <cellStyle name="Calculation 2 5 23" xfId="328" xr:uid="{00000000-0005-0000-0000-000040010000}"/>
    <cellStyle name="Calculation 2 5 3" xfId="329" xr:uid="{00000000-0005-0000-0000-000041010000}"/>
    <cellStyle name="Calculation 2 5 4" xfId="330" xr:uid="{00000000-0005-0000-0000-000042010000}"/>
    <cellStyle name="Calculation 2 5 5" xfId="331" xr:uid="{00000000-0005-0000-0000-000043010000}"/>
    <cellStyle name="Calculation 2 5 6" xfId="332" xr:uid="{00000000-0005-0000-0000-000044010000}"/>
    <cellStyle name="Calculation 2 5 7" xfId="333" xr:uid="{00000000-0005-0000-0000-000045010000}"/>
    <cellStyle name="Calculation 2 5 8" xfId="334" xr:uid="{00000000-0005-0000-0000-000046010000}"/>
    <cellStyle name="Calculation 2 5 9" xfId="335" xr:uid="{00000000-0005-0000-0000-000047010000}"/>
    <cellStyle name="Calculation 2 6" xfId="336" xr:uid="{00000000-0005-0000-0000-000048010000}"/>
    <cellStyle name="Calculation 2 6 10" xfId="337" xr:uid="{00000000-0005-0000-0000-000049010000}"/>
    <cellStyle name="Calculation 2 6 11" xfId="338" xr:uid="{00000000-0005-0000-0000-00004A010000}"/>
    <cellStyle name="Calculation 2 6 12" xfId="339" xr:uid="{00000000-0005-0000-0000-00004B010000}"/>
    <cellStyle name="Calculation 2 6 13" xfId="340" xr:uid="{00000000-0005-0000-0000-00004C010000}"/>
    <cellStyle name="Calculation 2 6 14" xfId="341" xr:uid="{00000000-0005-0000-0000-00004D010000}"/>
    <cellStyle name="Calculation 2 6 15" xfId="342" xr:uid="{00000000-0005-0000-0000-00004E010000}"/>
    <cellStyle name="Calculation 2 6 16" xfId="343" xr:uid="{00000000-0005-0000-0000-00004F010000}"/>
    <cellStyle name="Calculation 2 6 17" xfId="344" xr:uid="{00000000-0005-0000-0000-000050010000}"/>
    <cellStyle name="Calculation 2 6 18" xfId="345" xr:uid="{00000000-0005-0000-0000-000051010000}"/>
    <cellStyle name="Calculation 2 6 19" xfId="346" xr:uid="{00000000-0005-0000-0000-000052010000}"/>
    <cellStyle name="Calculation 2 6 2" xfId="347" xr:uid="{00000000-0005-0000-0000-000053010000}"/>
    <cellStyle name="Calculation 2 6 20" xfId="348" xr:uid="{00000000-0005-0000-0000-000054010000}"/>
    <cellStyle name="Calculation 2 6 21" xfId="349" xr:uid="{00000000-0005-0000-0000-000055010000}"/>
    <cellStyle name="Calculation 2 6 22" xfId="350" xr:uid="{00000000-0005-0000-0000-000056010000}"/>
    <cellStyle name="Calculation 2 6 23" xfId="351" xr:uid="{00000000-0005-0000-0000-000057010000}"/>
    <cellStyle name="Calculation 2 6 3" xfId="352" xr:uid="{00000000-0005-0000-0000-000058010000}"/>
    <cellStyle name="Calculation 2 6 4" xfId="353" xr:uid="{00000000-0005-0000-0000-000059010000}"/>
    <cellStyle name="Calculation 2 6 5" xfId="354" xr:uid="{00000000-0005-0000-0000-00005A010000}"/>
    <cellStyle name="Calculation 2 6 6" xfId="355" xr:uid="{00000000-0005-0000-0000-00005B010000}"/>
    <cellStyle name="Calculation 2 6 7" xfId="356" xr:uid="{00000000-0005-0000-0000-00005C010000}"/>
    <cellStyle name="Calculation 2 6 8" xfId="357" xr:uid="{00000000-0005-0000-0000-00005D010000}"/>
    <cellStyle name="Calculation 2 6 9" xfId="358" xr:uid="{00000000-0005-0000-0000-00005E010000}"/>
    <cellStyle name="Calculation 2 7" xfId="359" xr:uid="{00000000-0005-0000-0000-00005F010000}"/>
    <cellStyle name="Calculation 2 7 10" xfId="360" xr:uid="{00000000-0005-0000-0000-000060010000}"/>
    <cellStyle name="Calculation 2 7 11" xfId="361" xr:uid="{00000000-0005-0000-0000-000061010000}"/>
    <cellStyle name="Calculation 2 7 12" xfId="362" xr:uid="{00000000-0005-0000-0000-000062010000}"/>
    <cellStyle name="Calculation 2 7 13" xfId="363" xr:uid="{00000000-0005-0000-0000-000063010000}"/>
    <cellStyle name="Calculation 2 7 14" xfId="364" xr:uid="{00000000-0005-0000-0000-000064010000}"/>
    <cellStyle name="Calculation 2 7 15" xfId="365" xr:uid="{00000000-0005-0000-0000-000065010000}"/>
    <cellStyle name="Calculation 2 7 16" xfId="366" xr:uid="{00000000-0005-0000-0000-000066010000}"/>
    <cellStyle name="Calculation 2 7 17" xfId="367" xr:uid="{00000000-0005-0000-0000-000067010000}"/>
    <cellStyle name="Calculation 2 7 18" xfId="368" xr:uid="{00000000-0005-0000-0000-000068010000}"/>
    <cellStyle name="Calculation 2 7 19" xfId="369" xr:uid="{00000000-0005-0000-0000-000069010000}"/>
    <cellStyle name="Calculation 2 7 2" xfId="370" xr:uid="{00000000-0005-0000-0000-00006A010000}"/>
    <cellStyle name="Calculation 2 7 20" xfId="371" xr:uid="{00000000-0005-0000-0000-00006B010000}"/>
    <cellStyle name="Calculation 2 7 21" xfId="372" xr:uid="{00000000-0005-0000-0000-00006C010000}"/>
    <cellStyle name="Calculation 2 7 22" xfId="373" xr:uid="{00000000-0005-0000-0000-00006D010000}"/>
    <cellStyle name="Calculation 2 7 23" xfId="374" xr:uid="{00000000-0005-0000-0000-00006E010000}"/>
    <cellStyle name="Calculation 2 7 3" xfId="375" xr:uid="{00000000-0005-0000-0000-00006F010000}"/>
    <cellStyle name="Calculation 2 7 4" xfId="376" xr:uid="{00000000-0005-0000-0000-000070010000}"/>
    <cellStyle name="Calculation 2 7 5" xfId="377" xr:uid="{00000000-0005-0000-0000-000071010000}"/>
    <cellStyle name="Calculation 2 7 6" xfId="378" xr:uid="{00000000-0005-0000-0000-000072010000}"/>
    <cellStyle name="Calculation 2 7 7" xfId="379" xr:uid="{00000000-0005-0000-0000-000073010000}"/>
    <cellStyle name="Calculation 2 7 8" xfId="380" xr:uid="{00000000-0005-0000-0000-000074010000}"/>
    <cellStyle name="Calculation 2 7 9" xfId="381" xr:uid="{00000000-0005-0000-0000-000075010000}"/>
    <cellStyle name="Calculation 2 8" xfId="382" xr:uid="{00000000-0005-0000-0000-000076010000}"/>
    <cellStyle name="Calculation 2 8 10" xfId="383" xr:uid="{00000000-0005-0000-0000-000077010000}"/>
    <cellStyle name="Calculation 2 8 11" xfId="384" xr:uid="{00000000-0005-0000-0000-000078010000}"/>
    <cellStyle name="Calculation 2 8 12" xfId="385" xr:uid="{00000000-0005-0000-0000-000079010000}"/>
    <cellStyle name="Calculation 2 8 13" xfId="386" xr:uid="{00000000-0005-0000-0000-00007A010000}"/>
    <cellStyle name="Calculation 2 8 14" xfId="387" xr:uid="{00000000-0005-0000-0000-00007B010000}"/>
    <cellStyle name="Calculation 2 8 15" xfId="388" xr:uid="{00000000-0005-0000-0000-00007C010000}"/>
    <cellStyle name="Calculation 2 8 16" xfId="389" xr:uid="{00000000-0005-0000-0000-00007D010000}"/>
    <cellStyle name="Calculation 2 8 17" xfId="390" xr:uid="{00000000-0005-0000-0000-00007E010000}"/>
    <cellStyle name="Calculation 2 8 18" xfId="391" xr:uid="{00000000-0005-0000-0000-00007F010000}"/>
    <cellStyle name="Calculation 2 8 19" xfId="392" xr:uid="{00000000-0005-0000-0000-000080010000}"/>
    <cellStyle name="Calculation 2 8 2" xfId="393" xr:uid="{00000000-0005-0000-0000-000081010000}"/>
    <cellStyle name="Calculation 2 8 20" xfId="394" xr:uid="{00000000-0005-0000-0000-000082010000}"/>
    <cellStyle name="Calculation 2 8 21" xfId="395" xr:uid="{00000000-0005-0000-0000-000083010000}"/>
    <cellStyle name="Calculation 2 8 22" xfId="396" xr:uid="{00000000-0005-0000-0000-000084010000}"/>
    <cellStyle name="Calculation 2 8 23" xfId="397" xr:uid="{00000000-0005-0000-0000-000085010000}"/>
    <cellStyle name="Calculation 2 8 3" xfId="398" xr:uid="{00000000-0005-0000-0000-000086010000}"/>
    <cellStyle name="Calculation 2 8 4" xfId="399" xr:uid="{00000000-0005-0000-0000-000087010000}"/>
    <cellStyle name="Calculation 2 8 5" xfId="400" xr:uid="{00000000-0005-0000-0000-000088010000}"/>
    <cellStyle name="Calculation 2 8 6" xfId="401" xr:uid="{00000000-0005-0000-0000-000089010000}"/>
    <cellStyle name="Calculation 2 8 7" xfId="402" xr:uid="{00000000-0005-0000-0000-00008A010000}"/>
    <cellStyle name="Calculation 2 8 8" xfId="403" xr:uid="{00000000-0005-0000-0000-00008B010000}"/>
    <cellStyle name="Calculation 2 8 9" xfId="404" xr:uid="{00000000-0005-0000-0000-00008C010000}"/>
    <cellStyle name="Calculation 2 9" xfId="405" xr:uid="{00000000-0005-0000-0000-00008D010000}"/>
    <cellStyle name="Calculation 2 9 10" xfId="406" xr:uid="{00000000-0005-0000-0000-00008E010000}"/>
    <cellStyle name="Calculation 2 9 11" xfId="407" xr:uid="{00000000-0005-0000-0000-00008F010000}"/>
    <cellStyle name="Calculation 2 9 12" xfId="408" xr:uid="{00000000-0005-0000-0000-000090010000}"/>
    <cellStyle name="Calculation 2 9 13" xfId="409" xr:uid="{00000000-0005-0000-0000-000091010000}"/>
    <cellStyle name="Calculation 2 9 14" xfId="410" xr:uid="{00000000-0005-0000-0000-000092010000}"/>
    <cellStyle name="Calculation 2 9 15" xfId="411" xr:uid="{00000000-0005-0000-0000-000093010000}"/>
    <cellStyle name="Calculation 2 9 16" xfId="412" xr:uid="{00000000-0005-0000-0000-000094010000}"/>
    <cellStyle name="Calculation 2 9 17" xfId="413" xr:uid="{00000000-0005-0000-0000-000095010000}"/>
    <cellStyle name="Calculation 2 9 18" xfId="414" xr:uid="{00000000-0005-0000-0000-000096010000}"/>
    <cellStyle name="Calculation 2 9 19" xfId="415" xr:uid="{00000000-0005-0000-0000-000097010000}"/>
    <cellStyle name="Calculation 2 9 2" xfId="416" xr:uid="{00000000-0005-0000-0000-000098010000}"/>
    <cellStyle name="Calculation 2 9 20" xfId="417" xr:uid="{00000000-0005-0000-0000-000099010000}"/>
    <cellStyle name="Calculation 2 9 21" xfId="418" xr:uid="{00000000-0005-0000-0000-00009A010000}"/>
    <cellStyle name="Calculation 2 9 22" xfId="419" xr:uid="{00000000-0005-0000-0000-00009B010000}"/>
    <cellStyle name="Calculation 2 9 23" xfId="420" xr:uid="{00000000-0005-0000-0000-00009C010000}"/>
    <cellStyle name="Calculation 2 9 3" xfId="421" xr:uid="{00000000-0005-0000-0000-00009D010000}"/>
    <cellStyle name="Calculation 2 9 4" xfId="422" xr:uid="{00000000-0005-0000-0000-00009E010000}"/>
    <cellStyle name="Calculation 2 9 5" xfId="423" xr:uid="{00000000-0005-0000-0000-00009F010000}"/>
    <cellStyle name="Calculation 2 9 6" xfId="424" xr:uid="{00000000-0005-0000-0000-0000A0010000}"/>
    <cellStyle name="Calculation 2 9 7" xfId="425" xr:uid="{00000000-0005-0000-0000-0000A1010000}"/>
    <cellStyle name="Calculation 2 9 8" xfId="426" xr:uid="{00000000-0005-0000-0000-0000A2010000}"/>
    <cellStyle name="Calculation 2 9 9" xfId="427" xr:uid="{00000000-0005-0000-0000-0000A3010000}"/>
    <cellStyle name="Check Cell 2" xfId="428" xr:uid="{00000000-0005-0000-0000-0000A4010000}"/>
    <cellStyle name="Check Cell 2 2" xfId="429" xr:uid="{00000000-0005-0000-0000-0000A5010000}"/>
    <cellStyle name="CollegeHeader1" xfId="430" xr:uid="{00000000-0005-0000-0000-0000A6010000}"/>
    <cellStyle name="ColumnAttributeAbovePrompt" xfId="431" xr:uid="{00000000-0005-0000-0000-0000A7010000}"/>
    <cellStyle name="ColumnAttributePrompt" xfId="432" xr:uid="{00000000-0005-0000-0000-0000A8010000}"/>
    <cellStyle name="ColumnAttributeValue" xfId="433" xr:uid="{00000000-0005-0000-0000-0000A9010000}"/>
    <cellStyle name="ColumnHeadingPrompt" xfId="434" xr:uid="{00000000-0005-0000-0000-0000AA010000}"/>
    <cellStyle name="ColumnHeadingValue" xfId="435" xr:uid="{00000000-0005-0000-0000-0000AB010000}"/>
    <cellStyle name="Comma" xfId="1" builtinId="3"/>
    <cellStyle name="Comma 10" xfId="436" xr:uid="{00000000-0005-0000-0000-0000AD010000}"/>
    <cellStyle name="Comma 10 2" xfId="437" xr:uid="{00000000-0005-0000-0000-0000AE010000}"/>
    <cellStyle name="Comma 10 2 2" xfId="438" xr:uid="{00000000-0005-0000-0000-0000AF010000}"/>
    <cellStyle name="Comma 10 3" xfId="439" xr:uid="{00000000-0005-0000-0000-0000B0010000}"/>
    <cellStyle name="Comma 10 3 2" xfId="440" xr:uid="{00000000-0005-0000-0000-0000B1010000}"/>
    <cellStyle name="Comma 10 4" xfId="441" xr:uid="{00000000-0005-0000-0000-0000B2010000}"/>
    <cellStyle name="Comma 10 4 2" xfId="442" xr:uid="{00000000-0005-0000-0000-0000B3010000}"/>
    <cellStyle name="Comma 10 5" xfId="443" xr:uid="{00000000-0005-0000-0000-0000B4010000}"/>
    <cellStyle name="Comma 10 5 2" xfId="444" xr:uid="{00000000-0005-0000-0000-0000B5010000}"/>
    <cellStyle name="Comma 10 6" xfId="445" xr:uid="{00000000-0005-0000-0000-0000B6010000}"/>
    <cellStyle name="Comma 10 6 2" xfId="446" xr:uid="{00000000-0005-0000-0000-0000B7010000}"/>
    <cellStyle name="Comma 10 7" xfId="447" xr:uid="{00000000-0005-0000-0000-0000B8010000}"/>
    <cellStyle name="Comma 10 7 2" xfId="448" xr:uid="{00000000-0005-0000-0000-0000B9010000}"/>
    <cellStyle name="Comma 10 8" xfId="449" xr:uid="{00000000-0005-0000-0000-0000BA010000}"/>
    <cellStyle name="Comma 10 8 2" xfId="450" xr:uid="{00000000-0005-0000-0000-0000BB010000}"/>
    <cellStyle name="Comma 10 9" xfId="451" xr:uid="{00000000-0005-0000-0000-0000BC010000}"/>
    <cellStyle name="Comma 10 9 2" xfId="452" xr:uid="{00000000-0005-0000-0000-0000BD010000}"/>
    <cellStyle name="Comma 2" xfId="453" xr:uid="{00000000-0005-0000-0000-0000BE010000}"/>
    <cellStyle name="Comma 2 10" xfId="454" xr:uid="{00000000-0005-0000-0000-0000BF010000}"/>
    <cellStyle name="Comma 2 2" xfId="455" xr:uid="{00000000-0005-0000-0000-0000C0010000}"/>
    <cellStyle name="Comma 2 2 10" xfId="456" xr:uid="{00000000-0005-0000-0000-0000C1010000}"/>
    <cellStyle name="Comma 2 2 11" xfId="457" xr:uid="{00000000-0005-0000-0000-0000C2010000}"/>
    <cellStyle name="Comma 2 2 2" xfId="458" xr:uid="{00000000-0005-0000-0000-0000C3010000}"/>
    <cellStyle name="Comma 2 2 2 2" xfId="459" xr:uid="{00000000-0005-0000-0000-0000C4010000}"/>
    <cellStyle name="Comma 2 2 3" xfId="460" xr:uid="{00000000-0005-0000-0000-0000C5010000}"/>
    <cellStyle name="Comma 2 2 3 2" xfId="461" xr:uid="{00000000-0005-0000-0000-0000C6010000}"/>
    <cellStyle name="Comma 2 2 4" xfId="462" xr:uid="{00000000-0005-0000-0000-0000C7010000}"/>
    <cellStyle name="Comma 2 2 4 2" xfId="463" xr:uid="{00000000-0005-0000-0000-0000C8010000}"/>
    <cellStyle name="Comma 2 2 5" xfId="464" xr:uid="{00000000-0005-0000-0000-0000C9010000}"/>
    <cellStyle name="Comma 2 2 5 2" xfId="465" xr:uid="{00000000-0005-0000-0000-0000CA010000}"/>
    <cellStyle name="Comma 2 2 6" xfId="466" xr:uid="{00000000-0005-0000-0000-0000CB010000}"/>
    <cellStyle name="Comma 2 2 6 2" xfId="467" xr:uid="{00000000-0005-0000-0000-0000CC010000}"/>
    <cellStyle name="Comma 2 2 7" xfId="468" xr:uid="{00000000-0005-0000-0000-0000CD010000}"/>
    <cellStyle name="Comma 2 2 7 2" xfId="469" xr:uid="{00000000-0005-0000-0000-0000CE010000}"/>
    <cellStyle name="Comma 2 2 8" xfId="470" xr:uid="{00000000-0005-0000-0000-0000CF010000}"/>
    <cellStyle name="Comma 2 2 8 2" xfId="471" xr:uid="{00000000-0005-0000-0000-0000D0010000}"/>
    <cellStyle name="Comma 2 2 9" xfId="472" xr:uid="{00000000-0005-0000-0000-0000D1010000}"/>
    <cellStyle name="Comma 2 2 9 2" xfId="473" xr:uid="{00000000-0005-0000-0000-0000D2010000}"/>
    <cellStyle name="Comma 2 3" xfId="474" xr:uid="{00000000-0005-0000-0000-0000D3010000}"/>
    <cellStyle name="Comma 2 4" xfId="475" xr:uid="{00000000-0005-0000-0000-0000D4010000}"/>
    <cellStyle name="Comma 2 5" xfId="476" xr:uid="{00000000-0005-0000-0000-0000D5010000}"/>
    <cellStyle name="Comma 2 6" xfId="477" xr:uid="{00000000-0005-0000-0000-0000D6010000}"/>
    <cellStyle name="Comma 2 7" xfId="478" xr:uid="{00000000-0005-0000-0000-0000D7010000}"/>
    <cellStyle name="Comma 2 8" xfId="479" xr:uid="{00000000-0005-0000-0000-0000D8010000}"/>
    <cellStyle name="Comma 2 9" xfId="480" xr:uid="{00000000-0005-0000-0000-0000D9010000}"/>
    <cellStyle name="Comma 3" xfId="481" xr:uid="{00000000-0005-0000-0000-0000DA010000}"/>
    <cellStyle name="Comma 3 2" xfId="482" xr:uid="{00000000-0005-0000-0000-0000DB010000}"/>
    <cellStyle name="Comma 3 2 2" xfId="483" xr:uid="{00000000-0005-0000-0000-0000DC010000}"/>
    <cellStyle name="Comma 3 3" xfId="484" xr:uid="{00000000-0005-0000-0000-0000DD010000}"/>
    <cellStyle name="Comma 3 3 2" xfId="485" xr:uid="{00000000-0005-0000-0000-0000DE010000}"/>
    <cellStyle name="Comma 3 4" xfId="486" xr:uid="{00000000-0005-0000-0000-0000DF010000}"/>
    <cellStyle name="Comma 3 4 2" xfId="487" xr:uid="{00000000-0005-0000-0000-0000E0010000}"/>
    <cellStyle name="Comma 3 5" xfId="488" xr:uid="{00000000-0005-0000-0000-0000E1010000}"/>
    <cellStyle name="Comma 3 5 2" xfId="489" xr:uid="{00000000-0005-0000-0000-0000E2010000}"/>
    <cellStyle name="Comma 3 6" xfId="490" xr:uid="{00000000-0005-0000-0000-0000E3010000}"/>
    <cellStyle name="Comma 3 6 2" xfId="491" xr:uid="{00000000-0005-0000-0000-0000E4010000}"/>
    <cellStyle name="Comma 3 7" xfId="492" xr:uid="{00000000-0005-0000-0000-0000E5010000}"/>
    <cellStyle name="Comma 3 7 2" xfId="493" xr:uid="{00000000-0005-0000-0000-0000E6010000}"/>
    <cellStyle name="Comma 3 8" xfId="494" xr:uid="{00000000-0005-0000-0000-0000E7010000}"/>
    <cellStyle name="Comma 3 8 2" xfId="495" xr:uid="{00000000-0005-0000-0000-0000E8010000}"/>
    <cellStyle name="Comma 3 9" xfId="496" xr:uid="{00000000-0005-0000-0000-0000E9010000}"/>
    <cellStyle name="Comma 3 9 2" xfId="497" xr:uid="{00000000-0005-0000-0000-0000EA010000}"/>
    <cellStyle name="Comma 4" xfId="498" xr:uid="{00000000-0005-0000-0000-0000EB010000}"/>
    <cellStyle name="Comma 4 2" xfId="499" xr:uid="{00000000-0005-0000-0000-0000EC010000}"/>
    <cellStyle name="Comma 4 2 2" xfId="500" xr:uid="{00000000-0005-0000-0000-0000ED010000}"/>
    <cellStyle name="Comma 4 3" xfId="501" xr:uid="{00000000-0005-0000-0000-0000EE010000}"/>
    <cellStyle name="Comma 4 3 2" xfId="502" xr:uid="{00000000-0005-0000-0000-0000EF010000}"/>
    <cellStyle name="Comma 4 4" xfId="503" xr:uid="{00000000-0005-0000-0000-0000F0010000}"/>
    <cellStyle name="Comma 4 4 2" xfId="504" xr:uid="{00000000-0005-0000-0000-0000F1010000}"/>
    <cellStyle name="Comma 4 5" xfId="505" xr:uid="{00000000-0005-0000-0000-0000F2010000}"/>
    <cellStyle name="Comma 4 5 2" xfId="506" xr:uid="{00000000-0005-0000-0000-0000F3010000}"/>
    <cellStyle name="Comma 4 6" xfId="507" xr:uid="{00000000-0005-0000-0000-0000F4010000}"/>
    <cellStyle name="Comma 4 6 2" xfId="508" xr:uid="{00000000-0005-0000-0000-0000F5010000}"/>
    <cellStyle name="Comma 4 7" xfId="509" xr:uid="{00000000-0005-0000-0000-0000F6010000}"/>
    <cellStyle name="Comma 4 7 2" xfId="510" xr:uid="{00000000-0005-0000-0000-0000F7010000}"/>
    <cellStyle name="Comma 4 8" xfId="511" xr:uid="{00000000-0005-0000-0000-0000F8010000}"/>
    <cellStyle name="Comma 4 8 2" xfId="512" xr:uid="{00000000-0005-0000-0000-0000F9010000}"/>
    <cellStyle name="Comma 4 9" xfId="513" xr:uid="{00000000-0005-0000-0000-0000FA010000}"/>
    <cellStyle name="Comma 4 9 2" xfId="514" xr:uid="{00000000-0005-0000-0000-0000FB010000}"/>
    <cellStyle name="Comma 5" xfId="515" xr:uid="{00000000-0005-0000-0000-0000FC010000}"/>
    <cellStyle name="Comma 5 2" xfId="516" xr:uid="{00000000-0005-0000-0000-0000FD010000}"/>
    <cellStyle name="Comma 5 2 2" xfId="517" xr:uid="{00000000-0005-0000-0000-0000FE010000}"/>
    <cellStyle name="Comma 5 3" xfId="518" xr:uid="{00000000-0005-0000-0000-0000FF010000}"/>
    <cellStyle name="Comma 5 3 2" xfId="519" xr:uid="{00000000-0005-0000-0000-000000020000}"/>
    <cellStyle name="Comma 5 4" xfId="520" xr:uid="{00000000-0005-0000-0000-000001020000}"/>
    <cellStyle name="Comma 5 4 2" xfId="521" xr:uid="{00000000-0005-0000-0000-000002020000}"/>
    <cellStyle name="Comma 5 5" xfId="522" xr:uid="{00000000-0005-0000-0000-000003020000}"/>
    <cellStyle name="Comma 5 5 2" xfId="523" xr:uid="{00000000-0005-0000-0000-000004020000}"/>
    <cellStyle name="Comma 5 6" xfId="524" xr:uid="{00000000-0005-0000-0000-000005020000}"/>
    <cellStyle name="Comma 5 6 2" xfId="525" xr:uid="{00000000-0005-0000-0000-000006020000}"/>
    <cellStyle name="Comma 5 7" xfId="526" xr:uid="{00000000-0005-0000-0000-000007020000}"/>
    <cellStyle name="Comma 5 7 2" xfId="527" xr:uid="{00000000-0005-0000-0000-000008020000}"/>
    <cellStyle name="Comma 5 8" xfId="528" xr:uid="{00000000-0005-0000-0000-000009020000}"/>
    <cellStyle name="Comma 5 8 2" xfId="529" xr:uid="{00000000-0005-0000-0000-00000A020000}"/>
    <cellStyle name="Comma 5 9" xfId="530" xr:uid="{00000000-0005-0000-0000-00000B020000}"/>
    <cellStyle name="Comma 5 9 2" xfId="531" xr:uid="{00000000-0005-0000-0000-00000C020000}"/>
    <cellStyle name="Comma 6" xfId="532" xr:uid="{00000000-0005-0000-0000-00000D020000}"/>
    <cellStyle name="Comma 6 2" xfId="533" xr:uid="{00000000-0005-0000-0000-00000E020000}"/>
    <cellStyle name="Comma 6 2 2" xfId="534" xr:uid="{00000000-0005-0000-0000-00000F020000}"/>
    <cellStyle name="Comma 6 3" xfId="535" xr:uid="{00000000-0005-0000-0000-000010020000}"/>
    <cellStyle name="Comma 6 3 2" xfId="536" xr:uid="{00000000-0005-0000-0000-000011020000}"/>
    <cellStyle name="Comma 6 4" xfId="537" xr:uid="{00000000-0005-0000-0000-000012020000}"/>
    <cellStyle name="Comma 6 4 2" xfId="538" xr:uid="{00000000-0005-0000-0000-000013020000}"/>
    <cellStyle name="Comma 6 5" xfId="539" xr:uid="{00000000-0005-0000-0000-000014020000}"/>
    <cellStyle name="Comma 6 5 2" xfId="540" xr:uid="{00000000-0005-0000-0000-000015020000}"/>
    <cellStyle name="Comma 6 6" xfId="541" xr:uid="{00000000-0005-0000-0000-000016020000}"/>
    <cellStyle name="Comma 6 6 2" xfId="542" xr:uid="{00000000-0005-0000-0000-000017020000}"/>
    <cellStyle name="Comma 6 7" xfId="543" xr:uid="{00000000-0005-0000-0000-000018020000}"/>
    <cellStyle name="Comma 6 7 2" xfId="544" xr:uid="{00000000-0005-0000-0000-000019020000}"/>
    <cellStyle name="Comma 6 8" xfId="545" xr:uid="{00000000-0005-0000-0000-00001A020000}"/>
    <cellStyle name="Comma 6 8 2" xfId="546" xr:uid="{00000000-0005-0000-0000-00001B020000}"/>
    <cellStyle name="Comma 6 9" xfId="547" xr:uid="{00000000-0005-0000-0000-00001C020000}"/>
    <cellStyle name="Comma 6 9 2" xfId="548" xr:uid="{00000000-0005-0000-0000-00001D020000}"/>
    <cellStyle name="Comma 7 2" xfId="549" xr:uid="{00000000-0005-0000-0000-00001E020000}"/>
    <cellStyle name="Comma 7 2 2" xfId="550" xr:uid="{00000000-0005-0000-0000-00001F020000}"/>
    <cellStyle name="Comma 7 3" xfId="551" xr:uid="{00000000-0005-0000-0000-000020020000}"/>
    <cellStyle name="Comma 7 3 2" xfId="552" xr:uid="{00000000-0005-0000-0000-000021020000}"/>
    <cellStyle name="Comma 7 4" xfId="553" xr:uid="{00000000-0005-0000-0000-000022020000}"/>
    <cellStyle name="Comma 7 4 2" xfId="554" xr:uid="{00000000-0005-0000-0000-000023020000}"/>
    <cellStyle name="Comma 7 5" xfId="555" xr:uid="{00000000-0005-0000-0000-000024020000}"/>
    <cellStyle name="Comma 7 5 2" xfId="556" xr:uid="{00000000-0005-0000-0000-000025020000}"/>
    <cellStyle name="Comma 7 6" xfId="557" xr:uid="{00000000-0005-0000-0000-000026020000}"/>
    <cellStyle name="Comma 7 6 2" xfId="558" xr:uid="{00000000-0005-0000-0000-000027020000}"/>
    <cellStyle name="Comma 7 7" xfId="559" xr:uid="{00000000-0005-0000-0000-000028020000}"/>
    <cellStyle name="Comma 7 7 2" xfId="560" xr:uid="{00000000-0005-0000-0000-000029020000}"/>
    <cellStyle name="Comma 7 8" xfId="561" xr:uid="{00000000-0005-0000-0000-00002A020000}"/>
    <cellStyle name="Comma 7 8 2" xfId="562" xr:uid="{00000000-0005-0000-0000-00002B020000}"/>
    <cellStyle name="Comma 7 9" xfId="563" xr:uid="{00000000-0005-0000-0000-00002C020000}"/>
    <cellStyle name="Comma 7 9 2" xfId="564" xr:uid="{00000000-0005-0000-0000-00002D020000}"/>
    <cellStyle name="Comma 8 2" xfId="565" xr:uid="{00000000-0005-0000-0000-00002E020000}"/>
    <cellStyle name="Comma 8 2 2" xfId="566" xr:uid="{00000000-0005-0000-0000-00002F020000}"/>
    <cellStyle name="Comma 8 3" xfId="567" xr:uid="{00000000-0005-0000-0000-000030020000}"/>
    <cellStyle name="Comma 8 3 2" xfId="568" xr:uid="{00000000-0005-0000-0000-000031020000}"/>
    <cellStyle name="Comma 8 4" xfId="569" xr:uid="{00000000-0005-0000-0000-000032020000}"/>
    <cellStyle name="Comma 8 4 2" xfId="570" xr:uid="{00000000-0005-0000-0000-000033020000}"/>
    <cellStyle name="Comma 8 5" xfId="571" xr:uid="{00000000-0005-0000-0000-000034020000}"/>
    <cellStyle name="Comma 8 5 2" xfId="572" xr:uid="{00000000-0005-0000-0000-000035020000}"/>
    <cellStyle name="Comma 8 6" xfId="573" xr:uid="{00000000-0005-0000-0000-000036020000}"/>
    <cellStyle name="Comma 8 6 2" xfId="574" xr:uid="{00000000-0005-0000-0000-000037020000}"/>
    <cellStyle name="Comma 8 7" xfId="575" xr:uid="{00000000-0005-0000-0000-000038020000}"/>
    <cellStyle name="Comma 8 7 2" xfId="576" xr:uid="{00000000-0005-0000-0000-000039020000}"/>
    <cellStyle name="Comma 8 8" xfId="577" xr:uid="{00000000-0005-0000-0000-00003A020000}"/>
    <cellStyle name="Comma 8 8 2" xfId="578" xr:uid="{00000000-0005-0000-0000-00003B020000}"/>
    <cellStyle name="Comma 8 9" xfId="579" xr:uid="{00000000-0005-0000-0000-00003C020000}"/>
    <cellStyle name="Comma 8 9 2" xfId="580" xr:uid="{00000000-0005-0000-0000-00003D020000}"/>
    <cellStyle name="Comma 9 2" xfId="581" xr:uid="{00000000-0005-0000-0000-00003E020000}"/>
    <cellStyle name="Comma 9 2 2" xfId="582" xr:uid="{00000000-0005-0000-0000-00003F020000}"/>
    <cellStyle name="Comma 9 3" xfId="583" xr:uid="{00000000-0005-0000-0000-000040020000}"/>
    <cellStyle name="Comma 9 3 2" xfId="584" xr:uid="{00000000-0005-0000-0000-000041020000}"/>
    <cellStyle name="Comma 9 4" xfId="585" xr:uid="{00000000-0005-0000-0000-000042020000}"/>
    <cellStyle name="Comma 9 4 2" xfId="586" xr:uid="{00000000-0005-0000-0000-000043020000}"/>
    <cellStyle name="Comma 9 5" xfId="587" xr:uid="{00000000-0005-0000-0000-000044020000}"/>
    <cellStyle name="Comma 9 5 2" xfId="588" xr:uid="{00000000-0005-0000-0000-000045020000}"/>
    <cellStyle name="Comma 9 6" xfId="589" xr:uid="{00000000-0005-0000-0000-000046020000}"/>
    <cellStyle name="Comma 9 6 2" xfId="590" xr:uid="{00000000-0005-0000-0000-000047020000}"/>
    <cellStyle name="Comma 9 7" xfId="591" xr:uid="{00000000-0005-0000-0000-000048020000}"/>
    <cellStyle name="Comma 9 7 2" xfId="592" xr:uid="{00000000-0005-0000-0000-000049020000}"/>
    <cellStyle name="Comma 9 8" xfId="593" xr:uid="{00000000-0005-0000-0000-00004A020000}"/>
    <cellStyle name="Comma 9 8 2" xfId="594" xr:uid="{00000000-0005-0000-0000-00004B020000}"/>
    <cellStyle name="Comma 9 9" xfId="595" xr:uid="{00000000-0005-0000-0000-00004C020000}"/>
    <cellStyle name="Comma 9 9 2" xfId="596" xr:uid="{00000000-0005-0000-0000-00004D020000}"/>
    <cellStyle name="Currency" xfId="2" builtinId="4"/>
    <cellStyle name="Currency 2" xfId="597" xr:uid="{00000000-0005-0000-0000-00004F020000}"/>
    <cellStyle name="Currency 2 2" xfId="598" xr:uid="{00000000-0005-0000-0000-000050020000}"/>
    <cellStyle name="Currency 2 2 2" xfId="599" xr:uid="{00000000-0005-0000-0000-000051020000}"/>
    <cellStyle name="Currency 3" xfId="600" xr:uid="{00000000-0005-0000-0000-000052020000}"/>
    <cellStyle name="Currency 3 2" xfId="601" xr:uid="{00000000-0005-0000-0000-000053020000}"/>
    <cellStyle name="Currency 4" xfId="602" xr:uid="{00000000-0005-0000-0000-000054020000}"/>
    <cellStyle name="Currency 5" xfId="603" xr:uid="{00000000-0005-0000-0000-000055020000}"/>
    <cellStyle name="Currency 6" xfId="604" xr:uid="{00000000-0005-0000-0000-000056020000}"/>
    <cellStyle name="Currency 7" xfId="605" xr:uid="{00000000-0005-0000-0000-000057020000}"/>
    <cellStyle name="Dane wejściowe" xfId="606" xr:uid="{00000000-0005-0000-0000-000058020000}"/>
    <cellStyle name="Dane wejściowe 10" xfId="607" xr:uid="{00000000-0005-0000-0000-000059020000}"/>
    <cellStyle name="Dane wejściowe 11" xfId="608" xr:uid="{00000000-0005-0000-0000-00005A020000}"/>
    <cellStyle name="Dane wejściowe 12" xfId="609" xr:uid="{00000000-0005-0000-0000-00005B020000}"/>
    <cellStyle name="Dane wejściowe 13" xfId="610" xr:uid="{00000000-0005-0000-0000-00005C020000}"/>
    <cellStyle name="Dane wejściowe 14" xfId="611" xr:uid="{00000000-0005-0000-0000-00005D020000}"/>
    <cellStyle name="Dane wejściowe 15" xfId="612" xr:uid="{00000000-0005-0000-0000-00005E020000}"/>
    <cellStyle name="Dane wejściowe 16" xfId="613" xr:uid="{00000000-0005-0000-0000-00005F020000}"/>
    <cellStyle name="Dane wejściowe 17" xfId="614" xr:uid="{00000000-0005-0000-0000-000060020000}"/>
    <cellStyle name="Dane wejściowe 18" xfId="615" xr:uid="{00000000-0005-0000-0000-000061020000}"/>
    <cellStyle name="Dane wejściowe 19" xfId="616" xr:uid="{00000000-0005-0000-0000-000062020000}"/>
    <cellStyle name="Dane wejściowe 2" xfId="617" xr:uid="{00000000-0005-0000-0000-000063020000}"/>
    <cellStyle name="Dane wejściowe 2 10" xfId="618" xr:uid="{00000000-0005-0000-0000-000064020000}"/>
    <cellStyle name="Dane wejściowe 2 11" xfId="619" xr:uid="{00000000-0005-0000-0000-000065020000}"/>
    <cellStyle name="Dane wejściowe 2 12" xfId="620" xr:uid="{00000000-0005-0000-0000-000066020000}"/>
    <cellStyle name="Dane wejściowe 2 13" xfId="621" xr:uid="{00000000-0005-0000-0000-000067020000}"/>
    <cellStyle name="Dane wejściowe 2 14" xfId="622" xr:uid="{00000000-0005-0000-0000-000068020000}"/>
    <cellStyle name="Dane wejściowe 2 15" xfId="623" xr:uid="{00000000-0005-0000-0000-000069020000}"/>
    <cellStyle name="Dane wejściowe 2 16" xfId="624" xr:uid="{00000000-0005-0000-0000-00006A020000}"/>
    <cellStyle name="Dane wejściowe 2 17" xfId="625" xr:uid="{00000000-0005-0000-0000-00006B020000}"/>
    <cellStyle name="Dane wejściowe 2 18" xfId="626" xr:uid="{00000000-0005-0000-0000-00006C020000}"/>
    <cellStyle name="Dane wejściowe 2 19" xfId="627" xr:uid="{00000000-0005-0000-0000-00006D020000}"/>
    <cellStyle name="Dane wejściowe 2 2" xfId="628" xr:uid="{00000000-0005-0000-0000-00006E020000}"/>
    <cellStyle name="Dane wejściowe 2 20" xfId="629" xr:uid="{00000000-0005-0000-0000-00006F020000}"/>
    <cellStyle name="Dane wejściowe 2 21" xfId="630" xr:uid="{00000000-0005-0000-0000-000070020000}"/>
    <cellStyle name="Dane wejściowe 2 22" xfId="631" xr:uid="{00000000-0005-0000-0000-000071020000}"/>
    <cellStyle name="Dane wejściowe 2 23" xfId="632" xr:uid="{00000000-0005-0000-0000-000072020000}"/>
    <cellStyle name="Dane wejściowe 2 3" xfId="633" xr:uid="{00000000-0005-0000-0000-000073020000}"/>
    <cellStyle name="Dane wejściowe 2 4" xfId="634" xr:uid="{00000000-0005-0000-0000-000074020000}"/>
    <cellStyle name="Dane wejściowe 2 5" xfId="635" xr:uid="{00000000-0005-0000-0000-000075020000}"/>
    <cellStyle name="Dane wejściowe 2 6" xfId="636" xr:uid="{00000000-0005-0000-0000-000076020000}"/>
    <cellStyle name="Dane wejściowe 2 7" xfId="637" xr:uid="{00000000-0005-0000-0000-000077020000}"/>
    <cellStyle name="Dane wejściowe 2 8" xfId="638" xr:uid="{00000000-0005-0000-0000-000078020000}"/>
    <cellStyle name="Dane wejściowe 2 9" xfId="639" xr:uid="{00000000-0005-0000-0000-000079020000}"/>
    <cellStyle name="Dane wejściowe 20" xfId="640" xr:uid="{00000000-0005-0000-0000-00007A020000}"/>
    <cellStyle name="Dane wejściowe 21" xfId="641" xr:uid="{00000000-0005-0000-0000-00007B020000}"/>
    <cellStyle name="Dane wejściowe 22" xfId="642" xr:uid="{00000000-0005-0000-0000-00007C020000}"/>
    <cellStyle name="Dane wejściowe 23" xfId="643" xr:uid="{00000000-0005-0000-0000-00007D020000}"/>
    <cellStyle name="Dane wejściowe 24" xfId="644" xr:uid="{00000000-0005-0000-0000-00007E020000}"/>
    <cellStyle name="Dane wejściowe 25" xfId="645" xr:uid="{00000000-0005-0000-0000-00007F020000}"/>
    <cellStyle name="Dane wejściowe 3" xfId="646" xr:uid="{00000000-0005-0000-0000-000080020000}"/>
    <cellStyle name="Dane wejściowe 3 10" xfId="647" xr:uid="{00000000-0005-0000-0000-000081020000}"/>
    <cellStyle name="Dane wejściowe 3 11" xfId="648" xr:uid="{00000000-0005-0000-0000-000082020000}"/>
    <cellStyle name="Dane wejściowe 3 12" xfId="649" xr:uid="{00000000-0005-0000-0000-000083020000}"/>
    <cellStyle name="Dane wejściowe 3 13" xfId="650" xr:uid="{00000000-0005-0000-0000-000084020000}"/>
    <cellStyle name="Dane wejściowe 3 14" xfId="651" xr:uid="{00000000-0005-0000-0000-000085020000}"/>
    <cellStyle name="Dane wejściowe 3 15" xfId="652" xr:uid="{00000000-0005-0000-0000-000086020000}"/>
    <cellStyle name="Dane wejściowe 3 16" xfId="653" xr:uid="{00000000-0005-0000-0000-000087020000}"/>
    <cellStyle name="Dane wejściowe 3 17" xfId="654" xr:uid="{00000000-0005-0000-0000-000088020000}"/>
    <cellStyle name="Dane wejściowe 3 18" xfId="655" xr:uid="{00000000-0005-0000-0000-000089020000}"/>
    <cellStyle name="Dane wejściowe 3 19" xfId="656" xr:uid="{00000000-0005-0000-0000-00008A020000}"/>
    <cellStyle name="Dane wejściowe 3 2" xfId="657" xr:uid="{00000000-0005-0000-0000-00008B020000}"/>
    <cellStyle name="Dane wejściowe 3 20" xfId="658" xr:uid="{00000000-0005-0000-0000-00008C020000}"/>
    <cellStyle name="Dane wejściowe 3 21" xfId="659" xr:uid="{00000000-0005-0000-0000-00008D020000}"/>
    <cellStyle name="Dane wejściowe 3 22" xfId="660" xr:uid="{00000000-0005-0000-0000-00008E020000}"/>
    <cellStyle name="Dane wejściowe 3 23" xfId="661" xr:uid="{00000000-0005-0000-0000-00008F020000}"/>
    <cellStyle name="Dane wejściowe 3 3" xfId="662" xr:uid="{00000000-0005-0000-0000-000090020000}"/>
    <cellStyle name="Dane wejściowe 3 4" xfId="663" xr:uid="{00000000-0005-0000-0000-000091020000}"/>
    <cellStyle name="Dane wejściowe 3 5" xfId="664" xr:uid="{00000000-0005-0000-0000-000092020000}"/>
    <cellStyle name="Dane wejściowe 3 6" xfId="665" xr:uid="{00000000-0005-0000-0000-000093020000}"/>
    <cellStyle name="Dane wejściowe 3 7" xfId="666" xr:uid="{00000000-0005-0000-0000-000094020000}"/>
    <cellStyle name="Dane wejściowe 3 8" xfId="667" xr:uid="{00000000-0005-0000-0000-000095020000}"/>
    <cellStyle name="Dane wejściowe 3 9" xfId="668" xr:uid="{00000000-0005-0000-0000-000096020000}"/>
    <cellStyle name="Dane wejściowe 4" xfId="669" xr:uid="{00000000-0005-0000-0000-000097020000}"/>
    <cellStyle name="Dane wejściowe 5" xfId="670" xr:uid="{00000000-0005-0000-0000-000098020000}"/>
    <cellStyle name="Dane wejściowe 6" xfId="671" xr:uid="{00000000-0005-0000-0000-000099020000}"/>
    <cellStyle name="Dane wejściowe 7" xfId="672" xr:uid="{00000000-0005-0000-0000-00009A020000}"/>
    <cellStyle name="Dane wejściowe 8" xfId="673" xr:uid="{00000000-0005-0000-0000-00009B020000}"/>
    <cellStyle name="Dane wejściowe 9" xfId="674" xr:uid="{00000000-0005-0000-0000-00009C020000}"/>
    <cellStyle name="Dane wyjściowe" xfId="675" xr:uid="{00000000-0005-0000-0000-00009D020000}"/>
    <cellStyle name="Dane wyjściowe 10" xfId="676" xr:uid="{00000000-0005-0000-0000-00009E020000}"/>
    <cellStyle name="Dane wyjściowe 11" xfId="677" xr:uid="{00000000-0005-0000-0000-00009F020000}"/>
    <cellStyle name="Dane wyjściowe 12" xfId="678" xr:uid="{00000000-0005-0000-0000-0000A0020000}"/>
    <cellStyle name="Dane wyjściowe 13" xfId="679" xr:uid="{00000000-0005-0000-0000-0000A1020000}"/>
    <cellStyle name="Dane wyjściowe 14" xfId="680" xr:uid="{00000000-0005-0000-0000-0000A2020000}"/>
    <cellStyle name="Dane wyjściowe 15" xfId="681" xr:uid="{00000000-0005-0000-0000-0000A3020000}"/>
    <cellStyle name="Dane wyjściowe 16" xfId="682" xr:uid="{00000000-0005-0000-0000-0000A4020000}"/>
    <cellStyle name="Dane wyjściowe 17" xfId="683" xr:uid="{00000000-0005-0000-0000-0000A5020000}"/>
    <cellStyle name="Dane wyjściowe 18" xfId="684" xr:uid="{00000000-0005-0000-0000-0000A6020000}"/>
    <cellStyle name="Dane wyjściowe 19" xfId="685" xr:uid="{00000000-0005-0000-0000-0000A7020000}"/>
    <cellStyle name="Dane wyjściowe 2" xfId="686" xr:uid="{00000000-0005-0000-0000-0000A8020000}"/>
    <cellStyle name="Dane wyjściowe 2 10" xfId="687" xr:uid="{00000000-0005-0000-0000-0000A9020000}"/>
    <cellStyle name="Dane wyjściowe 2 11" xfId="688" xr:uid="{00000000-0005-0000-0000-0000AA020000}"/>
    <cellStyle name="Dane wyjściowe 2 12" xfId="689" xr:uid="{00000000-0005-0000-0000-0000AB020000}"/>
    <cellStyle name="Dane wyjściowe 2 13" xfId="690" xr:uid="{00000000-0005-0000-0000-0000AC020000}"/>
    <cellStyle name="Dane wyjściowe 2 14" xfId="691" xr:uid="{00000000-0005-0000-0000-0000AD020000}"/>
    <cellStyle name="Dane wyjściowe 2 15" xfId="692" xr:uid="{00000000-0005-0000-0000-0000AE020000}"/>
    <cellStyle name="Dane wyjściowe 2 16" xfId="693" xr:uid="{00000000-0005-0000-0000-0000AF020000}"/>
    <cellStyle name="Dane wyjściowe 2 17" xfId="694" xr:uid="{00000000-0005-0000-0000-0000B0020000}"/>
    <cellStyle name="Dane wyjściowe 2 18" xfId="695" xr:uid="{00000000-0005-0000-0000-0000B1020000}"/>
    <cellStyle name="Dane wyjściowe 2 19" xfId="696" xr:uid="{00000000-0005-0000-0000-0000B2020000}"/>
    <cellStyle name="Dane wyjściowe 2 2" xfId="697" xr:uid="{00000000-0005-0000-0000-0000B3020000}"/>
    <cellStyle name="Dane wyjściowe 2 20" xfId="698" xr:uid="{00000000-0005-0000-0000-0000B4020000}"/>
    <cellStyle name="Dane wyjściowe 2 21" xfId="699" xr:uid="{00000000-0005-0000-0000-0000B5020000}"/>
    <cellStyle name="Dane wyjściowe 2 22" xfId="700" xr:uid="{00000000-0005-0000-0000-0000B6020000}"/>
    <cellStyle name="Dane wyjściowe 2 23" xfId="701" xr:uid="{00000000-0005-0000-0000-0000B7020000}"/>
    <cellStyle name="Dane wyjściowe 2 3" xfId="702" xr:uid="{00000000-0005-0000-0000-0000B8020000}"/>
    <cellStyle name="Dane wyjściowe 2 4" xfId="703" xr:uid="{00000000-0005-0000-0000-0000B9020000}"/>
    <cellStyle name="Dane wyjściowe 2 5" xfId="704" xr:uid="{00000000-0005-0000-0000-0000BA020000}"/>
    <cellStyle name="Dane wyjściowe 2 6" xfId="705" xr:uid="{00000000-0005-0000-0000-0000BB020000}"/>
    <cellStyle name="Dane wyjściowe 2 7" xfId="706" xr:uid="{00000000-0005-0000-0000-0000BC020000}"/>
    <cellStyle name="Dane wyjściowe 2 8" xfId="707" xr:uid="{00000000-0005-0000-0000-0000BD020000}"/>
    <cellStyle name="Dane wyjściowe 2 9" xfId="708" xr:uid="{00000000-0005-0000-0000-0000BE020000}"/>
    <cellStyle name="Dane wyjściowe 20" xfId="709" xr:uid="{00000000-0005-0000-0000-0000BF020000}"/>
    <cellStyle name="Dane wyjściowe 21" xfId="710" xr:uid="{00000000-0005-0000-0000-0000C0020000}"/>
    <cellStyle name="Dane wyjściowe 22" xfId="711" xr:uid="{00000000-0005-0000-0000-0000C1020000}"/>
    <cellStyle name="Dane wyjściowe 23" xfId="712" xr:uid="{00000000-0005-0000-0000-0000C2020000}"/>
    <cellStyle name="Dane wyjściowe 24" xfId="713" xr:uid="{00000000-0005-0000-0000-0000C3020000}"/>
    <cellStyle name="Dane wyjściowe 25" xfId="714" xr:uid="{00000000-0005-0000-0000-0000C4020000}"/>
    <cellStyle name="Dane wyjściowe 3" xfId="715" xr:uid="{00000000-0005-0000-0000-0000C5020000}"/>
    <cellStyle name="Dane wyjściowe 3 10" xfId="716" xr:uid="{00000000-0005-0000-0000-0000C6020000}"/>
    <cellStyle name="Dane wyjściowe 3 11" xfId="717" xr:uid="{00000000-0005-0000-0000-0000C7020000}"/>
    <cellStyle name="Dane wyjściowe 3 12" xfId="718" xr:uid="{00000000-0005-0000-0000-0000C8020000}"/>
    <cellStyle name="Dane wyjściowe 3 13" xfId="719" xr:uid="{00000000-0005-0000-0000-0000C9020000}"/>
    <cellStyle name="Dane wyjściowe 3 14" xfId="720" xr:uid="{00000000-0005-0000-0000-0000CA020000}"/>
    <cellStyle name="Dane wyjściowe 3 15" xfId="721" xr:uid="{00000000-0005-0000-0000-0000CB020000}"/>
    <cellStyle name="Dane wyjściowe 3 16" xfId="722" xr:uid="{00000000-0005-0000-0000-0000CC020000}"/>
    <cellStyle name="Dane wyjściowe 3 17" xfId="723" xr:uid="{00000000-0005-0000-0000-0000CD020000}"/>
    <cellStyle name="Dane wyjściowe 3 18" xfId="724" xr:uid="{00000000-0005-0000-0000-0000CE020000}"/>
    <cellStyle name="Dane wyjściowe 3 19" xfId="725" xr:uid="{00000000-0005-0000-0000-0000CF020000}"/>
    <cellStyle name="Dane wyjściowe 3 2" xfId="726" xr:uid="{00000000-0005-0000-0000-0000D0020000}"/>
    <cellStyle name="Dane wyjściowe 3 20" xfId="727" xr:uid="{00000000-0005-0000-0000-0000D1020000}"/>
    <cellStyle name="Dane wyjściowe 3 21" xfId="728" xr:uid="{00000000-0005-0000-0000-0000D2020000}"/>
    <cellStyle name="Dane wyjściowe 3 22" xfId="729" xr:uid="{00000000-0005-0000-0000-0000D3020000}"/>
    <cellStyle name="Dane wyjściowe 3 23" xfId="730" xr:uid="{00000000-0005-0000-0000-0000D4020000}"/>
    <cellStyle name="Dane wyjściowe 3 3" xfId="731" xr:uid="{00000000-0005-0000-0000-0000D5020000}"/>
    <cellStyle name="Dane wyjściowe 3 4" xfId="732" xr:uid="{00000000-0005-0000-0000-0000D6020000}"/>
    <cellStyle name="Dane wyjściowe 3 5" xfId="733" xr:uid="{00000000-0005-0000-0000-0000D7020000}"/>
    <cellStyle name="Dane wyjściowe 3 6" xfId="734" xr:uid="{00000000-0005-0000-0000-0000D8020000}"/>
    <cellStyle name="Dane wyjściowe 3 7" xfId="735" xr:uid="{00000000-0005-0000-0000-0000D9020000}"/>
    <cellStyle name="Dane wyjściowe 3 8" xfId="736" xr:uid="{00000000-0005-0000-0000-0000DA020000}"/>
    <cellStyle name="Dane wyjściowe 3 9" xfId="737" xr:uid="{00000000-0005-0000-0000-0000DB020000}"/>
    <cellStyle name="Dane wyjściowe 4" xfId="738" xr:uid="{00000000-0005-0000-0000-0000DC020000}"/>
    <cellStyle name="Dane wyjściowe 5" xfId="739" xr:uid="{00000000-0005-0000-0000-0000DD020000}"/>
    <cellStyle name="Dane wyjściowe 6" xfId="740" xr:uid="{00000000-0005-0000-0000-0000DE020000}"/>
    <cellStyle name="Dane wyjściowe 7" xfId="741" xr:uid="{00000000-0005-0000-0000-0000DF020000}"/>
    <cellStyle name="Dane wyjściowe 8" xfId="742" xr:uid="{00000000-0005-0000-0000-0000E0020000}"/>
    <cellStyle name="Dane wyjściowe 9" xfId="743" xr:uid="{00000000-0005-0000-0000-0000E1020000}"/>
    <cellStyle name="Date" xfId="744" xr:uid="{00000000-0005-0000-0000-0000E2020000}"/>
    <cellStyle name="Dobre" xfId="745" xr:uid="{00000000-0005-0000-0000-0000E3020000}"/>
    <cellStyle name="Euro" xfId="746" xr:uid="{00000000-0005-0000-0000-0000E4020000}"/>
    <cellStyle name="Explanatory Text 2" xfId="747" xr:uid="{00000000-0005-0000-0000-0000E5020000}"/>
    <cellStyle name="FirstTableHeader" xfId="748" xr:uid="{00000000-0005-0000-0000-0000E6020000}"/>
    <cellStyle name="Fixed" xfId="749" xr:uid="{00000000-0005-0000-0000-0000E7020000}"/>
    <cellStyle name="Good 2" xfId="750" xr:uid="{00000000-0005-0000-0000-0000E8020000}"/>
    <cellStyle name="Good 2 2" xfId="751" xr:uid="{00000000-0005-0000-0000-0000E9020000}"/>
    <cellStyle name="Heading 1 2" xfId="752" xr:uid="{00000000-0005-0000-0000-0000EA020000}"/>
    <cellStyle name="Heading 1 2 2" xfId="753" xr:uid="{00000000-0005-0000-0000-0000EB020000}"/>
    <cellStyle name="Heading 2 2" xfId="754" xr:uid="{00000000-0005-0000-0000-0000EC020000}"/>
    <cellStyle name="Heading 2 2 2" xfId="755" xr:uid="{00000000-0005-0000-0000-0000ED020000}"/>
    <cellStyle name="Heading 3 2" xfId="756" xr:uid="{00000000-0005-0000-0000-0000EE020000}"/>
    <cellStyle name="Heading 3 2 2" xfId="757" xr:uid="{00000000-0005-0000-0000-0000EF020000}"/>
    <cellStyle name="Heading 3 2 3" xfId="758" xr:uid="{00000000-0005-0000-0000-0000F0020000}"/>
    <cellStyle name="Heading 3 2 4" xfId="759" xr:uid="{00000000-0005-0000-0000-0000F1020000}"/>
    <cellStyle name="Heading 3 2 5" xfId="760" xr:uid="{00000000-0005-0000-0000-0000F2020000}"/>
    <cellStyle name="Heading 3 2 6" xfId="761" xr:uid="{00000000-0005-0000-0000-0000F3020000}"/>
    <cellStyle name="Heading 3 2 7" xfId="762" xr:uid="{00000000-0005-0000-0000-0000F4020000}"/>
    <cellStyle name="Heading 4 2" xfId="763" xr:uid="{00000000-0005-0000-0000-0000F5020000}"/>
    <cellStyle name="Hyperlink" xfId="7" builtinId="8"/>
    <cellStyle name="Hyperlink 2" xfId="764" xr:uid="{00000000-0005-0000-0000-0000F7020000}"/>
    <cellStyle name="Hyperlink 2 2" xfId="765" xr:uid="{00000000-0005-0000-0000-0000F8020000}"/>
    <cellStyle name="Hyperlink 3" xfId="766" xr:uid="{00000000-0005-0000-0000-0000F9020000}"/>
    <cellStyle name="Input 2" xfId="767" xr:uid="{00000000-0005-0000-0000-0000FA020000}"/>
    <cellStyle name="Input 2 10" xfId="768" xr:uid="{00000000-0005-0000-0000-0000FB020000}"/>
    <cellStyle name="Input 2 10 10" xfId="769" xr:uid="{00000000-0005-0000-0000-0000FC020000}"/>
    <cellStyle name="Input 2 10 11" xfId="770" xr:uid="{00000000-0005-0000-0000-0000FD020000}"/>
    <cellStyle name="Input 2 10 12" xfId="771" xr:uid="{00000000-0005-0000-0000-0000FE020000}"/>
    <cellStyle name="Input 2 10 13" xfId="772" xr:uid="{00000000-0005-0000-0000-0000FF020000}"/>
    <cellStyle name="Input 2 10 14" xfId="773" xr:uid="{00000000-0005-0000-0000-000000030000}"/>
    <cellStyle name="Input 2 10 15" xfId="774" xr:uid="{00000000-0005-0000-0000-000001030000}"/>
    <cellStyle name="Input 2 10 16" xfId="775" xr:uid="{00000000-0005-0000-0000-000002030000}"/>
    <cellStyle name="Input 2 10 17" xfId="776" xr:uid="{00000000-0005-0000-0000-000003030000}"/>
    <cellStyle name="Input 2 10 18" xfId="777" xr:uid="{00000000-0005-0000-0000-000004030000}"/>
    <cellStyle name="Input 2 10 19" xfId="778" xr:uid="{00000000-0005-0000-0000-000005030000}"/>
    <cellStyle name="Input 2 10 2" xfId="779" xr:uid="{00000000-0005-0000-0000-000006030000}"/>
    <cellStyle name="Input 2 10 20" xfId="780" xr:uid="{00000000-0005-0000-0000-000007030000}"/>
    <cellStyle name="Input 2 10 21" xfId="781" xr:uid="{00000000-0005-0000-0000-000008030000}"/>
    <cellStyle name="Input 2 10 22" xfId="782" xr:uid="{00000000-0005-0000-0000-000009030000}"/>
    <cellStyle name="Input 2 10 23" xfId="783" xr:uid="{00000000-0005-0000-0000-00000A030000}"/>
    <cellStyle name="Input 2 10 3" xfId="784" xr:uid="{00000000-0005-0000-0000-00000B030000}"/>
    <cellStyle name="Input 2 10 4" xfId="785" xr:uid="{00000000-0005-0000-0000-00000C030000}"/>
    <cellStyle name="Input 2 10 5" xfId="786" xr:uid="{00000000-0005-0000-0000-00000D030000}"/>
    <cellStyle name="Input 2 10 6" xfId="787" xr:uid="{00000000-0005-0000-0000-00000E030000}"/>
    <cellStyle name="Input 2 10 7" xfId="788" xr:uid="{00000000-0005-0000-0000-00000F030000}"/>
    <cellStyle name="Input 2 10 8" xfId="789" xr:uid="{00000000-0005-0000-0000-000010030000}"/>
    <cellStyle name="Input 2 10 9" xfId="790" xr:uid="{00000000-0005-0000-0000-000011030000}"/>
    <cellStyle name="Input 2 11" xfId="791" xr:uid="{00000000-0005-0000-0000-000012030000}"/>
    <cellStyle name="Input 2 11 10" xfId="792" xr:uid="{00000000-0005-0000-0000-000013030000}"/>
    <cellStyle name="Input 2 11 11" xfId="793" xr:uid="{00000000-0005-0000-0000-000014030000}"/>
    <cellStyle name="Input 2 11 12" xfId="794" xr:uid="{00000000-0005-0000-0000-000015030000}"/>
    <cellStyle name="Input 2 11 13" xfId="795" xr:uid="{00000000-0005-0000-0000-000016030000}"/>
    <cellStyle name="Input 2 11 14" xfId="796" xr:uid="{00000000-0005-0000-0000-000017030000}"/>
    <cellStyle name="Input 2 11 15" xfId="797" xr:uid="{00000000-0005-0000-0000-000018030000}"/>
    <cellStyle name="Input 2 11 16" xfId="798" xr:uid="{00000000-0005-0000-0000-000019030000}"/>
    <cellStyle name="Input 2 11 17" xfId="799" xr:uid="{00000000-0005-0000-0000-00001A030000}"/>
    <cellStyle name="Input 2 11 18" xfId="800" xr:uid="{00000000-0005-0000-0000-00001B030000}"/>
    <cellStyle name="Input 2 11 19" xfId="801" xr:uid="{00000000-0005-0000-0000-00001C030000}"/>
    <cellStyle name="Input 2 11 2" xfId="802" xr:uid="{00000000-0005-0000-0000-00001D030000}"/>
    <cellStyle name="Input 2 11 20" xfId="803" xr:uid="{00000000-0005-0000-0000-00001E030000}"/>
    <cellStyle name="Input 2 11 21" xfId="804" xr:uid="{00000000-0005-0000-0000-00001F030000}"/>
    <cellStyle name="Input 2 11 22" xfId="805" xr:uid="{00000000-0005-0000-0000-000020030000}"/>
    <cellStyle name="Input 2 11 23" xfId="806" xr:uid="{00000000-0005-0000-0000-000021030000}"/>
    <cellStyle name="Input 2 11 3" xfId="807" xr:uid="{00000000-0005-0000-0000-000022030000}"/>
    <cellStyle name="Input 2 11 4" xfId="808" xr:uid="{00000000-0005-0000-0000-000023030000}"/>
    <cellStyle name="Input 2 11 5" xfId="809" xr:uid="{00000000-0005-0000-0000-000024030000}"/>
    <cellStyle name="Input 2 11 6" xfId="810" xr:uid="{00000000-0005-0000-0000-000025030000}"/>
    <cellStyle name="Input 2 11 7" xfId="811" xr:uid="{00000000-0005-0000-0000-000026030000}"/>
    <cellStyle name="Input 2 11 8" xfId="812" xr:uid="{00000000-0005-0000-0000-000027030000}"/>
    <cellStyle name="Input 2 11 9" xfId="813" xr:uid="{00000000-0005-0000-0000-000028030000}"/>
    <cellStyle name="Input 2 12" xfId="814" xr:uid="{00000000-0005-0000-0000-000029030000}"/>
    <cellStyle name="Input 2 12 10" xfId="815" xr:uid="{00000000-0005-0000-0000-00002A030000}"/>
    <cellStyle name="Input 2 12 11" xfId="816" xr:uid="{00000000-0005-0000-0000-00002B030000}"/>
    <cellStyle name="Input 2 12 12" xfId="817" xr:uid="{00000000-0005-0000-0000-00002C030000}"/>
    <cellStyle name="Input 2 12 13" xfId="818" xr:uid="{00000000-0005-0000-0000-00002D030000}"/>
    <cellStyle name="Input 2 12 14" xfId="819" xr:uid="{00000000-0005-0000-0000-00002E030000}"/>
    <cellStyle name="Input 2 12 15" xfId="820" xr:uid="{00000000-0005-0000-0000-00002F030000}"/>
    <cellStyle name="Input 2 12 16" xfId="821" xr:uid="{00000000-0005-0000-0000-000030030000}"/>
    <cellStyle name="Input 2 12 17" xfId="822" xr:uid="{00000000-0005-0000-0000-000031030000}"/>
    <cellStyle name="Input 2 12 18" xfId="823" xr:uid="{00000000-0005-0000-0000-000032030000}"/>
    <cellStyle name="Input 2 12 19" xfId="824" xr:uid="{00000000-0005-0000-0000-000033030000}"/>
    <cellStyle name="Input 2 12 2" xfId="825" xr:uid="{00000000-0005-0000-0000-000034030000}"/>
    <cellStyle name="Input 2 12 20" xfId="826" xr:uid="{00000000-0005-0000-0000-000035030000}"/>
    <cellStyle name="Input 2 12 21" xfId="827" xr:uid="{00000000-0005-0000-0000-000036030000}"/>
    <cellStyle name="Input 2 12 22" xfId="828" xr:uid="{00000000-0005-0000-0000-000037030000}"/>
    <cellStyle name="Input 2 12 23" xfId="829" xr:uid="{00000000-0005-0000-0000-000038030000}"/>
    <cellStyle name="Input 2 12 3" xfId="830" xr:uid="{00000000-0005-0000-0000-000039030000}"/>
    <cellStyle name="Input 2 12 4" xfId="831" xr:uid="{00000000-0005-0000-0000-00003A030000}"/>
    <cellStyle name="Input 2 12 5" xfId="832" xr:uid="{00000000-0005-0000-0000-00003B030000}"/>
    <cellStyle name="Input 2 12 6" xfId="833" xr:uid="{00000000-0005-0000-0000-00003C030000}"/>
    <cellStyle name="Input 2 12 7" xfId="834" xr:uid="{00000000-0005-0000-0000-00003D030000}"/>
    <cellStyle name="Input 2 12 8" xfId="835" xr:uid="{00000000-0005-0000-0000-00003E030000}"/>
    <cellStyle name="Input 2 12 9" xfId="836" xr:uid="{00000000-0005-0000-0000-00003F030000}"/>
    <cellStyle name="Input 2 13" xfId="837" xr:uid="{00000000-0005-0000-0000-000040030000}"/>
    <cellStyle name="Input 2 13 10" xfId="838" xr:uid="{00000000-0005-0000-0000-000041030000}"/>
    <cellStyle name="Input 2 13 11" xfId="839" xr:uid="{00000000-0005-0000-0000-000042030000}"/>
    <cellStyle name="Input 2 13 12" xfId="840" xr:uid="{00000000-0005-0000-0000-000043030000}"/>
    <cellStyle name="Input 2 13 13" xfId="841" xr:uid="{00000000-0005-0000-0000-000044030000}"/>
    <cellStyle name="Input 2 13 14" xfId="842" xr:uid="{00000000-0005-0000-0000-000045030000}"/>
    <cellStyle name="Input 2 13 15" xfId="843" xr:uid="{00000000-0005-0000-0000-000046030000}"/>
    <cellStyle name="Input 2 13 16" xfId="844" xr:uid="{00000000-0005-0000-0000-000047030000}"/>
    <cellStyle name="Input 2 13 17" xfId="845" xr:uid="{00000000-0005-0000-0000-000048030000}"/>
    <cellStyle name="Input 2 13 18" xfId="846" xr:uid="{00000000-0005-0000-0000-000049030000}"/>
    <cellStyle name="Input 2 13 19" xfId="847" xr:uid="{00000000-0005-0000-0000-00004A030000}"/>
    <cellStyle name="Input 2 13 2" xfId="848" xr:uid="{00000000-0005-0000-0000-00004B030000}"/>
    <cellStyle name="Input 2 13 20" xfId="849" xr:uid="{00000000-0005-0000-0000-00004C030000}"/>
    <cellStyle name="Input 2 13 21" xfId="850" xr:uid="{00000000-0005-0000-0000-00004D030000}"/>
    <cellStyle name="Input 2 13 22" xfId="851" xr:uid="{00000000-0005-0000-0000-00004E030000}"/>
    <cellStyle name="Input 2 13 23" xfId="852" xr:uid="{00000000-0005-0000-0000-00004F030000}"/>
    <cellStyle name="Input 2 13 3" xfId="853" xr:uid="{00000000-0005-0000-0000-000050030000}"/>
    <cellStyle name="Input 2 13 4" xfId="854" xr:uid="{00000000-0005-0000-0000-000051030000}"/>
    <cellStyle name="Input 2 13 5" xfId="855" xr:uid="{00000000-0005-0000-0000-000052030000}"/>
    <cellStyle name="Input 2 13 6" xfId="856" xr:uid="{00000000-0005-0000-0000-000053030000}"/>
    <cellStyle name="Input 2 13 7" xfId="857" xr:uid="{00000000-0005-0000-0000-000054030000}"/>
    <cellStyle name="Input 2 13 8" xfId="858" xr:uid="{00000000-0005-0000-0000-000055030000}"/>
    <cellStyle name="Input 2 13 9" xfId="859" xr:uid="{00000000-0005-0000-0000-000056030000}"/>
    <cellStyle name="Input 2 14" xfId="860" xr:uid="{00000000-0005-0000-0000-000057030000}"/>
    <cellStyle name="Input 2 14 10" xfId="861" xr:uid="{00000000-0005-0000-0000-000058030000}"/>
    <cellStyle name="Input 2 14 11" xfId="862" xr:uid="{00000000-0005-0000-0000-000059030000}"/>
    <cellStyle name="Input 2 14 12" xfId="863" xr:uid="{00000000-0005-0000-0000-00005A030000}"/>
    <cellStyle name="Input 2 14 13" xfId="864" xr:uid="{00000000-0005-0000-0000-00005B030000}"/>
    <cellStyle name="Input 2 14 14" xfId="865" xr:uid="{00000000-0005-0000-0000-00005C030000}"/>
    <cellStyle name="Input 2 14 15" xfId="866" xr:uid="{00000000-0005-0000-0000-00005D030000}"/>
    <cellStyle name="Input 2 14 16" xfId="867" xr:uid="{00000000-0005-0000-0000-00005E030000}"/>
    <cellStyle name="Input 2 14 17" xfId="868" xr:uid="{00000000-0005-0000-0000-00005F030000}"/>
    <cellStyle name="Input 2 14 18" xfId="869" xr:uid="{00000000-0005-0000-0000-000060030000}"/>
    <cellStyle name="Input 2 14 19" xfId="870" xr:uid="{00000000-0005-0000-0000-000061030000}"/>
    <cellStyle name="Input 2 14 2" xfId="871" xr:uid="{00000000-0005-0000-0000-000062030000}"/>
    <cellStyle name="Input 2 14 20" xfId="872" xr:uid="{00000000-0005-0000-0000-000063030000}"/>
    <cellStyle name="Input 2 14 21" xfId="873" xr:uid="{00000000-0005-0000-0000-000064030000}"/>
    <cellStyle name="Input 2 14 22" xfId="874" xr:uid="{00000000-0005-0000-0000-000065030000}"/>
    <cellStyle name="Input 2 14 23" xfId="875" xr:uid="{00000000-0005-0000-0000-000066030000}"/>
    <cellStyle name="Input 2 14 3" xfId="876" xr:uid="{00000000-0005-0000-0000-000067030000}"/>
    <cellStyle name="Input 2 14 4" xfId="877" xr:uid="{00000000-0005-0000-0000-000068030000}"/>
    <cellStyle name="Input 2 14 5" xfId="878" xr:uid="{00000000-0005-0000-0000-000069030000}"/>
    <cellStyle name="Input 2 14 6" xfId="879" xr:uid="{00000000-0005-0000-0000-00006A030000}"/>
    <cellStyle name="Input 2 14 7" xfId="880" xr:uid="{00000000-0005-0000-0000-00006B030000}"/>
    <cellStyle name="Input 2 14 8" xfId="881" xr:uid="{00000000-0005-0000-0000-00006C030000}"/>
    <cellStyle name="Input 2 14 9" xfId="882" xr:uid="{00000000-0005-0000-0000-00006D030000}"/>
    <cellStyle name="Input 2 15" xfId="883" xr:uid="{00000000-0005-0000-0000-00006E030000}"/>
    <cellStyle name="Input 2 15 10" xfId="884" xr:uid="{00000000-0005-0000-0000-00006F030000}"/>
    <cellStyle name="Input 2 15 11" xfId="885" xr:uid="{00000000-0005-0000-0000-000070030000}"/>
    <cellStyle name="Input 2 15 12" xfId="886" xr:uid="{00000000-0005-0000-0000-000071030000}"/>
    <cellStyle name="Input 2 15 13" xfId="887" xr:uid="{00000000-0005-0000-0000-000072030000}"/>
    <cellStyle name="Input 2 15 14" xfId="888" xr:uid="{00000000-0005-0000-0000-000073030000}"/>
    <cellStyle name="Input 2 15 15" xfId="889" xr:uid="{00000000-0005-0000-0000-000074030000}"/>
    <cellStyle name="Input 2 15 16" xfId="890" xr:uid="{00000000-0005-0000-0000-000075030000}"/>
    <cellStyle name="Input 2 15 17" xfId="891" xr:uid="{00000000-0005-0000-0000-000076030000}"/>
    <cellStyle name="Input 2 15 18" xfId="892" xr:uid="{00000000-0005-0000-0000-000077030000}"/>
    <cellStyle name="Input 2 15 19" xfId="893" xr:uid="{00000000-0005-0000-0000-000078030000}"/>
    <cellStyle name="Input 2 15 2" xfId="894" xr:uid="{00000000-0005-0000-0000-000079030000}"/>
    <cellStyle name="Input 2 15 20" xfId="895" xr:uid="{00000000-0005-0000-0000-00007A030000}"/>
    <cellStyle name="Input 2 15 21" xfId="896" xr:uid="{00000000-0005-0000-0000-00007B030000}"/>
    <cellStyle name="Input 2 15 22" xfId="897" xr:uid="{00000000-0005-0000-0000-00007C030000}"/>
    <cellStyle name="Input 2 15 23" xfId="898" xr:uid="{00000000-0005-0000-0000-00007D030000}"/>
    <cellStyle name="Input 2 15 3" xfId="899" xr:uid="{00000000-0005-0000-0000-00007E030000}"/>
    <cellStyle name="Input 2 15 4" xfId="900" xr:uid="{00000000-0005-0000-0000-00007F030000}"/>
    <cellStyle name="Input 2 15 5" xfId="901" xr:uid="{00000000-0005-0000-0000-000080030000}"/>
    <cellStyle name="Input 2 15 6" xfId="902" xr:uid="{00000000-0005-0000-0000-000081030000}"/>
    <cellStyle name="Input 2 15 7" xfId="903" xr:uid="{00000000-0005-0000-0000-000082030000}"/>
    <cellStyle name="Input 2 15 8" xfId="904" xr:uid="{00000000-0005-0000-0000-000083030000}"/>
    <cellStyle name="Input 2 15 9" xfId="905" xr:uid="{00000000-0005-0000-0000-000084030000}"/>
    <cellStyle name="Input 2 16" xfId="906" xr:uid="{00000000-0005-0000-0000-000085030000}"/>
    <cellStyle name="Input 2 17" xfId="907" xr:uid="{00000000-0005-0000-0000-000086030000}"/>
    <cellStyle name="Input 2 18" xfId="908" xr:uid="{00000000-0005-0000-0000-000087030000}"/>
    <cellStyle name="Input 2 19" xfId="909" xr:uid="{00000000-0005-0000-0000-000088030000}"/>
    <cellStyle name="Input 2 2" xfId="910" xr:uid="{00000000-0005-0000-0000-000089030000}"/>
    <cellStyle name="Input 2 2 10" xfId="911" xr:uid="{00000000-0005-0000-0000-00008A030000}"/>
    <cellStyle name="Input 2 2 11" xfId="912" xr:uid="{00000000-0005-0000-0000-00008B030000}"/>
    <cellStyle name="Input 2 2 12" xfId="913" xr:uid="{00000000-0005-0000-0000-00008C030000}"/>
    <cellStyle name="Input 2 2 13" xfId="914" xr:uid="{00000000-0005-0000-0000-00008D030000}"/>
    <cellStyle name="Input 2 2 14" xfId="915" xr:uid="{00000000-0005-0000-0000-00008E030000}"/>
    <cellStyle name="Input 2 2 15" xfId="916" xr:uid="{00000000-0005-0000-0000-00008F030000}"/>
    <cellStyle name="Input 2 2 16" xfId="917" xr:uid="{00000000-0005-0000-0000-000090030000}"/>
    <cellStyle name="Input 2 2 17" xfId="918" xr:uid="{00000000-0005-0000-0000-000091030000}"/>
    <cellStyle name="Input 2 2 18" xfId="919" xr:uid="{00000000-0005-0000-0000-000092030000}"/>
    <cellStyle name="Input 2 2 19" xfId="920" xr:uid="{00000000-0005-0000-0000-000093030000}"/>
    <cellStyle name="Input 2 2 2" xfId="921" xr:uid="{00000000-0005-0000-0000-000094030000}"/>
    <cellStyle name="Input 2 2 20" xfId="922" xr:uid="{00000000-0005-0000-0000-000095030000}"/>
    <cellStyle name="Input 2 2 21" xfId="923" xr:uid="{00000000-0005-0000-0000-000096030000}"/>
    <cellStyle name="Input 2 2 22" xfId="924" xr:uid="{00000000-0005-0000-0000-000097030000}"/>
    <cellStyle name="Input 2 2 23" xfId="925" xr:uid="{00000000-0005-0000-0000-000098030000}"/>
    <cellStyle name="Input 2 2 3" xfId="926" xr:uid="{00000000-0005-0000-0000-000099030000}"/>
    <cellStyle name="Input 2 2 4" xfId="927" xr:uid="{00000000-0005-0000-0000-00009A030000}"/>
    <cellStyle name="Input 2 2 5" xfId="928" xr:uid="{00000000-0005-0000-0000-00009B030000}"/>
    <cellStyle name="Input 2 2 6" xfId="929" xr:uid="{00000000-0005-0000-0000-00009C030000}"/>
    <cellStyle name="Input 2 2 7" xfId="930" xr:uid="{00000000-0005-0000-0000-00009D030000}"/>
    <cellStyle name="Input 2 2 8" xfId="931" xr:uid="{00000000-0005-0000-0000-00009E030000}"/>
    <cellStyle name="Input 2 2 9" xfId="932" xr:uid="{00000000-0005-0000-0000-00009F030000}"/>
    <cellStyle name="Input 2 20" xfId="933" xr:uid="{00000000-0005-0000-0000-0000A0030000}"/>
    <cellStyle name="Input 2 21" xfId="934" xr:uid="{00000000-0005-0000-0000-0000A1030000}"/>
    <cellStyle name="Input 2 22" xfId="935" xr:uid="{00000000-0005-0000-0000-0000A2030000}"/>
    <cellStyle name="Input 2 23" xfId="936" xr:uid="{00000000-0005-0000-0000-0000A3030000}"/>
    <cellStyle name="Input 2 24" xfId="937" xr:uid="{00000000-0005-0000-0000-0000A4030000}"/>
    <cellStyle name="Input 2 25" xfId="938" xr:uid="{00000000-0005-0000-0000-0000A5030000}"/>
    <cellStyle name="Input 2 26" xfId="939" xr:uid="{00000000-0005-0000-0000-0000A6030000}"/>
    <cellStyle name="Input 2 27" xfId="940" xr:uid="{00000000-0005-0000-0000-0000A7030000}"/>
    <cellStyle name="Input 2 28" xfId="941" xr:uid="{00000000-0005-0000-0000-0000A8030000}"/>
    <cellStyle name="Input 2 29" xfId="942" xr:uid="{00000000-0005-0000-0000-0000A9030000}"/>
    <cellStyle name="Input 2 3" xfId="943" xr:uid="{00000000-0005-0000-0000-0000AA030000}"/>
    <cellStyle name="Input 2 3 10" xfId="944" xr:uid="{00000000-0005-0000-0000-0000AB030000}"/>
    <cellStyle name="Input 2 3 11" xfId="945" xr:uid="{00000000-0005-0000-0000-0000AC030000}"/>
    <cellStyle name="Input 2 3 12" xfId="946" xr:uid="{00000000-0005-0000-0000-0000AD030000}"/>
    <cellStyle name="Input 2 3 13" xfId="947" xr:uid="{00000000-0005-0000-0000-0000AE030000}"/>
    <cellStyle name="Input 2 3 14" xfId="948" xr:uid="{00000000-0005-0000-0000-0000AF030000}"/>
    <cellStyle name="Input 2 3 15" xfId="949" xr:uid="{00000000-0005-0000-0000-0000B0030000}"/>
    <cellStyle name="Input 2 3 16" xfId="950" xr:uid="{00000000-0005-0000-0000-0000B1030000}"/>
    <cellStyle name="Input 2 3 17" xfId="951" xr:uid="{00000000-0005-0000-0000-0000B2030000}"/>
    <cellStyle name="Input 2 3 18" xfId="952" xr:uid="{00000000-0005-0000-0000-0000B3030000}"/>
    <cellStyle name="Input 2 3 19" xfId="953" xr:uid="{00000000-0005-0000-0000-0000B4030000}"/>
    <cellStyle name="Input 2 3 2" xfId="954" xr:uid="{00000000-0005-0000-0000-0000B5030000}"/>
    <cellStyle name="Input 2 3 20" xfId="955" xr:uid="{00000000-0005-0000-0000-0000B6030000}"/>
    <cellStyle name="Input 2 3 21" xfId="956" xr:uid="{00000000-0005-0000-0000-0000B7030000}"/>
    <cellStyle name="Input 2 3 22" xfId="957" xr:uid="{00000000-0005-0000-0000-0000B8030000}"/>
    <cellStyle name="Input 2 3 23" xfId="958" xr:uid="{00000000-0005-0000-0000-0000B9030000}"/>
    <cellStyle name="Input 2 3 3" xfId="959" xr:uid="{00000000-0005-0000-0000-0000BA030000}"/>
    <cellStyle name="Input 2 3 4" xfId="960" xr:uid="{00000000-0005-0000-0000-0000BB030000}"/>
    <cellStyle name="Input 2 3 5" xfId="961" xr:uid="{00000000-0005-0000-0000-0000BC030000}"/>
    <cellStyle name="Input 2 3 6" xfId="962" xr:uid="{00000000-0005-0000-0000-0000BD030000}"/>
    <cellStyle name="Input 2 3 7" xfId="963" xr:uid="{00000000-0005-0000-0000-0000BE030000}"/>
    <cellStyle name="Input 2 3 8" xfId="964" xr:uid="{00000000-0005-0000-0000-0000BF030000}"/>
    <cellStyle name="Input 2 3 9" xfId="965" xr:uid="{00000000-0005-0000-0000-0000C0030000}"/>
    <cellStyle name="Input 2 30" xfId="966" xr:uid="{00000000-0005-0000-0000-0000C1030000}"/>
    <cellStyle name="Input 2 31" xfId="967" xr:uid="{00000000-0005-0000-0000-0000C2030000}"/>
    <cellStyle name="Input 2 32" xfId="968" xr:uid="{00000000-0005-0000-0000-0000C3030000}"/>
    <cellStyle name="Input 2 33" xfId="969" xr:uid="{00000000-0005-0000-0000-0000C4030000}"/>
    <cellStyle name="Input 2 34" xfId="970" xr:uid="{00000000-0005-0000-0000-0000C5030000}"/>
    <cellStyle name="Input 2 35" xfId="971" xr:uid="{00000000-0005-0000-0000-0000C6030000}"/>
    <cellStyle name="Input 2 36" xfId="972" xr:uid="{00000000-0005-0000-0000-0000C7030000}"/>
    <cellStyle name="Input 2 37" xfId="973" xr:uid="{00000000-0005-0000-0000-0000C8030000}"/>
    <cellStyle name="Input 2 4" xfId="974" xr:uid="{00000000-0005-0000-0000-0000C9030000}"/>
    <cellStyle name="Input 2 4 10" xfId="975" xr:uid="{00000000-0005-0000-0000-0000CA030000}"/>
    <cellStyle name="Input 2 4 11" xfId="976" xr:uid="{00000000-0005-0000-0000-0000CB030000}"/>
    <cellStyle name="Input 2 4 12" xfId="977" xr:uid="{00000000-0005-0000-0000-0000CC030000}"/>
    <cellStyle name="Input 2 4 13" xfId="978" xr:uid="{00000000-0005-0000-0000-0000CD030000}"/>
    <cellStyle name="Input 2 4 14" xfId="979" xr:uid="{00000000-0005-0000-0000-0000CE030000}"/>
    <cellStyle name="Input 2 4 15" xfId="980" xr:uid="{00000000-0005-0000-0000-0000CF030000}"/>
    <cellStyle name="Input 2 4 16" xfId="981" xr:uid="{00000000-0005-0000-0000-0000D0030000}"/>
    <cellStyle name="Input 2 4 17" xfId="982" xr:uid="{00000000-0005-0000-0000-0000D1030000}"/>
    <cellStyle name="Input 2 4 18" xfId="983" xr:uid="{00000000-0005-0000-0000-0000D2030000}"/>
    <cellStyle name="Input 2 4 19" xfId="984" xr:uid="{00000000-0005-0000-0000-0000D3030000}"/>
    <cellStyle name="Input 2 4 2" xfId="985" xr:uid="{00000000-0005-0000-0000-0000D4030000}"/>
    <cellStyle name="Input 2 4 20" xfId="986" xr:uid="{00000000-0005-0000-0000-0000D5030000}"/>
    <cellStyle name="Input 2 4 21" xfId="987" xr:uid="{00000000-0005-0000-0000-0000D6030000}"/>
    <cellStyle name="Input 2 4 22" xfId="988" xr:uid="{00000000-0005-0000-0000-0000D7030000}"/>
    <cellStyle name="Input 2 4 23" xfId="989" xr:uid="{00000000-0005-0000-0000-0000D8030000}"/>
    <cellStyle name="Input 2 4 3" xfId="990" xr:uid="{00000000-0005-0000-0000-0000D9030000}"/>
    <cellStyle name="Input 2 4 4" xfId="991" xr:uid="{00000000-0005-0000-0000-0000DA030000}"/>
    <cellStyle name="Input 2 4 5" xfId="992" xr:uid="{00000000-0005-0000-0000-0000DB030000}"/>
    <cellStyle name="Input 2 4 6" xfId="993" xr:uid="{00000000-0005-0000-0000-0000DC030000}"/>
    <cellStyle name="Input 2 4 7" xfId="994" xr:uid="{00000000-0005-0000-0000-0000DD030000}"/>
    <cellStyle name="Input 2 4 8" xfId="995" xr:uid="{00000000-0005-0000-0000-0000DE030000}"/>
    <cellStyle name="Input 2 4 9" xfId="996" xr:uid="{00000000-0005-0000-0000-0000DF030000}"/>
    <cellStyle name="Input 2 5" xfId="997" xr:uid="{00000000-0005-0000-0000-0000E0030000}"/>
    <cellStyle name="Input 2 5 10" xfId="998" xr:uid="{00000000-0005-0000-0000-0000E1030000}"/>
    <cellStyle name="Input 2 5 11" xfId="999" xr:uid="{00000000-0005-0000-0000-0000E2030000}"/>
    <cellStyle name="Input 2 5 12" xfId="1000" xr:uid="{00000000-0005-0000-0000-0000E3030000}"/>
    <cellStyle name="Input 2 5 13" xfId="1001" xr:uid="{00000000-0005-0000-0000-0000E4030000}"/>
    <cellStyle name="Input 2 5 14" xfId="1002" xr:uid="{00000000-0005-0000-0000-0000E5030000}"/>
    <cellStyle name="Input 2 5 15" xfId="1003" xr:uid="{00000000-0005-0000-0000-0000E6030000}"/>
    <cellStyle name="Input 2 5 16" xfId="1004" xr:uid="{00000000-0005-0000-0000-0000E7030000}"/>
    <cellStyle name="Input 2 5 17" xfId="1005" xr:uid="{00000000-0005-0000-0000-0000E8030000}"/>
    <cellStyle name="Input 2 5 18" xfId="1006" xr:uid="{00000000-0005-0000-0000-0000E9030000}"/>
    <cellStyle name="Input 2 5 19" xfId="1007" xr:uid="{00000000-0005-0000-0000-0000EA030000}"/>
    <cellStyle name="Input 2 5 2" xfId="1008" xr:uid="{00000000-0005-0000-0000-0000EB030000}"/>
    <cellStyle name="Input 2 5 20" xfId="1009" xr:uid="{00000000-0005-0000-0000-0000EC030000}"/>
    <cellStyle name="Input 2 5 21" xfId="1010" xr:uid="{00000000-0005-0000-0000-0000ED030000}"/>
    <cellStyle name="Input 2 5 22" xfId="1011" xr:uid="{00000000-0005-0000-0000-0000EE030000}"/>
    <cellStyle name="Input 2 5 23" xfId="1012" xr:uid="{00000000-0005-0000-0000-0000EF030000}"/>
    <cellStyle name="Input 2 5 3" xfId="1013" xr:uid="{00000000-0005-0000-0000-0000F0030000}"/>
    <cellStyle name="Input 2 5 4" xfId="1014" xr:uid="{00000000-0005-0000-0000-0000F1030000}"/>
    <cellStyle name="Input 2 5 5" xfId="1015" xr:uid="{00000000-0005-0000-0000-0000F2030000}"/>
    <cellStyle name="Input 2 5 6" xfId="1016" xr:uid="{00000000-0005-0000-0000-0000F3030000}"/>
    <cellStyle name="Input 2 5 7" xfId="1017" xr:uid="{00000000-0005-0000-0000-0000F4030000}"/>
    <cellStyle name="Input 2 5 8" xfId="1018" xr:uid="{00000000-0005-0000-0000-0000F5030000}"/>
    <cellStyle name="Input 2 5 9" xfId="1019" xr:uid="{00000000-0005-0000-0000-0000F6030000}"/>
    <cellStyle name="Input 2 6" xfId="1020" xr:uid="{00000000-0005-0000-0000-0000F7030000}"/>
    <cellStyle name="Input 2 6 10" xfId="1021" xr:uid="{00000000-0005-0000-0000-0000F8030000}"/>
    <cellStyle name="Input 2 6 11" xfId="1022" xr:uid="{00000000-0005-0000-0000-0000F9030000}"/>
    <cellStyle name="Input 2 6 12" xfId="1023" xr:uid="{00000000-0005-0000-0000-0000FA030000}"/>
    <cellStyle name="Input 2 6 13" xfId="1024" xr:uid="{00000000-0005-0000-0000-0000FB030000}"/>
    <cellStyle name="Input 2 6 14" xfId="1025" xr:uid="{00000000-0005-0000-0000-0000FC030000}"/>
    <cellStyle name="Input 2 6 15" xfId="1026" xr:uid="{00000000-0005-0000-0000-0000FD030000}"/>
    <cellStyle name="Input 2 6 16" xfId="1027" xr:uid="{00000000-0005-0000-0000-0000FE030000}"/>
    <cellStyle name="Input 2 6 17" xfId="1028" xr:uid="{00000000-0005-0000-0000-0000FF030000}"/>
    <cellStyle name="Input 2 6 18" xfId="1029" xr:uid="{00000000-0005-0000-0000-000000040000}"/>
    <cellStyle name="Input 2 6 19" xfId="1030" xr:uid="{00000000-0005-0000-0000-000001040000}"/>
    <cellStyle name="Input 2 6 2" xfId="1031" xr:uid="{00000000-0005-0000-0000-000002040000}"/>
    <cellStyle name="Input 2 6 20" xfId="1032" xr:uid="{00000000-0005-0000-0000-000003040000}"/>
    <cellStyle name="Input 2 6 21" xfId="1033" xr:uid="{00000000-0005-0000-0000-000004040000}"/>
    <cellStyle name="Input 2 6 22" xfId="1034" xr:uid="{00000000-0005-0000-0000-000005040000}"/>
    <cellStyle name="Input 2 6 23" xfId="1035" xr:uid="{00000000-0005-0000-0000-000006040000}"/>
    <cellStyle name="Input 2 6 3" xfId="1036" xr:uid="{00000000-0005-0000-0000-000007040000}"/>
    <cellStyle name="Input 2 6 4" xfId="1037" xr:uid="{00000000-0005-0000-0000-000008040000}"/>
    <cellStyle name="Input 2 6 5" xfId="1038" xr:uid="{00000000-0005-0000-0000-000009040000}"/>
    <cellStyle name="Input 2 6 6" xfId="1039" xr:uid="{00000000-0005-0000-0000-00000A040000}"/>
    <cellStyle name="Input 2 6 7" xfId="1040" xr:uid="{00000000-0005-0000-0000-00000B040000}"/>
    <cellStyle name="Input 2 6 8" xfId="1041" xr:uid="{00000000-0005-0000-0000-00000C040000}"/>
    <cellStyle name="Input 2 6 9" xfId="1042" xr:uid="{00000000-0005-0000-0000-00000D040000}"/>
    <cellStyle name="Input 2 7" xfId="1043" xr:uid="{00000000-0005-0000-0000-00000E040000}"/>
    <cellStyle name="Input 2 7 10" xfId="1044" xr:uid="{00000000-0005-0000-0000-00000F040000}"/>
    <cellStyle name="Input 2 7 11" xfId="1045" xr:uid="{00000000-0005-0000-0000-000010040000}"/>
    <cellStyle name="Input 2 7 12" xfId="1046" xr:uid="{00000000-0005-0000-0000-000011040000}"/>
    <cellStyle name="Input 2 7 13" xfId="1047" xr:uid="{00000000-0005-0000-0000-000012040000}"/>
    <cellStyle name="Input 2 7 14" xfId="1048" xr:uid="{00000000-0005-0000-0000-000013040000}"/>
    <cellStyle name="Input 2 7 15" xfId="1049" xr:uid="{00000000-0005-0000-0000-000014040000}"/>
    <cellStyle name="Input 2 7 16" xfId="1050" xr:uid="{00000000-0005-0000-0000-000015040000}"/>
    <cellStyle name="Input 2 7 17" xfId="1051" xr:uid="{00000000-0005-0000-0000-000016040000}"/>
    <cellStyle name="Input 2 7 18" xfId="1052" xr:uid="{00000000-0005-0000-0000-000017040000}"/>
    <cellStyle name="Input 2 7 19" xfId="1053" xr:uid="{00000000-0005-0000-0000-000018040000}"/>
    <cellStyle name="Input 2 7 2" xfId="1054" xr:uid="{00000000-0005-0000-0000-000019040000}"/>
    <cellStyle name="Input 2 7 20" xfId="1055" xr:uid="{00000000-0005-0000-0000-00001A040000}"/>
    <cellStyle name="Input 2 7 21" xfId="1056" xr:uid="{00000000-0005-0000-0000-00001B040000}"/>
    <cellStyle name="Input 2 7 22" xfId="1057" xr:uid="{00000000-0005-0000-0000-00001C040000}"/>
    <cellStyle name="Input 2 7 23" xfId="1058" xr:uid="{00000000-0005-0000-0000-00001D040000}"/>
    <cellStyle name="Input 2 7 3" xfId="1059" xr:uid="{00000000-0005-0000-0000-00001E040000}"/>
    <cellStyle name="Input 2 7 4" xfId="1060" xr:uid="{00000000-0005-0000-0000-00001F040000}"/>
    <cellStyle name="Input 2 7 5" xfId="1061" xr:uid="{00000000-0005-0000-0000-000020040000}"/>
    <cellStyle name="Input 2 7 6" xfId="1062" xr:uid="{00000000-0005-0000-0000-000021040000}"/>
    <cellStyle name="Input 2 7 7" xfId="1063" xr:uid="{00000000-0005-0000-0000-000022040000}"/>
    <cellStyle name="Input 2 7 8" xfId="1064" xr:uid="{00000000-0005-0000-0000-000023040000}"/>
    <cellStyle name="Input 2 7 9" xfId="1065" xr:uid="{00000000-0005-0000-0000-000024040000}"/>
    <cellStyle name="Input 2 8" xfId="1066" xr:uid="{00000000-0005-0000-0000-000025040000}"/>
    <cellStyle name="Input 2 8 10" xfId="1067" xr:uid="{00000000-0005-0000-0000-000026040000}"/>
    <cellStyle name="Input 2 8 11" xfId="1068" xr:uid="{00000000-0005-0000-0000-000027040000}"/>
    <cellStyle name="Input 2 8 12" xfId="1069" xr:uid="{00000000-0005-0000-0000-000028040000}"/>
    <cellStyle name="Input 2 8 13" xfId="1070" xr:uid="{00000000-0005-0000-0000-000029040000}"/>
    <cellStyle name="Input 2 8 14" xfId="1071" xr:uid="{00000000-0005-0000-0000-00002A040000}"/>
    <cellStyle name="Input 2 8 15" xfId="1072" xr:uid="{00000000-0005-0000-0000-00002B040000}"/>
    <cellStyle name="Input 2 8 16" xfId="1073" xr:uid="{00000000-0005-0000-0000-00002C040000}"/>
    <cellStyle name="Input 2 8 17" xfId="1074" xr:uid="{00000000-0005-0000-0000-00002D040000}"/>
    <cellStyle name="Input 2 8 18" xfId="1075" xr:uid="{00000000-0005-0000-0000-00002E040000}"/>
    <cellStyle name="Input 2 8 19" xfId="1076" xr:uid="{00000000-0005-0000-0000-00002F040000}"/>
    <cellStyle name="Input 2 8 2" xfId="1077" xr:uid="{00000000-0005-0000-0000-000030040000}"/>
    <cellStyle name="Input 2 8 20" xfId="1078" xr:uid="{00000000-0005-0000-0000-000031040000}"/>
    <cellStyle name="Input 2 8 21" xfId="1079" xr:uid="{00000000-0005-0000-0000-000032040000}"/>
    <cellStyle name="Input 2 8 22" xfId="1080" xr:uid="{00000000-0005-0000-0000-000033040000}"/>
    <cellStyle name="Input 2 8 23" xfId="1081" xr:uid="{00000000-0005-0000-0000-000034040000}"/>
    <cellStyle name="Input 2 8 3" xfId="1082" xr:uid="{00000000-0005-0000-0000-000035040000}"/>
    <cellStyle name="Input 2 8 4" xfId="1083" xr:uid="{00000000-0005-0000-0000-000036040000}"/>
    <cellStyle name="Input 2 8 5" xfId="1084" xr:uid="{00000000-0005-0000-0000-000037040000}"/>
    <cellStyle name="Input 2 8 6" xfId="1085" xr:uid="{00000000-0005-0000-0000-000038040000}"/>
    <cellStyle name="Input 2 8 7" xfId="1086" xr:uid="{00000000-0005-0000-0000-000039040000}"/>
    <cellStyle name="Input 2 8 8" xfId="1087" xr:uid="{00000000-0005-0000-0000-00003A040000}"/>
    <cellStyle name="Input 2 8 9" xfId="1088" xr:uid="{00000000-0005-0000-0000-00003B040000}"/>
    <cellStyle name="Input 2 9" xfId="1089" xr:uid="{00000000-0005-0000-0000-00003C040000}"/>
    <cellStyle name="Input 2 9 10" xfId="1090" xr:uid="{00000000-0005-0000-0000-00003D040000}"/>
    <cellStyle name="Input 2 9 11" xfId="1091" xr:uid="{00000000-0005-0000-0000-00003E040000}"/>
    <cellStyle name="Input 2 9 12" xfId="1092" xr:uid="{00000000-0005-0000-0000-00003F040000}"/>
    <cellStyle name="Input 2 9 13" xfId="1093" xr:uid="{00000000-0005-0000-0000-000040040000}"/>
    <cellStyle name="Input 2 9 14" xfId="1094" xr:uid="{00000000-0005-0000-0000-000041040000}"/>
    <cellStyle name="Input 2 9 15" xfId="1095" xr:uid="{00000000-0005-0000-0000-000042040000}"/>
    <cellStyle name="Input 2 9 16" xfId="1096" xr:uid="{00000000-0005-0000-0000-000043040000}"/>
    <cellStyle name="Input 2 9 17" xfId="1097" xr:uid="{00000000-0005-0000-0000-000044040000}"/>
    <cellStyle name="Input 2 9 18" xfId="1098" xr:uid="{00000000-0005-0000-0000-000045040000}"/>
    <cellStyle name="Input 2 9 19" xfId="1099" xr:uid="{00000000-0005-0000-0000-000046040000}"/>
    <cellStyle name="Input 2 9 2" xfId="1100" xr:uid="{00000000-0005-0000-0000-000047040000}"/>
    <cellStyle name="Input 2 9 20" xfId="1101" xr:uid="{00000000-0005-0000-0000-000048040000}"/>
    <cellStyle name="Input 2 9 21" xfId="1102" xr:uid="{00000000-0005-0000-0000-000049040000}"/>
    <cellStyle name="Input 2 9 22" xfId="1103" xr:uid="{00000000-0005-0000-0000-00004A040000}"/>
    <cellStyle name="Input 2 9 23" xfId="1104" xr:uid="{00000000-0005-0000-0000-00004B040000}"/>
    <cellStyle name="Input 2 9 3" xfId="1105" xr:uid="{00000000-0005-0000-0000-00004C040000}"/>
    <cellStyle name="Input 2 9 4" xfId="1106" xr:uid="{00000000-0005-0000-0000-00004D040000}"/>
    <cellStyle name="Input 2 9 5" xfId="1107" xr:uid="{00000000-0005-0000-0000-00004E040000}"/>
    <cellStyle name="Input 2 9 6" xfId="1108" xr:uid="{00000000-0005-0000-0000-00004F040000}"/>
    <cellStyle name="Input 2 9 7" xfId="1109" xr:uid="{00000000-0005-0000-0000-000050040000}"/>
    <cellStyle name="Input 2 9 8" xfId="1110" xr:uid="{00000000-0005-0000-0000-000051040000}"/>
    <cellStyle name="Input 2 9 9" xfId="1111" xr:uid="{00000000-0005-0000-0000-000052040000}"/>
    <cellStyle name="Komórka połączona" xfId="1112" xr:uid="{00000000-0005-0000-0000-000053040000}"/>
    <cellStyle name="Komórka połączona 10" xfId="1113" xr:uid="{00000000-0005-0000-0000-000054040000}"/>
    <cellStyle name="Komórka połączona 11" xfId="1114" xr:uid="{00000000-0005-0000-0000-000055040000}"/>
    <cellStyle name="Komórka połączona 12" xfId="1115" xr:uid="{00000000-0005-0000-0000-000056040000}"/>
    <cellStyle name="Komórka połączona 13" xfId="1116" xr:uid="{00000000-0005-0000-0000-000057040000}"/>
    <cellStyle name="Komórka połączona 2" xfId="1117" xr:uid="{00000000-0005-0000-0000-000058040000}"/>
    <cellStyle name="Komórka połączona 3" xfId="1118" xr:uid="{00000000-0005-0000-0000-000059040000}"/>
    <cellStyle name="Komórka połączona 4" xfId="1119" xr:uid="{00000000-0005-0000-0000-00005A040000}"/>
    <cellStyle name="Komórka połączona 5" xfId="1120" xr:uid="{00000000-0005-0000-0000-00005B040000}"/>
    <cellStyle name="Komórka połączona 6" xfId="1121" xr:uid="{00000000-0005-0000-0000-00005C040000}"/>
    <cellStyle name="Komórka połączona 7" xfId="1122" xr:uid="{00000000-0005-0000-0000-00005D040000}"/>
    <cellStyle name="Komórka połączona 8" xfId="1123" xr:uid="{00000000-0005-0000-0000-00005E040000}"/>
    <cellStyle name="Komórka połączona 9" xfId="1124" xr:uid="{00000000-0005-0000-0000-00005F040000}"/>
    <cellStyle name="Komórka zaznaczona" xfId="1125" xr:uid="{00000000-0005-0000-0000-000060040000}"/>
    <cellStyle name="LineItemPrompt" xfId="1126" xr:uid="{00000000-0005-0000-0000-000061040000}"/>
    <cellStyle name="LineItemValue" xfId="1127" xr:uid="{00000000-0005-0000-0000-000062040000}"/>
    <cellStyle name="Linked Cell 2" xfId="1128" xr:uid="{00000000-0005-0000-0000-000063040000}"/>
    <cellStyle name="Nagłówek 1" xfId="1129" xr:uid="{00000000-0005-0000-0000-000064040000}"/>
    <cellStyle name="Nagłówek 2" xfId="1130" xr:uid="{00000000-0005-0000-0000-000065040000}"/>
    <cellStyle name="Nagłówek 3" xfId="1131" xr:uid="{00000000-0005-0000-0000-000066040000}"/>
    <cellStyle name="Nagłówek 3 10" xfId="1132" xr:uid="{00000000-0005-0000-0000-000067040000}"/>
    <cellStyle name="Nagłówek 3 11" xfId="1133" xr:uid="{00000000-0005-0000-0000-000068040000}"/>
    <cellStyle name="Nagłówek 3 12" xfId="1134" xr:uid="{00000000-0005-0000-0000-000069040000}"/>
    <cellStyle name="Nagłówek 3 13" xfId="1135" xr:uid="{00000000-0005-0000-0000-00006A040000}"/>
    <cellStyle name="Nagłówek 3 14" xfId="1136" xr:uid="{00000000-0005-0000-0000-00006B040000}"/>
    <cellStyle name="Nagłówek 3 2" xfId="1137" xr:uid="{00000000-0005-0000-0000-00006C040000}"/>
    <cellStyle name="Nagłówek 3 2 2" xfId="1138" xr:uid="{00000000-0005-0000-0000-00006D040000}"/>
    <cellStyle name="Nagłówek 3 2 3" xfId="1139" xr:uid="{00000000-0005-0000-0000-00006E040000}"/>
    <cellStyle name="Nagłówek 3 2 4" xfId="1140" xr:uid="{00000000-0005-0000-0000-00006F040000}"/>
    <cellStyle name="Nagłówek 3 2 5" xfId="1141" xr:uid="{00000000-0005-0000-0000-000070040000}"/>
    <cellStyle name="Nagłówek 3 2 6" xfId="1142" xr:uid="{00000000-0005-0000-0000-000071040000}"/>
    <cellStyle name="Nagłówek 3 2 7" xfId="1143" xr:uid="{00000000-0005-0000-0000-000072040000}"/>
    <cellStyle name="Nagłówek 3 3" xfId="1144" xr:uid="{00000000-0005-0000-0000-000073040000}"/>
    <cellStyle name="Nagłówek 3 4" xfId="1145" xr:uid="{00000000-0005-0000-0000-000074040000}"/>
    <cellStyle name="Nagłówek 3 5" xfId="1146" xr:uid="{00000000-0005-0000-0000-000075040000}"/>
    <cellStyle name="Nagłówek 3 6" xfId="1147" xr:uid="{00000000-0005-0000-0000-000076040000}"/>
    <cellStyle name="Nagłówek 3 7" xfId="1148" xr:uid="{00000000-0005-0000-0000-000077040000}"/>
    <cellStyle name="Nagłówek 3 8" xfId="1149" xr:uid="{00000000-0005-0000-0000-000078040000}"/>
    <cellStyle name="Nagłówek 3 9" xfId="1150" xr:uid="{00000000-0005-0000-0000-000079040000}"/>
    <cellStyle name="Nagłówek 4" xfId="1151" xr:uid="{00000000-0005-0000-0000-00007A040000}"/>
    <cellStyle name="Neutral 2" xfId="1152" xr:uid="{00000000-0005-0000-0000-00007B040000}"/>
    <cellStyle name="Neutral 2 2" xfId="1153" xr:uid="{00000000-0005-0000-0000-00007C040000}"/>
    <cellStyle name="Neutralne" xfId="1154" xr:uid="{00000000-0005-0000-0000-00007D040000}"/>
    <cellStyle name="Normal" xfId="0" builtinId="0"/>
    <cellStyle name="Normal 10" xfId="1155" xr:uid="{00000000-0005-0000-0000-00007F040000}"/>
    <cellStyle name="Normal 10 2" xfId="1156" xr:uid="{00000000-0005-0000-0000-000080040000}"/>
    <cellStyle name="Normal 11" xfId="1157" xr:uid="{00000000-0005-0000-0000-000081040000}"/>
    <cellStyle name="Normal 12" xfId="1158" xr:uid="{00000000-0005-0000-0000-000082040000}"/>
    <cellStyle name="Normal 13" xfId="2442" xr:uid="{00000000-0005-0000-0000-000083040000}"/>
    <cellStyle name="Normal 2" xfId="3" xr:uid="{00000000-0005-0000-0000-000084040000}"/>
    <cellStyle name="Normal 2 2" xfId="1159" xr:uid="{00000000-0005-0000-0000-000085040000}"/>
    <cellStyle name="Normal 2 2 2" xfId="1160" xr:uid="{00000000-0005-0000-0000-000086040000}"/>
    <cellStyle name="Normal 2 2 3" xfId="1161" xr:uid="{00000000-0005-0000-0000-000087040000}"/>
    <cellStyle name="Normal 2 3" xfId="1162" xr:uid="{00000000-0005-0000-0000-000088040000}"/>
    <cellStyle name="Normal 2 3 2" xfId="1163" xr:uid="{00000000-0005-0000-0000-000089040000}"/>
    <cellStyle name="Normal 21" xfId="1164" xr:uid="{00000000-0005-0000-0000-00008A040000}"/>
    <cellStyle name="Normal 23" xfId="1165" xr:uid="{00000000-0005-0000-0000-00008B040000}"/>
    <cellStyle name="Normal 3" xfId="5" xr:uid="{00000000-0005-0000-0000-00008C040000}"/>
    <cellStyle name="Normal 3 2" xfId="6" xr:uid="{00000000-0005-0000-0000-00008D040000}"/>
    <cellStyle name="Normal 3 2 2" xfId="1166" xr:uid="{00000000-0005-0000-0000-00008E040000}"/>
    <cellStyle name="Normal 3 2 3" xfId="1167" xr:uid="{00000000-0005-0000-0000-00008F040000}"/>
    <cellStyle name="Normal 3 3" xfId="1168" xr:uid="{00000000-0005-0000-0000-000090040000}"/>
    <cellStyle name="Normal 3 4" xfId="1169" xr:uid="{00000000-0005-0000-0000-000091040000}"/>
    <cellStyle name="Normal 3 5" xfId="1170" xr:uid="{00000000-0005-0000-0000-000092040000}"/>
    <cellStyle name="Normal 4" xfId="1171" xr:uid="{00000000-0005-0000-0000-000093040000}"/>
    <cellStyle name="Normal 4 2" xfId="1172" xr:uid="{00000000-0005-0000-0000-000094040000}"/>
    <cellStyle name="Normal 5" xfId="1173" xr:uid="{00000000-0005-0000-0000-000095040000}"/>
    <cellStyle name="Normal 5 2" xfId="1174" xr:uid="{00000000-0005-0000-0000-000096040000}"/>
    <cellStyle name="Normal 6" xfId="1175" xr:uid="{00000000-0005-0000-0000-000097040000}"/>
    <cellStyle name="Normal 7" xfId="1176" xr:uid="{00000000-0005-0000-0000-000098040000}"/>
    <cellStyle name="Normal 7 2" xfId="1177" xr:uid="{00000000-0005-0000-0000-000099040000}"/>
    <cellStyle name="Normal 8" xfId="1178" xr:uid="{00000000-0005-0000-0000-00009A040000}"/>
    <cellStyle name="Normal 8 2" xfId="1179" xr:uid="{00000000-0005-0000-0000-00009B040000}"/>
    <cellStyle name="Normal 9" xfId="1180" xr:uid="{00000000-0005-0000-0000-00009C040000}"/>
    <cellStyle name="Note 2" xfId="1181" xr:uid="{00000000-0005-0000-0000-00009D040000}"/>
    <cellStyle name="Note 2 10" xfId="1182" xr:uid="{00000000-0005-0000-0000-00009E040000}"/>
    <cellStyle name="Note 2 10 10" xfId="1183" xr:uid="{00000000-0005-0000-0000-00009F040000}"/>
    <cellStyle name="Note 2 10 11" xfId="1184" xr:uid="{00000000-0005-0000-0000-0000A0040000}"/>
    <cellStyle name="Note 2 10 12" xfId="1185" xr:uid="{00000000-0005-0000-0000-0000A1040000}"/>
    <cellStyle name="Note 2 10 13" xfId="1186" xr:uid="{00000000-0005-0000-0000-0000A2040000}"/>
    <cellStyle name="Note 2 10 14" xfId="1187" xr:uid="{00000000-0005-0000-0000-0000A3040000}"/>
    <cellStyle name="Note 2 10 15" xfId="1188" xr:uid="{00000000-0005-0000-0000-0000A4040000}"/>
    <cellStyle name="Note 2 10 16" xfId="1189" xr:uid="{00000000-0005-0000-0000-0000A5040000}"/>
    <cellStyle name="Note 2 10 17" xfId="1190" xr:uid="{00000000-0005-0000-0000-0000A6040000}"/>
    <cellStyle name="Note 2 10 18" xfId="1191" xr:uid="{00000000-0005-0000-0000-0000A7040000}"/>
    <cellStyle name="Note 2 10 19" xfId="1192" xr:uid="{00000000-0005-0000-0000-0000A8040000}"/>
    <cellStyle name="Note 2 10 2" xfId="1193" xr:uid="{00000000-0005-0000-0000-0000A9040000}"/>
    <cellStyle name="Note 2 10 20" xfId="1194" xr:uid="{00000000-0005-0000-0000-0000AA040000}"/>
    <cellStyle name="Note 2 10 21" xfId="1195" xr:uid="{00000000-0005-0000-0000-0000AB040000}"/>
    <cellStyle name="Note 2 10 22" xfId="1196" xr:uid="{00000000-0005-0000-0000-0000AC040000}"/>
    <cellStyle name="Note 2 10 23" xfId="1197" xr:uid="{00000000-0005-0000-0000-0000AD040000}"/>
    <cellStyle name="Note 2 10 3" xfId="1198" xr:uid="{00000000-0005-0000-0000-0000AE040000}"/>
    <cellStyle name="Note 2 10 4" xfId="1199" xr:uid="{00000000-0005-0000-0000-0000AF040000}"/>
    <cellStyle name="Note 2 10 5" xfId="1200" xr:uid="{00000000-0005-0000-0000-0000B0040000}"/>
    <cellStyle name="Note 2 10 6" xfId="1201" xr:uid="{00000000-0005-0000-0000-0000B1040000}"/>
    <cellStyle name="Note 2 10 7" xfId="1202" xr:uid="{00000000-0005-0000-0000-0000B2040000}"/>
    <cellStyle name="Note 2 10 8" xfId="1203" xr:uid="{00000000-0005-0000-0000-0000B3040000}"/>
    <cellStyle name="Note 2 10 9" xfId="1204" xr:uid="{00000000-0005-0000-0000-0000B4040000}"/>
    <cellStyle name="Note 2 11" xfId="1205" xr:uid="{00000000-0005-0000-0000-0000B5040000}"/>
    <cellStyle name="Note 2 11 10" xfId="1206" xr:uid="{00000000-0005-0000-0000-0000B6040000}"/>
    <cellStyle name="Note 2 11 11" xfId="1207" xr:uid="{00000000-0005-0000-0000-0000B7040000}"/>
    <cellStyle name="Note 2 11 12" xfId="1208" xr:uid="{00000000-0005-0000-0000-0000B8040000}"/>
    <cellStyle name="Note 2 11 13" xfId="1209" xr:uid="{00000000-0005-0000-0000-0000B9040000}"/>
    <cellStyle name="Note 2 11 14" xfId="1210" xr:uid="{00000000-0005-0000-0000-0000BA040000}"/>
    <cellStyle name="Note 2 11 15" xfId="1211" xr:uid="{00000000-0005-0000-0000-0000BB040000}"/>
    <cellStyle name="Note 2 11 16" xfId="1212" xr:uid="{00000000-0005-0000-0000-0000BC040000}"/>
    <cellStyle name="Note 2 11 17" xfId="1213" xr:uid="{00000000-0005-0000-0000-0000BD040000}"/>
    <cellStyle name="Note 2 11 18" xfId="1214" xr:uid="{00000000-0005-0000-0000-0000BE040000}"/>
    <cellStyle name="Note 2 11 19" xfId="1215" xr:uid="{00000000-0005-0000-0000-0000BF040000}"/>
    <cellStyle name="Note 2 11 2" xfId="1216" xr:uid="{00000000-0005-0000-0000-0000C0040000}"/>
    <cellStyle name="Note 2 11 20" xfId="1217" xr:uid="{00000000-0005-0000-0000-0000C1040000}"/>
    <cellStyle name="Note 2 11 21" xfId="1218" xr:uid="{00000000-0005-0000-0000-0000C2040000}"/>
    <cellStyle name="Note 2 11 22" xfId="1219" xr:uid="{00000000-0005-0000-0000-0000C3040000}"/>
    <cellStyle name="Note 2 11 23" xfId="1220" xr:uid="{00000000-0005-0000-0000-0000C4040000}"/>
    <cellStyle name="Note 2 11 3" xfId="1221" xr:uid="{00000000-0005-0000-0000-0000C5040000}"/>
    <cellStyle name="Note 2 11 4" xfId="1222" xr:uid="{00000000-0005-0000-0000-0000C6040000}"/>
    <cellStyle name="Note 2 11 5" xfId="1223" xr:uid="{00000000-0005-0000-0000-0000C7040000}"/>
    <cellStyle name="Note 2 11 6" xfId="1224" xr:uid="{00000000-0005-0000-0000-0000C8040000}"/>
    <cellStyle name="Note 2 11 7" xfId="1225" xr:uid="{00000000-0005-0000-0000-0000C9040000}"/>
    <cellStyle name="Note 2 11 8" xfId="1226" xr:uid="{00000000-0005-0000-0000-0000CA040000}"/>
    <cellStyle name="Note 2 11 9" xfId="1227" xr:uid="{00000000-0005-0000-0000-0000CB040000}"/>
    <cellStyle name="Note 2 12" xfId="1228" xr:uid="{00000000-0005-0000-0000-0000CC040000}"/>
    <cellStyle name="Note 2 12 10" xfId="1229" xr:uid="{00000000-0005-0000-0000-0000CD040000}"/>
    <cellStyle name="Note 2 12 11" xfId="1230" xr:uid="{00000000-0005-0000-0000-0000CE040000}"/>
    <cellStyle name="Note 2 12 12" xfId="1231" xr:uid="{00000000-0005-0000-0000-0000CF040000}"/>
    <cellStyle name="Note 2 12 13" xfId="1232" xr:uid="{00000000-0005-0000-0000-0000D0040000}"/>
    <cellStyle name="Note 2 12 14" xfId="1233" xr:uid="{00000000-0005-0000-0000-0000D1040000}"/>
    <cellStyle name="Note 2 12 15" xfId="1234" xr:uid="{00000000-0005-0000-0000-0000D2040000}"/>
    <cellStyle name="Note 2 12 16" xfId="1235" xr:uid="{00000000-0005-0000-0000-0000D3040000}"/>
    <cellStyle name="Note 2 12 17" xfId="1236" xr:uid="{00000000-0005-0000-0000-0000D4040000}"/>
    <cellStyle name="Note 2 12 18" xfId="1237" xr:uid="{00000000-0005-0000-0000-0000D5040000}"/>
    <cellStyle name="Note 2 12 19" xfId="1238" xr:uid="{00000000-0005-0000-0000-0000D6040000}"/>
    <cellStyle name="Note 2 12 2" xfId="1239" xr:uid="{00000000-0005-0000-0000-0000D7040000}"/>
    <cellStyle name="Note 2 12 20" xfId="1240" xr:uid="{00000000-0005-0000-0000-0000D8040000}"/>
    <cellStyle name="Note 2 12 21" xfId="1241" xr:uid="{00000000-0005-0000-0000-0000D9040000}"/>
    <cellStyle name="Note 2 12 22" xfId="1242" xr:uid="{00000000-0005-0000-0000-0000DA040000}"/>
    <cellStyle name="Note 2 12 23" xfId="1243" xr:uid="{00000000-0005-0000-0000-0000DB040000}"/>
    <cellStyle name="Note 2 12 3" xfId="1244" xr:uid="{00000000-0005-0000-0000-0000DC040000}"/>
    <cellStyle name="Note 2 12 4" xfId="1245" xr:uid="{00000000-0005-0000-0000-0000DD040000}"/>
    <cellStyle name="Note 2 12 5" xfId="1246" xr:uid="{00000000-0005-0000-0000-0000DE040000}"/>
    <cellStyle name="Note 2 12 6" xfId="1247" xr:uid="{00000000-0005-0000-0000-0000DF040000}"/>
    <cellStyle name="Note 2 12 7" xfId="1248" xr:uid="{00000000-0005-0000-0000-0000E0040000}"/>
    <cellStyle name="Note 2 12 8" xfId="1249" xr:uid="{00000000-0005-0000-0000-0000E1040000}"/>
    <cellStyle name="Note 2 12 9" xfId="1250" xr:uid="{00000000-0005-0000-0000-0000E2040000}"/>
    <cellStyle name="Note 2 13" xfId="1251" xr:uid="{00000000-0005-0000-0000-0000E3040000}"/>
    <cellStyle name="Note 2 13 10" xfId="1252" xr:uid="{00000000-0005-0000-0000-0000E4040000}"/>
    <cellStyle name="Note 2 13 11" xfId="1253" xr:uid="{00000000-0005-0000-0000-0000E5040000}"/>
    <cellStyle name="Note 2 13 12" xfId="1254" xr:uid="{00000000-0005-0000-0000-0000E6040000}"/>
    <cellStyle name="Note 2 13 13" xfId="1255" xr:uid="{00000000-0005-0000-0000-0000E7040000}"/>
    <cellStyle name="Note 2 13 14" xfId="1256" xr:uid="{00000000-0005-0000-0000-0000E8040000}"/>
    <cellStyle name="Note 2 13 15" xfId="1257" xr:uid="{00000000-0005-0000-0000-0000E9040000}"/>
    <cellStyle name="Note 2 13 16" xfId="1258" xr:uid="{00000000-0005-0000-0000-0000EA040000}"/>
    <cellStyle name="Note 2 13 17" xfId="1259" xr:uid="{00000000-0005-0000-0000-0000EB040000}"/>
    <cellStyle name="Note 2 13 18" xfId="1260" xr:uid="{00000000-0005-0000-0000-0000EC040000}"/>
    <cellStyle name="Note 2 13 19" xfId="1261" xr:uid="{00000000-0005-0000-0000-0000ED040000}"/>
    <cellStyle name="Note 2 13 2" xfId="1262" xr:uid="{00000000-0005-0000-0000-0000EE040000}"/>
    <cellStyle name="Note 2 13 20" xfId="1263" xr:uid="{00000000-0005-0000-0000-0000EF040000}"/>
    <cellStyle name="Note 2 13 21" xfId="1264" xr:uid="{00000000-0005-0000-0000-0000F0040000}"/>
    <cellStyle name="Note 2 13 22" xfId="1265" xr:uid="{00000000-0005-0000-0000-0000F1040000}"/>
    <cellStyle name="Note 2 13 23" xfId="1266" xr:uid="{00000000-0005-0000-0000-0000F2040000}"/>
    <cellStyle name="Note 2 13 3" xfId="1267" xr:uid="{00000000-0005-0000-0000-0000F3040000}"/>
    <cellStyle name="Note 2 13 4" xfId="1268" xr:uid="{00000000-0005-0000-0000-0000F4040000}"/>
    <cellStyle name="Note 2 13 5" xfId="1269" xr:uid="{00000000-0005-0000-0000-0000F5040000}"/>
    <cellStyle name="Note 2 13 6" xfId="1270" xr:uid="{00000000-0005-0000-0000-0000F6040000}"/>
    <cellStyle name="Note 2 13 7" xfId="1271" xr:uid="{00000000-0005-0000-0000-0000F7040000}"/>
    <cellStyle name="Note 2 13 8" xfId="1272" xr:uid="{00000000-0005-0000-0000-0000F8040000}"/>
    <cellStyle name="Note 2 13 9" xfId="1273" xr:uid="{00000000-0005-0000-0000-0000F9040000}"/>
    <cellStyle name="Note 2 14" xfId="1274" xr:uid="{00000000-0005-0000-0000-0000FA040000}"/>
    <cellStyle name="Note 2 14 10" xfId="1275" xr:uid="{00000000-0005-0000-0000-0000FB040000}"/>
    <cellStyle name="Note 2 14 11" xfId="1276" xr:uid="{00000000-0005-0000-0000-0000FC040000}"/>
    <cellStyle name="Note 2 14 12" xfId="1277" xr:uid="{00000000-0005-0000-0000-0000FD040000}"/>
    <cellStyle name="Note 2 14 13" xfId="1278" xr:uid="{00000000-0005-0000-0000-0000FE040000}"/>
    <cellStyle name="Note 2 14 14" xfId="1279" xr:uid="{00000000-0005-0000-0000-0000FF040000}"/>
    <cellStyle name="Note 2 14 15" xfId="1280" xr:uid="{00000000-0005-0000-0000-000000050000}"/>
    <cellStyle name="Note 2 14 16" xfId="1281" xr:uid="{00000000-0005-0000-0000-000001050000}"/>
    <cellStyle name="Note 2 14 17" xfId="1282" xr:uid="{00000000-0005-0000-0000-000002050000}"/>
    <cellStyle name="Note 2 14 18" xfId="1283" xr:uid="{00000000-0005-0000-0000-000003050000}"/>
    <cellStyle name="Note 2 14 19" xfId="1284" xr:uid="{00000000-0005-0000-0000-000004050000}"/>
    <cellStyle name="Note 2 14 2" xfId="1285" xr:uid="{00000000-0005-0000-0000-000005050000}"/>
    <cellStyle name="Note 2 14 20" xfId="1286" xr:uid="{00000000-0005-0000-0000-000006050000}"/>
    <cellStyle name="Note 2 14 21" xfId="1287" xr:uid="{00000000-0005-0000-0000-000007050000}"/>
    <cellStyle name="Note 2 14 22" xfId="1288" xr:uid="{00000000-0005-0000-0000-000008050000}"/>
    <cellStyle name="Note 2 14 23" xfId="1289" xr:uid="{00000000-0005-0000-0000-000009050000}"/>
    <cellStyle name="Note 2 14 3" xfId="1290" xr:uid="{00000000-0005-0000-0000-00000A050000}"/>
    <cellStyle name="Note 2 14 4" xfId="1291" xr:uid="{00000000-0005-0000-0000-00000B050000}"/>
    <cellStyle name="Note 2 14 5" xfId="1292" xr:uid="{00000000-0005-0000-0000-00000C050000}"/>
    <cellStyle name="Note 2 14 6" xfId="1293" xr:uid="{00000000-0005-0000-0000-00000D050000}"/>
    <cellStyle name="Note 2 14 7" xfId="1294" xr:uid="{00000000-0005-0000-0000-00000E050000}"/>
    <cellStyle name="Note 2 14 8" xfId="1295" xr:uid="{00000000-0005-0000-0000-00000F050000}"/>
    <cellStyle name="Note 2 14 9" xfId="1296" xr:uid="{00000000-0005-0000-0000-000010050000}"/>
    <cellStyle name="Note 2 15" xfId="1297" xr:uid="{00000000-0005-0000-0000-000011050000}"/>
    <cellStyle name="Note 2 15 10" xfId="1298" xr:uid="{00000000-0005-0000-0000-000012050000}"/>
    <cellStyle name="Note 2 15 11" xfId="1299" xr:uid="{00000000-0005-0000-0000-000013050000}"/>
    <cellStyle name="Note 2 15 12" xfId="1300" xr:uid="{00000000-0005-0000-0000-000014050000}"/>
    <cellStyle name="Note 2 15 13" xfId="1301" xr:uid="{00000000-0005-0000-0000-000015050000}"/>
    <cellStyle name="Note 2 15 14" xfId="1302" xr:uid="{00000000-0005-0000-0000-000016050000}"/>
    <cellStyle name="Note 2 15 15" xfId="1303" xr:uid="{00000000-0005-0000-0000-000017050000}"/>
    <cellStyle name="Note 2 15 16" xfId="1304" xr:uid="{00000000-0005-0000-0000-000018050000}"/>
    <cellStyle name="Note 2 15 17" xfId="1305" xr:uid="{00000000-0005-0000-0000-000019050000}"/>
    <cellStyle name="Note 2 15 18" xfId="1306" xr:uid="{00000000-0005-0000-0000-00001A050000}"/>
    <cellStyle name="Note 2 15 19" xfId="1307" xr:uid="{00000000-0005-0000-0000-00001B050000}"/>
    <cellStyle name="Note 2 15 2" xfId="1308" xr:uid="{00000000-0005-0000-0000-00001C050000}"/>
    <cellStyle name="Note 2 15 20" xfId="1309" xr:uid="{00000000-0005-0000-0000-00001D050000}"/>
    <cellStyle name="Note 2 15 21" xfId="1310" xr:uid="{00000000-0005-0000-0000-00001E050000}"/>
    <cellStyle name="Note 2 15 22" xfId="1311" xr:uid="{00000000-0005-0000-0000-00001F050000}"/>
    <cellStyle name="Note 2 15 23" xfId="1312" xr:uid="{00000000-0005-0000-0000-000020050000}"/>
    <cellStyle name="Note 2 15 3" xfId="1313" xr:uid="{00000000-0005-0000-0000-000021050000}"/>
    <cellStyle name="Note 2 15 4" xfId="1314" xr:uid="{00000000-0005-0000-0000-000022050000}"/>
    <cellStyle name="Note 2 15 5" xfId="1315" xr:uid="{00000000-0005-0000-0000-000023050000}"/>
    <cellStyle name="Note 2 15 6" xfId="1316" xr:uid="{00000000-0005-0000-0000-000024050000}"/>
    <cellStyle name="Note 2 15 7" xfId="1317" xr:uid="{00000000-0005-0000-0000-000025050000}"/>
    <cellStyle name="Note 2 15 8" xfId="1318" xr:uid="{00000000-0005-0000-0000-000026050000}"/>
    <cellStyle name="Note 2 15 9" xfId="1319" xr:uid="{00000000-0005-0000-0000-000027050000}"/>
    <cellStyle name="Note 2 16" xfId="1320" xr:uid="{00000000-0005-0000-0000-000028050000}"/>
    <cellStyle name="Note 2 17" xfId="1321" xr:uid="{00000000-0005-0000-0000-000029050000}"/>
    <cellStyle name="Note 2 18" xfId="1322" xr:uid="{00000000-0005-0000-0000-00002A050000}"/>
    <cellStyle name="Note 2 19" xfId="1323" xr:uid="{00000000-0005-0000-0000-00002B050000}"/>
    <cellStyle name="Note 2 2" xfId="1324" xr:uid="{00000000-0005-0000-0000-00002C050000}"/>
    <cellStyle name="Note 2 2 10" xfId="1325" xr:uid="{00000000-0005-0000-0000-00002D050000}"/>
    <cellStyle name="Note 2 2 11" xfId="1326" xr:uid="{00000000-0005-0000-0000-00002E050000}"/>
    <cellStyle name="Note 2 2 12" xfId="1327" xr:uid="{00000000-0005-0000-0000-00002F050000}"/>
    <cellStyle name="Note 2 2 13" xfId="1328" xr:uid="{00000000-0005-0000-0000-000030050000}"/>
    <cellStyle name="Note 2 2 14" xfId="1329" xr:uid="{00000000-0005-0000-0000-000031050000}"/>
    <cellStyle name="Note 2 2 15" xfId="1330" xr:uid="{00000000-0005-0000-0000-000032050000}"/>
    <cellStyle name="Note 2 2 16" xfId="1331" xr:uid="{00000000-0005-0000-0000-000033050000}"/>
    <cellStyle name="Note 2 2 17" xfId="1332" xr:uid="{00000000-0005-0000-0000-000034050000}"/>
    <cellStyle name="Note 2 2 18" xfId="1333" xr:uid="{00000000-0005-0000-0000-000035050000}"/>
    <cellStyle name="Note 2 2 19" xfId="1334" xr:uid="{00000000-0005-0000-0000-000036050000}"/>
    <cellStyle name="Note 2 2 2" xfId="1335" xr:uid="{00000000-0005-0000-0000-000037050000}"/>
    <cellStyle name="Note 2 2 20" xfId="1336" xr:uid="{00000000-0005-0000-0000-000038050000}"/>
    <cellStyle name="Note 2 2 21" xfId="1337" xr:uid="{00000000-0005-0000-0000-000039050000}"/>
    <cellStyle name="Note 2 2 22" xfId="1338" xr:uid="{00000000-0005-0000-0000-00003A050000}"/>
    <cellStyle name="Note 2 2 23" xfId="1339" xr:uid="{00000000-0005-0000-0000-00003B050000}"/>
    <cellStyle name="Note 2 2 3" xfId="1340" xr:uid="{00000000-0005-0000-0000-00003C050000}"/>
    <cellStyle name="Note 2 2 4" xfId="1341" xr:uid="{00000000-0005-0000-0000-00003D050000}"/>
    <cellStyle name="Note 2 2 5" xfId="1342" xr:uid="{00000000-0005-0000-0000-00003E050000}"/>
    <cellStyle name="Note 2 2 6" xfId="1343" xr:uid="{00000000-0005-0000-0000-00003F050000}"/>
    <cellStyle name="Note 2 2 7" xfId="1344" xr:uid="{00000000-0005-0000-0000-000040050000}"/>
    <cellStyle name="Note 2 2 8" xfId="1345" xr:uid="{00000000-0005-0000-0000-000041050000}"/>
    <cellStyle name="Note 2 2 9" xfId="1346" xr:uid="{00000000-0005-0000-0000-000042050000}"/>
    <cellStyle name="Note 2 20" xfId="1347" xr:uid="{00000000-0005-0000-0000-000043050000}"/>
    <cellStyle name="Note 2 21" xfId="1348" xr:uid="{00000000-0005-0000-0000-000044050000}"/>
    <cellStyle name="Note 2 22" xfId="1349" xr:uid="{00000000-0005-0000-0000-000045050000}"/>
    <cellStyle name="Note 2 23" xfId="1350" xr:uid="{00000000-0005-0000-0000-000046050000}"/>
    <cellStyle name="Note 2 24" xfId="1351" xr:uid="{00000000-0005-0000-0000-000047050000}"/>
    <cellStyle name="Note 2 25" xfId="1352" xr:uid="{00000000-0005-0000-0000-000048050000}"/>
    <cellStyle name="Note 2 26" xfId="1353" xr:uid="{00000000-0005-0000-0000-000049050000}"/>
    <cellStyle name="Note 2 27" xfId="1354" xr:uid="{00000000-0005-0000-0000-00004A050000}"/>
    <cellStyle name="Note 2 28" xfId="1355" xr:uid="{00000000-0005-0000-0000-00004B050000}"/>
    <cellStyle name="Note 2 29" xfId="1356" xr:uid="{00000000-0005-0000-0000-00004C050000}"/>
    <cellStyle name="Note 2 3" xfId="1357" xr:uid="{00000000-0005-0000-0000-00004D050000}"/>
    <cellStyle name="Note 2 3 10" xfId="1358" xr:uid="{00000000-0005-0000-0000-00004E050000}"/>
    <cellStyle name="Note 2 3 11" xfId="1359" xr:uid="{00000000-0005-0000-0000-00004F050000}"/>
    <cellStyle name="Note 2 3 12" xfId="1360" xr:uid="{00000000-0005-0000-0000-000050050000}"/>
    <cellStyle name="Note 2 3 13" xfId="1361" xr:uid="{00000000-0005-0000-0000-000051050000}"/>
    <cellStyle name="Note 2 3 14" xfId="1362" xr:uid="{00000000-0005-0000-0000-000052050000}"/>
    <cellStyle name="Note 2 3 15" xfId="1363" xr:uid="{00000000-0005-0000-0000-000053050000}"/>
    <cellStyle name="Note 2 3 16" xfId="1364" xr:uid="{00000000-0005-0000-0000-000054050000}"/>
    <cellStyle name="Note 2 3 17" xfId="1365" xr:uid="{00000000-0005-0000-0000-000055050000}"/>
    <cellStyle name="Note 2 3 18" xfId="1366" xr:uid="{00000000-0005-0000-0000-000056050000}"/>
    <cellStyle name="Note 2 3 19" xfId="1367" xr:uid="{00000000-0005-0000-0000-000057050000}"/>
    <cellStyle name="Note 2 3 2" xfId="1368" xr:uid="{00000000-0005-0000-0000-000058050000}"/>
    <cellStyle name="Note 2 3 20" xfId="1369" xr:uid="{00000000-0005-0000-0000-000059050000}"/>
    <cellStyle name="Note 2 3 21" xfId="1370" xr:uid="{00000000-0005-0000-0000-00005A050000}"/>
    <cellStyle name="Note 2 3 22" xfId="1371" xr:uid="{00000000-0005-0000-0000-00005B050000}"/>
    <cellStyle name="Note 2 3 23" xfId="1372" xr:uid="{00000000-0005-0000-0000-00005C050000}"/>
    <cellStyle name="Note 2 3 3" xfId="1373" xr:uid="{00000000-0005-0000-0000-00005D050000}"/>
    <cellStyle name="Note 2 3 4" xfId="1374" xr:uid="{00000000-0005-0000-0000-00005E050000}"/>
    <cellStyle name="Note 2 3 5" xfId="1375" xr:uid="{00000000-0005-0000-0000-00005F050000}"/>
    <cellStyle name="Note 2 3 6" xfId="1376" xr:uid="{00000000-0005-0000-0000-000060050000}"/>
    <cellStyle name="Note 2 3 7" xfId="1377" xr:uid="{00000000-0005-0000-0000-000061050000}"/>
    <cellStyle name="Note 2 3 8" xfId="1378" xr:uid="{00000000-0005-0000-0000-000062050000}"/>
    <cellStyle name="Note 2 3 9" xfId="1379" xr:uid="{00000000-0005-0000-0000-000063050000}"/>
    <cellStyle name="Note 2 30" xfId="1380" xr:uid="{00000000-0005-0000-0000-000064050000}"/>
    <cellStyle name="Note 2 31" xfId="1381" xr:uid="{00000000-0005-0000-0000-000065050000}"/>
    <cellStyle name="Note 2 32" xfId="1382" xr:uid="{00000000-0005-0000-0000-000066050000}"/>
    <cellStyle name="Note 2 33" xfId="1383" xr:uid="{00000000-0005-0000-0000-000067050000}"/>
    <cellStyle name="Note 2 34" xfId="1384" xr:uid="{00000000-0005-0000-0000-000068050000}"/>
    <cellStyle name="Note 2 35" xfId="1385" xr:uid="{00000000-0005-0000-0000-000069050000}"/>
    <cellStyle name="Note 2 36" xfId="1386" xr:uid="{00000000-0005-0000-0000-00006A050000}"/>
    <cellStyle name="Note 2 37" xfId="1387" xr:uid="{00000000-0005-0000-0000-00006B050000}"/>
    <cellStyle name="Note 2 4" xfId="1388" xr:uid="{00000000-0005-0000-0000-00006C050000}"/>
    <cellStyle name="Note 2 4 10" xfId="1389" xr:uid="{00000000-0005-0000-0000-00006D050000}"/>
    <cellStyle name="Note 2 4 11" xfId="1390" xr:uid="{00000000-0005-0000-0000-00006E050000}"/>
    <cellStyle name="Note 2 4 12" xfId="1391" xr:uid="{00000000-0005-0000-0000-00006F050000}"/>
    <cellStyle name="Note 2 4 13" xfId="1392" xr:uid="{00000000-0005-0000-0000-000070050000}"/>
    <cellStyle name="Note 2 4 14" xfId="1393" xr:uid="{00000000-0005-0000-0000-000071050000}"/>
    <cellStyle name="Note 2 4 15" xfId="1394" xr:uid="{00000000-0005-0000-0000-000072050000}"/>
    <cellStyle name="Note 2 4 16" xfId="1395" xr:uid="{00000000-0005-0000-0000-000073050000}"/>
    <cellStyle name="Note 2 4 17" xfId="1396" xr:uid="{00000000-0005-0000-0000-000074050000}"/>
    <cellStyle name="Note 2 4 18" xfId="1397" xr:uid="{00000000-0005-0000-0000-000075050000}"/>
    <cellStyle name="Note 2 4 19" xfId="1398" xr:uid="{00000000-0005-0000-0000-000076050000}"/>
    <cellStyle name="Note 2 4 2" xfId="1399" xr:uid="{00000000-0005-0000-0000-000077050000}"/>
    <cellStyle name="Note 2 4 20" xfId="1400" xr:uid="{00000000-0005-0000-0000-000078050000}"/>
    <cellStyle name="Note 2 4 21" xfId="1401" xr:uid="{00000000-0005-0000-0000-000079050000}"/>
    <cellStyle name="Note 2 4 22" xfId="1402" xr:uid="{00000000-0005-0000-0000-00007A050000}"/>
    <cellStyle name="Note 2 4 23" xfId="1403" xr:uid="{00000000-0005-0000-0000-00007B050000}"/>
    <cellStyle name="Note 2 4 3" xfId="1404" xr:uid="{00000000-0005-0000-0000-00007C050000}"/>
    <cellStyle name="Note 2 4 4" xfId="1405" xr:uid="{00000000-0005-0000-0000-00007D050000}"/>
    <cellStyle name="Note 2 4 5" xfId="1406" xr:uid="{00000000-0005-0000-0000-00007E050000}"/>
    <cellStyle name="Note 2 4 6" xfId="1407" xr:uid="{00000000-0005-0000-0000-00007F050000}"/>
    <cellStyle name="Note 2 4 7" xfId="1408" xr:uid="{00000000-0005-0000-0000-000080050000}"/>
    <cellStyle name="Note 2 4 8" xfId="1409" xr:uid="{00000000-0005-0000-0000-000081050000}"/>
    <cellStyle name="Note 2 4 9" xfId="1410" xr:uid="{00000000-0005-0000-0000-000082050000}"/>
    <cellStyle name="Note 2 5" xfId="1411" xr:uid="{00000000-0005-0000-0000-000083050000}"/>
    <cellStyle name="Note 2 5 10" xfId="1412" xr:uid="{00000000-0005-0000-0000-000084050000}"/>
    <cellStyle name="Note 2 5 11" xfId="1413" xr:uid="{00000000-0005-0000-0000-000085050000}"/>
    <cellStyle name="Note 2 5 12" xfId="1414" xr:uid="{00000000-0005-0000-0000-000086050000}"/>
    <cellStyle name="Note 2 5 13" xfId="1415" xr:uid="{00000000-0005-0000-0000-000087050000}"/>
    <cellStyle name="Note 2 5 14" xfId="1416" xr:uid="{00000000-0005-0000-0000-000088050000}"/>
    <cellStyle name="Note 2 5 15" xfId="1417" xr:uid="{00000000-0005-0000-0000-000089050000}"/>
    <cellStyle name="Note 2 5 16" xfId="1418" xr:uid="{00000000-0005-0000-0000-00008A050000}"/>
    <cellStyle name="Note 2 5 17" xfId="1419" xr:uid="{00000000-0005-0000-0000-00008B050000}"/>
    <cellStyle name="Note 2 5 18" xfId="1420" xr:uid="{00000000-0005-0000-0000-00008C050000}"/>
    <cellStyle name="Note 2 5 19" xfId="1421" xr:uid="{00000000-0005-0000-0000-00008D050000}"/>
    <cellStyle name="Note 2 5 2" xfId="1422" xr:uid="{00000000-0005-0000-0000-00008E050000}"/>
    <cellStyle name="Note 2 5 20" xfId="1423" xr:uid="{00000000-0005-0000-0000-00008F050000}"/>
    <cellStyle name="Note 2 5 21" xfId="1424" xr:uid="{00000000-0005-0000-0000-000090050000}"/>
    <cellStyle name="Note 2 5 22" xfId="1425" xr:uid="{00000000-0005-0000-0000-000091050000}"/>
    <cellStyle name="Note 2 5 23" xfId="1426" xr:uid="{00000000-0005-0000-0000-000092050000}"/>
    <cellStyle name="Note 2 5 3" xfId="1427" xr:uid="{00000000-0005-0000-0000-000093050000}"/>
    <cellStyle name="Note 2 5 4" xfId="1428" xr:uid="{00000000-0005-0000-0000-000094050000}"/>
    <cellStyle name="Note 2 5 5" xfId="1429" xr:uid="{00000000-0005-0000-0000-000095050000}"/>
    <cellStyle name="Note 2 5 6" xfId="1430" xr:uid="{00000000-0005-0000-0000-000096050000}"/>
    <cellStyle name="Note 2 5 7" xfId="1431" xr:uid="{00000000-0005-0000-0000-000097050000}"/>
    <cellStyle name="Note 2 5 8" xfId="1432" xr:uid="{00000000-0005-0000-0000-000098050000}"/>
    <cellStyle name="Note 2 5 9" xfId="1433" xr:uid="{00000000-0005-0000-0000-000099050000}"/>
    <cellStyle name="Note 2 6" xfId="1434" xr:uid="{00000000-0005-0000-0000-00009A050000}"/>
    <cellStyle name="Note 2 6 10" xfId="1435" xr:uid="{00000000-0005-0000-0000-00009B050000}"/>
    <cellStyle name="Note 2 6 11" xfId="1436" xr:uid="{00000000-0005-0000-0000-00009C050000}"/>
    <cellStyle name="Note 2 6 12" xfId="1437" xr:uid="{00000000-0005-0000-0000-00009D050000}"/>
    <cellStyle name="Note 2 6 13" xfId="1438" xr:uid="{00000000-0005-0000-0000-00009E050000}"/>
    <cellStyle name="Note 2 6 14" xfId="1439" xr:uid="{00000000-0005-0000-0000-00009F050000}"/>
    <cellStyle name="Note 2 6 15" xfId="1440" xr:uid="{00000000-0005-0000-0000-0000A0050000}"/>
    <cellStyle name="Note 2 6 16" xfId="1441" xr:uid="{00000000-0005-0000-0000-0000A1050000}"/>
    <cellStyle name="Note 2 6 17" xfId="1442" xr:uid="{00000000-0005-0000-0000-0000A2050000}"/>
    <cellStyle name="Note 2 6 18" xfId="1443" xr:uid="{00000000-0005-0000-0000-0000A3050000}"/>
    <cellStyle name="Note 2 6 19" xfId="1444" xr:uid="{00000000-0005-0000-0000-0000A4050000}"/>
    <cellStyle name="Note 2 6 2" xfId="1445" xr:uid="{00000000-0005-0000-0000-0000A5050000}"/>
    <cellStyle name="Note 2 6 20" xfId="1446" xr:uid="{00000000-0005-0000-0000-0000A6050000}"/>
    <cellStyle name="Note 2 6 21" xfId="1447" xr:uid="{00000000-0005-0000-0000-0000A7050000}"/>
    <cellStyle name="Note 2 6 22" xfId="1448" xr:uid="{00000000-0005-0000-0000-0000A8050000}"/>
    <cellStyle name="Note 2 6 23" xfId="1449" xr:uid="{00000000-0005-0000-0000-0000A9050000}"/>
    <cellStyle name="Note 2 6 3" xfId="1450" xr:uid="{00000000-0005-0000-0000-0000AA050000}"/>
    <cellStyle name="Note 2 6 4" xfId="1451" xr:uid="{00000000-0005-0000-0000-0000AB050000}"/>
    <cellStyle name="Note 2 6 5" xfId="1452" xr:uid="{00000000-0005-0000-0000-0000AC050000}"/>
    <cellStyle name="Note 2 6 6" xfId="1453" xr:uid="{00000000-0005-0000-0000-0000AD050000}"/>
    <cellStyle name="Note 2 6 7" xfId="1454" xr:uid="{00000000-0005-0000-0000-0000AE050000}"/>
    <cellStyle name="Note 2 6 8" xfId="1455" xr:uid="{00000000-0005-0000-0000-0000AF050000}"/>
    <cellStyle name="Note 2 6 9" xfId="1456" xr:uid="{00000000-0005-0000-0000-0000B0050000}"/>
    <cellStyle name="Note 2 7" xfId="1457" xr:uid="{00000000-0005-0000-0000-0000B1050000}"/>
    <cellStyle name="Note 2 7 10" xfId="1458" xr:uid="{00000000-0005-0000-0000-0000B2050000}"/>
    <cellStyle name="Note 2 7 11" xfId="1459" xr:uid="{00000000-0005-0000-0000-0000B3050000}"/>
    <cellStyle name="Note 2 7 12" xfId="1460" xr:uid="{00000000-0005-0000-0000-0000B4050000}"/>
    <cellStyle name="Note 2 7 13" xfId="1461" xr:uid="{00000000-0005-0000-0000-0000B5050000}"/>
    <cellStyle name="Note 2 7 14" xfId="1462" xr:uid="{00000000-0005-0000-0000-0000B6050000}"/>
    <cellStyle name="Note 2 7 15" xfId="1463" xr:uid="{00000000-0005-0000-0000-0000B7050000}"/>
    <cellStyle name="Note 2 7 16" xfId="1464" xr:uid="{00000000-0005-0000-0000-0000B8050000}"/>
    <cellStyle name="Note 2 7 17" xfId="1465" xr:uid="{00000000-0005-0000-0000-0000B9050000}"/>
    <cellStyle name="Note 2 7 18" xfId="1466" xr:uid="{00000000-0005-0000-0000-0000BA050000}"/>
    <cellStyle name="Note 2 7 19" xfId="1467" xr:uid="{00000000-0005-0000-0000-0000BB050000}"/>
    <cellStyle name="Note 2 7 2" xfId="1468" xr:uid="{00000000-0005-0000-0000-0000BC050000}"/>
    <cellStyle name="Note 2 7 20" xfId="1469" xr:uid="{00000000-0005-0000-0000-0000BD050000}"/>
    <cellStyle name="Note 2 7 21" xfId="1470" xr:uid="{00000000-0005-0000-0000-0000BE050000}"/>
    <cellStyle name="Note 2 7 22" xfId="1471" xr:uid="{00000000-0005-0000-0000-0000BF050000}"/>
    <cellStyle name="Note 2 7 23" xfId="1472" xr:uid="{00000000-0005-0000-0000-0000C0050000}"/>
    <cellStyle name="Note 2 7 3" xfId="1473" xr:uid="{00000000-0005-0000-0000-0000C1050000}"/>
    <cellStyle name="Note 2 7 4" xfId="1474" xr:uid="{00000000-0005-0000-0000-0000C2050000}"/>
    <cellStyle name="Note 2 7 5" xfId="1475" xr:uid="{00000000-0005-0000-0000-0000C3050000}"/>
    <cellStyle name="Note 2 7 6" xfId="1476" xr:uid="{00000000-0005-0000-0000-0000C4050000}"/>
    <cellStyle name="Note 2 7 7" xfId="1477" xr:uid="{00000000-0005-0000-0000-0000C5050000}"/>
    <cellStyle name="Note 2 7 8" xfId="1478" xr:uid="{00000000-0005-0000-0000-0000C6050000}"/>
    <cellStyle name="Note 2 7 9" xfId="1479" xr:uid="{00000000-0005-0000-0000-0000C7050000}"/>
    <cellStyle name="Note 2 8" xfId="1480" xr:uid="{00000000-0005-0000-0000-0000C8050000}"/>
    <cellStyle name="Note 2 8 10" xfId="1481" xr:uid="{00000000-0005-0000-0000-0000C9050000}"/>
    <cellStyle name="Note 2 8 11" xfId="1482" xr:uid="{00000000-0005-0000-0000-0000CA050000}"/>
    <cellStyle name="Note 2 8 12" xfId="1483" xr:uid="{00000000-0005-0000-0000-0000CB050000}"/>
    <cellStyle name="Note 2 8 13" xfId="1484" xr:uid="{00000000-0005-0000-0000-0000CC050000}"/>
    <cellStyle name="Note 2 8 14" xfId="1485" xr:uid="{00000000-0005-0000-0000-0000CD050000}"/>
    <cellStyle name="Note 2 8 15" xfId="1486" xr:uid="{00000000-0005-0000-0000-0000CE050000}"/>
    <cellStyle name="Note 2 8 16" xfId="1487" xr:uid="{00000000-0005-0000-0000-0000CF050000}"/>
    <cellStyle name="Note 2 8 17" xfId="1488" xr:uid="{00000000-0005-0000-0000-0000D0050000}"/>
    <cellStyle name="Note 2 8 18" xfId="1489" xr:uid="{00000000-0005-0000-0000-0000D1050000}"/>
    <cellStyle name="Note 2 8 19" xfId="1490" xr:uid="{00000000-0005-0000-0000-0000D2050000}"/>
    <cellStyle name="Note 2 8 2" xfId="1491" xr:uid="{00000000-0005-0000-0000-0000D3050000}"/>
    <cellStyle name="Note 2 8 20" xfId="1492" xr:uid="{00000000-0005-0000-0000-0000D4050000}"/>
    <cellStyle name="Note 2 8 21" xfId="1493" xr:uid="{00000000-0005-0000-0000-0000D5050000}"/>
    <cellStyle name="Note 2 8 22" xfId="1494" xr:uid="{00000000-0005-0000-0000-0000D6050000}"/>
    <cellStyle name="Note 2 8 23" xfId="1495" xr:uid="{00000000-0005-0000-0000-0000D7050000}"/>
    <cellStyle name="Note 2 8 3" xfId="1496" xr:uid="{00000000-0005-0000-0000-0000D8050000}"/>
    <cellStyle name="Note 2 8 4" xfId="1497" xr:uid="{00000000-0005-0000-0000-0000D9050000}"/>
    <cellStyle name="Note 2 8 5" xfId="1498" xr:uid="{00000000-0005-0000-0000-0000DA050000}"/>
    <cellStyle name="Note 2 8 6" xfId="1499" xr:uid="{00000000-0005-0000-0000-0000DB050000}"/>
    <cellStyle name="Note 2 8 7" xfId="1500" xr:uid="{00000000-0005-0000-0000-0000DC050000}"/>
    <cellStyle name="Note 2 8 8" xfId="1501" xr:uid="{00000000-0005-0000-0000-0000DD050000}"/>
    <cellStyle name="Note 2 8 9" xfId="1502" xr:uid="{00000000-0005-0000-0000-0000DE050000}"/>
    <cellStyle name="Note 2 9" xfId="1503" xr:uid="{00000000-0005-0000-0000-0000DF050000}"/>
    <cellStyle name="Note 2 9 10" xfId="1504" xr:uid="{00000000-0005-0000-0000-0000E0050000}"/>
    <cellStyle name="Note 2 9 11" xfId="1505" xr:uid="{00000000-0005-0000-0000-0000E1050000}"/>
    <cellStyle name="Note 2 9 12" xfId="1506" xr:uid="{00000000-0005-0000-0000-0000E2050000}"/>
    <cellStyle name="Note 2 9 13" xfId="1507" xr:uid="{00000000-0005-0000-0000-0000E3050000}"/>
    <cellStyle name="Note 2 9 14" xfId="1508" xr:uid="{00000000-0005-0000-0000-0000E4050000}"/>
    <cellStyle name="Note 2 9 15" xfId="1509" xr:uid="{00000000-0005-0000-0000-0000E5050000}"/>
    <cellStyle name="Note 2 9 16" xfId="1510" xr:uid="{00000000-0005-0000-0000-0000E6050000}"/>
    <cellStyle name="Note 2 9 17" xfId="1511" xr:uid="{00000000-0005-0000-0000-0000E7050000}"/>
    <cellStyle name="Note 2 9 18" xfId="1512" xr:uid="{00000000-0005-0000-0000-0000E8050000}"/>
    <cellStyle name="Note 2 9 19" xfId="1513" xr:uid="{00000000-0005-0000-0000-0000E9050000}"/>
    <cellStyle name="Note 2 9 2" xfId="1514" xr:uid="{00000000-0005-0000-0000-0000EA050000}"/>
    <cellStyle name="Note 2 9 20" xfId="1515" xr:uid="{00000000-0005-0000-0000-0000EB050000}"/>
    <cellStyle name="Note 2 9 21" xfId="1516" xr:uid="{00000000-0005-0000-0000-0000EC050000}"/>
    <cellStyle name="Note 2 9 22" xfId="1517" xr:uid="{00000000-0005-0000-0000-0000ED050000}"/>
    <cellStyle name="Note 2 9 23" xfId="1518" xr:uid="{00000000-0005-0000-0000-0000EE050000}"/>
    <cellStyle name="Note 2 9 3" xfId="1519" xr:uid="{00000000-0005-0000-0000-0000EF050000}"/>
    <cellStyle name="Note 2 9 4" xfId="1520" xr:uid="{00000000-0005-0000-0000-0000F0050000}"/>
    <cellStyle name="Note 2 9 5" xfId="1521" xr:uid="{00000000-0005-0000-0000-0000F1050000}"/>
    <cellStyle name="Note 2 9 6" xfId="1522" xr:uid="{00000000-0005-0000-0000-0000F2050000}"/>
    <cellStyle name="Note 2 9 7" xfId="1523" xr:uid="{00000000-0005-0000-0000-0000F3050000}"/>
    <cellStyle name="Note 2 9 8" xfId="1524" xr:uid="{00000000-0005-0000-0000-0000F4050000}"/>
    <cellStyle name="Note 2 9 9" xfId="1525" xr:uid="{00000000-0005-0000-0000-0000F5050000}"/>
    <cellStyle name="Obliczenia" xfId="1526" xr:uid="{00000000-0005-0000-0000-0000F6050000}"/>
    <cellStyle name="Obliczenia 10" xfId="1527" xr:uid="{00000000-0005-0000-0000-0000F7050000}"/>
    <cellStyle name="Obliczenia 11" xfId="1528" xr:uid="{00000000-0005-0000-0000-0000F8050000}"/>
    <cellStyle name="Obliczenia 12" xfId="1529" xr:uid="{00000000-0005-0000-0000-0000F9050000}"/>
    <cellStyle name="Obliczenia 13" xfId="1530" xr:uid="{00000000-0005-0000-0000-0000FA050000}"/>
    <cellStyle name="Obliczenia 14" xfId="1531" xr:uid="{00000000-0005-0000-0000-0000FB050000}"/>
    <cellStyle name="Obliczenia 15" xfId="1532" xr:uid="{00000000-0005-0000-0000-0000FC050000}"/>
    <cellStyle name="Obliczenia 16" xfId="1533" xr:uid="{00000000-0005-0000-0000-0000FD050000}"/>
    <cellStyle name="Obliczenia 17" xfId="1534" xr:uid="{00000000-0005-0000-0000-0000FE050000}"/>
    <cellStyle name="Obliczenia 18" xfId="1535" xr:uid="{00000000-0005-0000-0000-0000FF050000}"/>
    <cellStyle name="Obliczenia 19" xfId="1536" xr:uid="{00000000-0005-0000-0000-000000060000}"/>
    <cellStyle name="Obliczenia 2" xfId="1537" xr:uid="{00000000-0005-0000-0000-000001060000}"/>
    <cellStyle name="Obliczenia 2 10" xfId="1538" xr:uid="{00000000-0005-0000-0000-000002060000}"/>
    <cellStyle name="Obliczenia 2 11" xfId="1539" xr:uid="{00000000-0005-0000-0000-000003060000}"/>
    <cellStyle name="Obliczenia 2 12" xfId="1540" xr:uid="{00000000-0005-0000-0000-000004060000}"/>
    <cellStyle name="Obliczenia 2 13" xfId="1541" xr:uid="{00000000-0005-0000-0000-000005060000}"/>
    <cellStyle name="Obliczenia 2 14" xfId="1542" xr:uid="{00000000-0005-0000-0000-000006060000}"/>
    <cellStyle name="Obliczenia 2 15" xfId="1543" xr:uid="{00000000-0005-0000-0000-000007060000}"/>
    <cellStyle name="Obliczenia 2 16" xfId="1544" xr:uid="{00000000-0005-0000-0000-000008060000}"/>
    <cellStyle name="Obliczenia 2 17" xfId="1545" xr:uid="{00000000-0005-0000-0000-000009060000}"/>
    <cellStyle name="Obliczenia 2 18" xfId="1546" xr:uid="{00000000-0005-0000-0000-00000A060000}"/>
    <cellStyle name="Obliczenia 2 19" xfId="1547" xr:uid="{00000000-0005-0000-0000-00000B060000}"/>
    <cellStyle name="Obliczenia 2 2" xfId="1548" xr:uid="{00000000-0005-0000-0000-00000C060000}"/>
    <cellStyle name="Obliczenia 2 20" xfId="1549" xr:uid="{00000000-0005-0000-0000-00000D060000}"/>
    <cellStyle name="Obliczenia 2 21" xfId="1550" xr:uid="{00000000-0005-0000-0000-00000E060000}"/>
    <cellStyle name="Obliczenia 2 22" xfId="1551" xr:uid="{00000000-0005-0000-0000-00000F060000}"/>
    <cellStyle name="Obliczenia 2 23" xfId="1552" xr:uid="{00000000-0005-0000-0000-000010060000}"/>
    <cellStyle name="Obliczenia 2 3" xfId="1553" xr:uid="{00000000-0005-0000-0000-000011060000}"/>
    <cellStyle name="Obliczenia 2 4" xfId="1554" xr:uid="{00000000-0005-0000-0000-000012060000}"/>
    <cellStyle name="Obliczenia 2 5" xfId="1555" xr:uid="{00000000-0005-0000-0000-000013060000}"/>
    <cellStyle name="Obliczenia 2 6" xfId="1556" xr:uid="{00000000-0005-0000-0000-000014060000}"/>
    <cellStyle name="Obliczenia 2 7" xfId="1557" xr:uid="{00000000-0005-0000-0000-000015060000}"/>
    <cellStyle name="Obliczenia 2 8" xfId="1558" xr:uid="{00000000-0005-0000-0000-000016060000}"/>
    <cellStyle name="Obliczenia 2 9" xfId="1559" xr:uid="{00000000-0005-0000-0000-000017060000}"/>
    <cellStyle name="Obliczenia 20" xfId="1560" xr:uid="{00000000-0005-0000-0000-000018060000}"/>
    <cellStyle name="Obliczenia 21" xfId="1561" xr:uid="{00000000-0005-0000-0000-000019060000}"/>
    <cellStyle name="Obliczenia 22" xfId="1562" xr:uid="{00000000-0005-0000-0000-00001A060000}"/>
    <cellStyle name="Obliczenia 23" xfId="1563" xr:uid="{00000000-0005-0000-0000-00001B060000}"/>
    <cellStyle name="Obliczenia 24" xfId="1564" xr:uid="{00000000-0005-0000-0000-00001C060000}"/>
    <cellStyle name="Obliczenia 25" xfId="1565" xr:uid="{00000000-0005-0000-0000-00001D060000}"/>
    <cellStyle name="Obliczenia 3" xfId="1566" xr:uid="{00000000-0005-0000-0000-00001E060000}"/>
    <cellStyle name="Obliczenia 3 10" xfId="1567" xr:uid="{00000000-0005-0000-0000-00001F060000}"/>
    <cellStyle name="Obliczenia 3 11" xfId="1568" xr:uid="{00000000-0005-0000-0000-000020060000}"/>
    <cellStyle name="Obliczenia 3 12" xfId="1569" xr:uid="{00000000-0005-0000-0000-000021060000}"/>
    <cellStyle name="Obliczenia 3 13" xfId="1570" xr:uid="{00000000-0005-0000-0000-000022060000}"/>
    <cellStyle name="Obliczenia 3 14" xfId="1571" xr:uid="{00000000-0005-0000-0000-000023060000}"/>
    <cellStyle name="Obliczenia 3 15" xfId="1572" xr:uid="{00000000-0005-0000-0000-000024060000}"/>
    <cellStyle name="Obliczenia 3 16" xfId="1573" xr:uid="{00000000-0005-0000-0000-000025060000}"/>
    <cellStyle name="Obliczenia 3 17" xfId="1574" xr:uid="{00000000-0005-0000-0000-000026060000}"/>
    <cellStyle name="Obliczenia 3 18" xfId="1575" xr:uid="{00000000-0005-0000-0000-000027060000}"/>
    <cellStyle name="Obliczenia 3 19" xfId="1576" xr:uid="{00000000-0005-0000-0000-000028060000}"/>
    <cellStyle name="Obliczenia 3 2" xfId="1577" xr:uid="{00000000-0005-0000-0000-000029060000}"/>
    <cellStyle name="Obliczenia 3 20" xfId="1578" xr:uid="{00000000-0005-0000-0000-00002A060000}"/>
    <cellStyle name="Obliczenia 3 21" xfId="1579" xr:uid="{00000000-0005-0000-0000-00002B060000}"/>
    <cellStyle name="Obliczenia 3 22" xfId="1580" xr:uid="{00000000-0005-0000-0000-00002C060000}"/>
    <cellStyle name="Obliczenia 3 23" xfId="1581" xr:uid="{00000000-0005-0000-0000-00002D060000}"/>
    <cellStyle name="Obliczenia 3 3" xfId="1582" xr:uid="{00000000-0005-0000-0000-00002E060000}"/>
    <cellStyle name="Obliczenia 3 4" xfId="1583" xr:uid="{00000000-0005-0000-0000-00002F060000}"/>
    <cellStyle name="Obliczenia 3 5" xfId="1584" xr:uid="{00000000-0005-0000-0000-000030060000}"/>
    <cellStyle name="Obliczenia 3 6" xfId="1585" xr:uid="{00000000-0005-0000-0000-000031060000}"/>
    <cellStyle name="Obliczenia 3 7" xfId="1586" xr:uid="{00000000-0005-0000-0000-000032060000}"/>
    <cellStyle name="Obliczenia 3 8" xfId="1587" xr:uid="{00000000-0005-0000-0000-000033060000}"/>
    <cellStyle name="Obliczenia 3 9" xfId="1588" xr:uid="{00000000-0005-0000-0000-000034060000}"/>
    <cellStyle name="Obliczenia 4" xfId="1589" xr:uid="{00000000-0005-0000-0000-000035060000}"/>
    <cellStyle name="Obliczenia 5" xfId="1590" xr:uid="{00000000-0005-0000-0000-000036060000}"/>
    <cellStyle name="Obliczenia 6" xfId="1591" xr:uid="{00000000-0005-0000-0000-000037060000}"/>
    <cellStyle name="Obliczenia 7" xfId="1592" xr:uid="{00000000-0005-0000-0000-000038060000}"/>
    <cellStyle name="Obliczenia 8" xfId="1593" xr:uid="{00000000-0005-0000-0000-000039060000}"/>
    <cellStyle name="Obliczenia 9" xfId="1594" xr:uid="{00000000-0005-0000-0000-00003A060000}"/>
    <cellStyle name="Output 2" xfId="1595" xr:uid="{00000000-0005-0000-0000-00003B060000}"/>
    <cellStyle name="Output 2 10" xfId="1596" xr:uid="{00000000-0005-0000-0000-00003C060000}"/>
    <cellStyle name="Output 2 10 10" xfId="1597" xr:uid="{00000000-0005-0000-0000-00003D060000}"/>
    <cellStyle name="Output 2 10 11" xfId="1598" xr:uid="{00000000-0005-0000-0000-00003E060000}"/>
    <cellStyle name="Output 2 10 12" xfId="1599" xr:uid="{00000000-0005-0000-0000-00003F060000}"/>
    <cellStyle name="Output 2 10 13" xfId="1600" xr:uid="{00000000-0005-0000-0000-000040060000}"/>
    <cellStyle name="Output 2 10 14" xfId="1601" xr:uid="{00000000-0005-0000-0000-000041060000}"/>
    <cellStyle name="Output 2 10 15" xfId="1602" xr:uid="{00000000-0005-0000-0000-000042060000}"/>
    <cellStyle name="Output 2 10 16" xfId="1603" xr:uid="{00000000-0005-0000-0000-000043060000}"/>
    <cellStyle name="Output 2 10 17" xfId="1604" xr:uid="{00000000-0005-0000-0000-000044060000}"/>
    <cellStyle name="Output 2 10 18" xfId="1605" xr:uid="{00000000-0005-0000-0000-000045060000}"/>
    <cellStyle name="Output 2 10 19" xfId="1606" xr:uid="{00000000-0005-0000-0000-000046060000}"/>
    <cellStyle name="Output 2 10 2" xfId="1607" xr:uid="{00000000-0005-0000-0000-000047060000}"/>
    <cellStyle name="Output 2 10 20" xfId="1608" xr:uid="{00000000-0005-0000-0000-000048060000}"/>
    <cellStyle name="Output 2 10 21" xfId="1609" xr:uid="{00000000-0005-0000-0000-000049060000}"/>
    <cellStyle name="Output 2 10 22" xfId="1610" xr:uid="{00000000-0005-0000-0000-00004A060000}"/>
    <cellStyle name="Output 2 10 23" xfId="1611" xr:uid="{00000000-0005-0000-0000-00004B060000}"/>
    <cellStyle name="Output 2 10 3" xfId="1612" xr:uid="{00000000-0005-0000-0000-00004C060000}"/>
    <cellStyle name="Output 2 10 4" xfId="1613" xr:uid="{00000000-0005-0000-0000-00004D060000}"/>
    <cellStyle name="Output 2 10 5" xfId="1614" xr:uid="{00000000-0005-0000-0000-00004E060000}"/>
    <cellStyle name="Output 2 10 6" xfId="1615" xr:uid="{00000000-0005-0000-0000-00004F060000}"/>
    <cellStyle name="Output 2 10 7" xfId="1616" xr:uid="{00000000-0005-0000-0000-000050060000}"/>
    <cellStyle name="Output 2 10 8" xfId="1617" xr:uid="{00000000-0005-0000-0000-000051060000}"/>
    <cellStyle name="Output 2 10 9" xfId="1618" xr:uid="{00000000-0005-0000-0000-000052060000}"/>
    <cellStyle name="Output 2 11" xfId="1619" xr:uid="{00000000-0005-0000-0000-000053060000}"/>
    <cellStyle name="Output 2 11 10" xfId="1620" xr:uid="{00000000-0005-0000-0000-000054060000}"/>
    <cellStyle name="Output 2 11 11" xfId="1621" xr:uid="{00000000-0005-0000-0000-000055060000}"/>
    <cellStyle name="Output 2 11 12" xfId="1622" xr:uid="{00000000-0005-0000-0000-000056060000}"/>
    <cellStyle name="Output 2 11 13" xfId="1623" xr:uid="{00000000-0005-0000-0000-000057060000}"/>
    <cellStyle name="Output 2 11 14" xfId="1624" xr:uid="{00000000-0005-0000-0000-000058060000}"/>
    <cellStyle name="Output 2 11 15" xfId="1625" xr:uid="{00000000-0005-0000-0000-000059060000}"/>
    <cellStyle name="Output 2 11 16" xfId="1626" xr:uid="{00000000-0005-0000-0000-00005A060000}"/>
    <cellStyle name="Output 2 11 17" xfId="1627" xr:uid="{00000000-0005-0000-0000-00005B060000}"/>
    <cellStyle name="Output 2 11 18" xfId="1628" xr:uid="{00000000-0005-0000-0000-00005C060000}"/>
    <cellStyle name="Output 2 11 19" xfId="1629" xr:uid="{00000000-0005-0000-0000-00005D060000}"/>
    <cellStyle name="Output 2 11 2" xfId="1630" xr:uid="{00000000-0005-0000-0000-00005E060000}"/>
    <cellStyle name="Output 2 11 20" xfId="1631" xr:uid="{00000000-0005-0000-0000-00005F060000}"/>
    <cellStyle name="Output 2 11 21" xfId="1632" xr:uid="{00000000-0005-0000-0000-000060060000}"/>
    <cellStyle name="Output 2 11 22" xfId="1633" xr:uid="{00000000-0005-0000-0000-000061060000}"/>
    <cellStyle name="Output 2 11 23" xfId="1634" xr:uid="{00000000-0005-0000-0000-000062060000}"/>
    <cellStyle name="Output 2 11 3" xfId="1635" xr:uid="{00000000-0005-0000-0000-000063060000}"/>
    <cellStyle name="Output 2 11 4" xfId="1636" xr:uid="{00000000-0005-0000-0000-000064060000}"/>
    <cellStyle name="Output 2 11 5" xfId="1637" xr:uid="{00000000-0005-0000-0000-000065060000}"/>
    <cellStyle name="Output 2 11 6" xfId="1638" xr:uid="{00000000-0005-0000-0000-000066060000}"/>
    <cellStyle name="Output 2 11 7" xfId="1639" xr:uid="{00000000-0005-0000-0000-000067060000}"/>
    <cellStyle name="Output 2 11 8" xfId="1640" xr:uid="{00000000-0005-0000-0000-000068060000}"/>
    <cellStyle name="Output 2 11 9" xfId="1641" xr:uid="{00000000-0005-0000-0000-000069060000}"/>
    <cellStyle name="Output 2 12" xfId="1642" xr:uid="{00000000-0005-0000-0000-00006A060000}"/>
    <cellStyle name="Output 2 12 10" xfId="1643" xr:uid="{00000000-0005-0000-0000-00006B060000}"/>
    <cellStyle name="Output 2 12 11" xfId="1644" xr:uid="{00000000-0005-0000-0000-00006C060000}"/>
    <cellStyle name="Output 2 12 12" xfId="1645" xr:uid="{00000000-0005-0000-0000-00006D060000}"/>
    <cellStyle name="Output 2 12 13" xfId="1646" xr:uid="{00000000-0005-0000-0000-00006E060000}"/>
    <cellStyle name="Output 2 12 14" xfId="1647" xr:uid="{00000000-0005-0000-0000-00006F060000}"/>
    <cellStyle name="Output 2 12 15" xfId="1648" xr:uid="{00000000-0005-0000-0000-000070060000}"/>
    <cellStyle name="Output 2 12 16" xfId="1649" xr:uid="{00000000-0005-0000-0000-000071060000}"/>
    <cellStyle name="Output 2 12 17" xfId="1650" xr:uid="{00000000-0005-0000-0000-000072060000}"/>
    <cellStyle name="Output 2 12 18" xfId="1651" xr:uid="{00000000-0005-0000-0000-000073060000}"/>
    <cellStyle name="Output 2 12 19" xfId="1652" xr:uid="{00000000-0005-0000-0000-000074060000}"/>
    <cellStyle name="Output 2 12 2" xfId="1653" xr:uid="{00000000-0005-0000-0000-000075060000}"/>
    <cellStyle name="Output 2 12 20" xfId="1654" xr:uid="{00000000-0005-0000-0000-000076060000}"/>
    <cellStyle name="Output 2 12 21" xfId="1655" xr:uid="{00000000-0005-0000-0000-000077060000}"/>
    <cellStyle name="Output 2 12 22" xfId="1656" xr:uid="{00000000-0005-0000-0000-000078060000}"/>
    <cellStyle name="Output 2 12 23" xfId="1657" xr:uid="{00000000-0005-0000-0000-000079060000}"/>
    <cellStyle name="Output 2 12 3" xfId="1658" xr:uid="{00000000-0005-0000-0000-00007A060000}"/>
    <cellStyle name="Output 2 12 4" xfId="1659" xr:uid="{00000000-0005-0000-0000-00007B060000}"/>
    <cellStyle name="Output 2 12 5" xfId="1660" xr:uid="{00000000-0005-0000-0000-00007C060000}"/>
    <cellStyle name="Output 2 12 6" xfId="1661" xr:uid="{00000000-0005-0000-0000-00007D060000}"/>
    <cellStyle name="Output 2 12 7" xfId="1662" xr:uid="{00000000-0005-0000-0000-00007E060000}"/>
    <cellStyle name="Output 2 12 8" xfId="1663" xr:uid="{00000000-0005-0000-0000-00007F060000}"/>
    <cellStyle name="Output 2 12 9" xfId="1664" xr:uid="{00000000-0005-0000-0000-000080060000}"/>
    <cellStyle name="Output 2 13" xfId="1665" xr:uid="{00000000-0005-0000-0000-000081060000}"/>
    <cellStyle name="Output 2 13 10" xfId="1666" xr:uid="{00000000-0005-0000-0000-000082060000}"/>
    <cellStyle name="Output 2 13 11" xfId="1667" xr:uid="{00000000-0005-0000-0000-000083060000}"/>
    <cellStyle name="Output 2 13 12" xfId="1668" xr:uid="{00000000-0005-0000-0000-000084060000}"/>
    <cellStyle name="Output 2 13 13" xfId="1669" xr:uid="{00000000-0005-0000-0000-000085060000}"/>
    <cellStyle name="Output 2 13 14" xfId="1670" xr:uid="{00000000-0005-0000-0000-000086060000}"/>
    <cellStyle name="Output 2 13 15" xfId="1671" xr:uid="{00000000-0005-0000-0000-000087060000}"/>
    <cellStyle name="Output 2 13 16" xfId="1672" xr:uid="{00000000-0005-0000-0000-000088060000}"/>
    <cellStyle name="Output 2 13 17" xfId="1673" xr:uid="{00000000-0005-0000-0000-000089060000}"/>
    <cellStyle name="Output 2 13 18" xfId="1674" xr:uid="{00000000-0005-0000-0000-00008A060000}"/>
    <cellStyle name="Output 2 13 19" xfId="1675" xr:uid="{00000000-0005-0000-0000-00008B060000}"/>
    <cellStyle name="Output 2 13 2" xfId="1676" xr:uid="{00000000-0005-0000-0000-00008C060000}"/>
    <cellStyle name="Output 2 13 20" xfId="1677" xr:uid="{00000000-0005-0000-0000-00008D060000}"/>
    <cellStyle name="Output 2 13 21" xfId="1678" xr:uid="{00000000-0005-0000-0000-00008E060000}"/>
    <cellStyle name="Output 2 13 22" xfId="1679" xr:uid="{00000000-0005-0000-0000-00008F060000}"/>
    <cellStyle name="Output 2 13 23" xfId="1680" xr:uid="{00000000-0005-0000-0000-000090060000}"/>
    <cellStyle name="Output 2 13 3" xfId="1681" xr:uid="{00000000-0005-0000-0000-000091060000}"/>
    <cellStyle name="Output 2 13 4" xfId="1682" xr:uid="{00000000-0005-0000-0000-000092060000}"/>
    <cellStyle name="Output 2 13 5" xfId="1683" xr:uid="{00000000-0005-0000-0000-000093060000}"/>
    <cellStyle name="Output 2 13 6" xfId="1684" xr:uid="{00000000-0005-0000-0000-000094060000}"/>
    <cellStyle name="Output 2 13 7" xfId="1685" xr:uid="{00000000-0005-0000-0000-000095060000}"/>
    <cellStyle name="Output 2 13 8" xfId="1686" xr:uid="{00000000-0005-0000-0000-000096060000}"/>
    <cellStyle name="Output 2 13 9" xfId="1687" xr:uid="{00000000-0005-0000-0000-000097060000}"/>
    <cellStyle name="Output 2 14" xfId="1688" xr:uid="{00000000-0005-0000-0000-000098060000}"/>
    <cellStyle name="Output 2 14 10" xfId="1689" xr:uid="{00000000-0005-0000-0000-000099060000}"/>
    <cellStyle name="Output 2 14 11" xfId="1690" xr:uid="{00000000-0005-0000-0000-00009A060000}"/>
    <cellStyle name="Output 2 14 12" xfId="1691" xr:uid="{00000000-0005-0000-0000-00009B060000}"/>
    <cellStyle name="Output 2 14 13" xfId="1692" xr:uid="{00000000-0005-0000-0000-00009C060000}"/>
    <cellStyle name="Output 2 14 14" xfId="1693" xr:uid="{00000000-0005-0000-0000-00009D060000}"/>
    <cellStyle name="Output 2 14 15" xfId="1694" xr:uid="{00000000-0005-0000-0000-00009E060000}"/>
    <cellStyle name="Output 2 14 16" xfId="1695" xr:uid="{00000000-0005-0000-0000-00009F060000}"/>
    <cellStyle name="Output 2 14 17" xfId="1696" xr:uid="{00000000-0005-0000-0000-0000A0060000}"/>
    <cellStyle name="Output 2 14 18" xfId="1697" xr:uid="{00000000-0005-0000-0000-0000A1060000}"/>
    <cellStyle name="Output 2 14 19" xfId="1698" xr:uid="{00000000-0005-0000-0000-0000A2060000}"/>
    <cellStyle name="Output 2 14 2" xfId="1699" xr:uid="{00000000-0005-0000-0000-0000A3060000}"/>
    <cellStyle name="Output 2 14 20" xfId="1700" xr:uid="{00000000-0005-0000-0000-0000A4060000}"/>
    <cellStyle name="Output 2 14 21" xfId="1701" xr:uid="{00000000-0005-0000-0000-0000A5060000}"/>
    <cellStyle name="Output 2 14 22" xfId="1702" xr:uid="{00000000-0005-0000-0000-0000A6060000}"/>
    <cellStyle name="Output 2 14 23" xfId="1703" xr:uid="{00000000-0005-0000-0000-0000A7060000}"/>
    <cellStyle name="Output 2 14 3" xfId="1704" xr:uid="{00000000-0005-0000-0000-0000A8060000}"/>
    <cellStyle name="Output 2 14 4" xfId="1705" xr:uid="{00000000-0005-0000-0000-0000A9060000}"/>
    <cellStyle name="Output 2 14 5" xfId="1706" xr:uid="{00000000-0005-0000-0000-0000AA060000}"/>
    <cellStyle name="Output 2 14 6" xfId="1707" xr:uid="{00000000-0005-0000-0000-0000AB060000}"/>
    <cellStyle name="Output 2 14 7" xfId="1708" xr:uid="{00000000-0005-0000-0000-0000AC060000}"/>
    <cellStyle name="Output 2 14 8" xfId="1709" xr:uid="{00000000-0005-0000-0000-0000AD060000}"/>
    <cellStyle name="Output 2 14 9" xfId="1710" xr:uid="{00000000-0005-0000-0000-0000AE060000}"/>
    <cellStyle name="Output 2 15" xfId="1711" xr:uid="{00000000-0005-0000-0000-0000AF060000}"/>
    <cellStyle name="Output 2 15 10" xfId="1712" xr:uid="{00000000-0005-0000-0000-0000B0060000}"/>
    <cellStyle name="Output 2 15 11" xfId="1713" xr:uid="{00000000-0005-0000-0000-0000B1060000}"/>
    <cellStyle name="Output 2 15 12" xfId="1714" xr:uid="{00000000-0005-0000-0000-0000B2060000}"/>
    <cellStyle name="Output 2 15 13" xfId="1715" xr:uid="{00000000-0005-0000-0000-0000B3060000}"/>
    <cellStyle name="Output 2 15 14" xfId="1716" xr:uid="{00000000-0005-0000-0000-0000B4060000}"/>
    <cellStyle name="Output 2 15 15" xfId="1717" xr:uid="{00000000-0005-0000-0000-0000B5060000}"/>
    <cellStyle name="Output 2 15 16" xfId="1718" xr:uid="{00000000-0005-0000-0000-0000B6060000}"/>
    <cellStyle name="Output 2 15 17" xfId="1719" xr:uid="{00000000-0005-0000-0000-0000B7060000}"/>
    <cellStyle name="Output 2 15 18" xfId="1720" xr:uid="{00000000-0005-0000-0000-0000B8060000}"/>
    <cellStyle name="Output 2 15 19" xfId="1721" xr:uid="{00000000-0005-0000-0000-0000B9060000}"/>
    <cellStyle name="Output 2 15 2" xfId="1722" xr:uid="{00000000-0005-0000-0000-0000BA060000}"/>
    <cellStyle name="Output 2 15 20" xfId="1723" xr:uid="{00000000-0005-0000-0000-0000BB060000}"/>
    <cellStyle name="Output 2 15 21" xfId="1724" xr:uid="{00000000-0005-0000-0000-0000BC060000}"/>
    <cellStyle name="Output 2 15 22" xfId="1725" xr:uid="{00000000-0005-0000-0000-0000BD060000}"/>
    <cellStyle name="Output 2 15 23" xfId="1726" xr:uid="{00000000-0005-0000-0000-0000BE060000}"/>
    <cellStyle name="Output 2 15 3" xfId="1727" xr:uid="{00000000-0005-0000-0000-0000BF060000}"/>
    <cellStyle name="Output 2 15 4" xfId="1728" xr:uid="{00000000-0005-0000-0000-0000C0060000}"/>
    <cellStyle name="Output 2 15 5" xfId="1729" xr:uid="{00000000-0005-0000-0000-0000C1060000}"/>
    <cellStyle name="Output 2 15 6" xfId="1730" xr:uid="{00000000-0005-0000-0000-0000C2060000}"/>
    <cellStyle name="Output 2 15 7" xfId="1731" xr:uid="{00000000-0005-0000-0000-0000C3060000}"/>
    <cellStyle name="Output 2 15 8" xfId="1732" xr:uid="{00000000-0005-0000-0000-0000C4060000}"/>
    <cellStyle name="Output 2 15 9" xfId="1733" xr:uid="{00000000-0005-0000-0000-0000C5060000}"/>
    <cellStyle name="Output 2 16" xfId="1734" xr:uid="{00000000-0005-0000-0000-0000C6060000}"/>
    <cellStyle name="Output 2 17" xfId="1735" xr:uid="{00000000-0005-0000-0000-0000C7060000}"/>
    <cellStyle name="Output 2 18" xfId="1736" xr:uid="{00000000-0005-0000-0000-0000C8060000}"/>
    <cellStyle name="Output 2 19" xfId="1737" xr:uid="{00000000-0005-0000-0000-0000C9060000}"/>
    <cellStyle name="Output 2 2" xfId="1738" xr:uid="{00000000-0005-0000-0000-0000CA060000}"/>
    <cellStyle name="Output 2 2 10" xfId="1739" xr:uid="{00000000-0005-0000-0000-0000CB060000}"/>
    <cellStyle name="Output 2 2 11" xfId="1740" xr:uid="{00000000-0005-0000-0000-0000CC060000}"/>
    <cellStyle name="Output 2 2 12" xfId="1741" xr:uid="{00000000-0005-0000-0000-0000CD060000}"/>
    <cellStyle name="Output 2 2 13" xfId="1742" xr:uid="{00000000-0005-0000-0000-0000CE060000}"/>
    <cellStyle name="Output 2 2 14" xfId="1743" xr:uid="{00000000-0005-0000-0000-0000CF060000}"/>
    <cellStyle name="Output 2 2 15" xfId="1744" xr:uid="{00000000-0005-0000-0000-0000D0060000}"/>
    <cellStyle name="Output 2 2 16" xfId="1745" xr:uid="{00000000-0005-0000-0000-0000D1060000}"/>
    <cellStyle name="Output 2 2 17" xfId="1746" xr:uid="{00000000-0005-0000-0000-0000D2060000}"/>
    <cellStyle name="Output 2 2 18" xfId="1747" xr:uid="{00000000-0005-0000-0000-0000D3060000}"/>
    <cellStyle name="Output 2 2 19" xfId="1748" xr:uid="{00000000-0005-0000-0000-0000D4060000}"/>
    <cellStyle name="Output 2 2 2" xfId="1749" xr:uid="{00000000-0005-0000-0000-0000D5060000}"/>
    <cellStyle name="Output 2 2 20" xfId="1750" xr:uid="{00000000-0005-0000-0000-0000D6060000}"/>
    <cellStyle name="Output 2 2 21" xfId="1751" xr:uid="{00000000-0005-0000-0000-0000D7060000}"/>
    <cellStyle name="Output 2 2 22" xfId="1752" xr:uid="{00000000-0005-0000-0000-0000D8060000}"/>
    <cellStyle name="Output 2 2 23" xfId="1753" xr:uid="{00000000-0005-0000-0000-0000D9060000}"/>
    <cellStyle name="Output 2 2 3" xfId="1754" xr:uid="{00000000-0005-0000-0000-0000DA060000}"/>
    <cellStyle name="Output 2 2 4" xfId="1755" xr:uid="{00000000-0005-0000-0000-0000DB060000}"/>
    <cellStyle name="Output 2 2 5" xfId="1756" xr:uid="{00000000-0005-0000-0000-0000DC060000}"/>
    <cellStyle name="Output 2 2 6" xfId="1757" xr:uid="{00000000-0005-0000-0000-0000DD060000}"/>
    <cellStyle name="Output 2 2 7" xfId="1758" xr:uid="{00000000-0005-0000-0000-0000DE060000}"/>
    <cellStyle name="Output 2 2 8" xfId="1759" xr:uid="{00000000-0005-0000-0000-0000DF060000}"/>
    <cellStyle name="Output 2 2 9" xfId="1760" xr:uid="{00000000-0005-0000-0000-0000E0060000}"/>
    <cellStyle name="Output 2 20" xfId="1761" xr:uid="{00000000-0005-0000-0000-0000E1060000}"/>
    <cellStyle name="Output 2 21" xfId="1762" xr:uid="{00000000-0005-0000-0000-0000E2060000}"/>
    <cellStyle name="Output 2 22" xfId="1763" xr:uid="{00000000-0005-0000-0000-0000E3060000}"/>
    <cellStyle name="Output 2 23" xfId="1764" xr:uid="{00000000-0005-0000-0000-0000E4060000}"/>
    <cellStyle name="Output 2 24" xfId="1765" xr:uid="{00000000-0005-0000-0000-0000E5060000}"/>
    <cellStyle name="Output 2 25" xfId="1766" xr:uid="{00000000-0005-0000-0000-0000E6060000}"/>
    <cellStyle name="Output 2 26" xfId="1767" xr:uid="{00000000-0005-0000-0000-0000E7060000}"/>
    <cellStyle name="Output 2 27" xfId="1768" xr:uid="{00000000-0005-0000-0000-0000E8060000}"/>
    <cellStyle name="Output 2 28" xfId="1769" xr:uid="{00000000-0005-0000-0000-0000E9060000}"/>
    <cellStyle name="Output 2 29" xfId="1770" xr:uid="{00000000-0005-0000-0000-0000EA060000}"/>
    <cellStyle name="Output 2 3" xfId="1771" xr:uid="{00000000-0005-0000-0000-0000EB060000}"/>
    <cellStyle name="Output 2 3 10" xfId="1772" xr:uid="{00000000-0005-0000-0000-0000EC060000}"/>
    <cellStyle name="Output 2 3 11" xfId="1773" xr:uid="{00000000-0005-0000-0000-0000ED060000}"/>
    <cellStyle name="Output 2 3 12" xfId="1774" xr:uid="{00000000-0005-0000-0000-0000EE060000}"/>
    <cellStyle name="Output 2 3 13" xfId="1775" xr:uid="{00000000-0005-0000-0000-0000EF060000}"/>
    <cellStyle name="Output 2 3 14" xfId="1776" xr:uid="{00000000-0005-0000-0000-0000F0060000}"/>
    <cellStyle name="Output 2 3 15" xfId="1777" xr:uid="{00000000-0005-0000-0000-0000F1060000}"/>
    <cellStyle name="Output 2 3 16" xfId="1778" xr:uid="{00000000-0005-0000-0000-0000F2060000}"/>
    <cellStyle name="Output 2 3 17" xfId="1779" xr:uid="{00000000-0005-0000-0000-0000F3060000}"/>
    <cellStyle name="Output 2 3 18" xfId="1780" xr:uid="{00000000-0005-0000-0000-0000F4060000}"/>
    <cellStyle name="Output 2 3 19" xfId="1781" xr:uid="{00000000-0005-0000-0000-0000F5060000}"/>
    <cellStyle name="Output 2 3 2" xfId="1782" xr:uid="{00000000-0005-0000-0000-0000F6060000}"/>
    <cellStyle name="Output 2 3 20" xfId="1783" xr:uid="{00000000-0005-0000-0000-0000F7060000}"/>
    <cellStyle name="Output 2 3 21" xfId="1784" xr:uid="{00000000-0005-0000-0000-0000F8060000}"/>
    <cellStyle name="Output 2 3 22" xfId="1785" xr:uid="{00000000-0005-0000-0000-0000F9060000}"/>
    <cellStyle name="Output 2 3 23" xfId="1786" xr:uid="{00000000-0005-0000-0000-0000FA060000}"/>
    <cellStyle name="Output 2 3 3" xfId="1787" xr:uid="{00000000-0005-0000-0000-0000FB060000}"/>
    <cellStyle name="Output 2 3 4" xfId="1788" xr:uid="{00000000-0005-0000-0000-0000FC060000}"/>
    <cellStyle name="Output 2 3 5" xfId="1789" xr:uid="{00000000-0005-0000-0000-0000FD060000}"/>
    <cellStyle name="Output 2 3 6" xfId="1790" xr:uid="{00000000-0005-0000-0000-0000FE060000}"/>
    <cellStyle name="Output 2 3 7" xfId="1791" xr:uid="{00000000-0005-0000-0000-0000FF060000}"/>
    <cellStyle name="Output 2 3 8" xfId="1792" xr:uid="{00000000-0005-0000-0000-000000070000}"/>
    <cellStyle name="Output 2 3 9" xfId="1793" xr:uid="{00000000-0005-0000-0000-000001070000}"/>
    <cellStyle name="Output 2 30" xfId="1794" xr:uid="{00000000-0005-0000-0000-000002070000}"/>
    <cellStyle name="Output 2 31" xfId="1795" xr:uid="{00000000-0005-0000-0000-000003070000}"/>
    <cellStyle name="Output 2 32" xfId="1796" xr:uid="{00000000-0005-0000-0000-000004070000}"/>
    <cellStyle name="Output 2 33" xfId="1797" xr:uid="{00000000-0005-0000-0000-000005070000}"/>
    <cellStyle name="Output 2 34" xfId="1798" xr:uid="{00000000-0005-0000-0000-000006070000}"/>
    <cellStyle name="Output 2 35" xfId="1799" xr:uid="{00000000-0005-0000-0000-000007070000}"/>
    <cellStyle name="Output 2 36" xfId="1800" xr:uid="{00000000-0005-0000-0000-000008070000}"/>
    <cellStyle name="Output 2 37" xfId="1801" xr:uid="{00000000-0005-0000-0000-000009070000}"/>
    <cellStyle name="Output 2 4" xfId="1802" xr:uid="{00000000-0005-0000-0000-00000A070000}"/>
    <cellStyle name="Output 2 4 10" xfId="1803" xr:uid="{00000000-0005-0000-0000-00000B070000}"/>
    <cellStyle name="Output 2 4 11" xfId="1804" xr:uid="{00000000-0005-0000-0000-00000C070000}"/>
    <cellStyle name="Output 2 4 12" xfId="1805" xr:uid="{00000000-0005-0000-0000-00000D070000}"/>
    <cellStyle name="Output 2 4 13" xfId="1806" xr:uid="{00000000-0005-0000-0000-00000E070000}"/>
    <cellStyle name="Output 2 4 14" xfId="1807" xr:uid="{00000000-0005-0000-0000-00000F070000}"/>
    <cellStyle name="Output 2 4 15" xfId="1808" xr:uid="{00000000-0005-0000-0000-000010070000}"/>
    <cellStyle name="Output 2 4 16" xfId="1809" xr:uid="{00000000-0005-0000-0000-000011070000}"/>
    <cellStyle name="Output 2 4 17" xfId="1810" xr:uid="{00000000-0005-0000-0000-000012070000}"/>
    <cellStyle name="Output 2 4 18" xfId="1811" xr:uid="{00000000-0005-0000-0000-000013070000}"/>
    <cellStyle name="Output 2 4 19" xfId="1812" xr:uid="{00000000-0005-0000-0000-000014070000}"/>
    <cellStyle name="Output 2 4 2" xfId="1813" xr:uid="{00000000-0005-0000-0000-000015070000}"/>
    <cellStyle name="Output 2 4 20" xfId="1814" xr:uid="{00000000-0005-0000-0000-000016070000}"/>
    <cellStyle name="Output 2 4 21" xfId="1815" xr:uid="{00000000-0005-0000-0000-000017070000}"/>
    <cellStyle name="Output 2 4 22" xfId="1816" xr:uid="{00000000-0005-0000-0000-000018070000}"/>
    <cellStyle name="Output 2 4 23" xfId="1817" xr:uid="{00000000-0005-0000-0000-000019070000}"/>
    <cellStyle name="Output 2 4 3" xfId="1818" xr:uid="{00000000-0005-0000-0000-00001A070000}"/>
    <cellStyle name="Output 2 4 4" xfId="1819" xr:uid="{00000000-0005-0000-0000-00001B070000}"/>
    <cellStyle name="Output 2 4 5" xfId="1820" xr:uid="{00000000-0005-0000-0000-00001C070000}"/>
    <cellStyle name="Output 2 4 6" xfId="1821" xr:uid="{00000000-0005-0000-0000-00001D070000}"/>
    <cellStyle name="Output 2 4 7" xfId="1822" xr:uid="{00000000-0005-0000-0000-00001E070000}"/>
    <cellStyle name="Output 2 4 8" xfId="1823" xr:uid="{00000000-0005-0000-0000-00001F070000}"/>
    <cellStyle name="Output 2 4 9" xfId="1824" xr:uid="{00000000-0005-0000-0000-000020070000}"/>
    <cellStyle name="Output 2 5" xfId="1825" xr:uid="{00000000-0005-0000-0000-000021070000}"/>
    <cellStyle name="Output 2 5 10" xfId="1826" xr:uid="{00000000-0005-0000-0000-000022070000}"/>
    <cellStyle name="Output 2 5 11" xfId="1827" xr:uid="{00000000-0005-0000-0000-000023070000}"/>
    <cellStyle name="Output 2 5 12" xfId="1828" xr:uid="{00000000-0005-0000-0000-000024070000}"/>
    <cellStyle name="Output 2 5 13" xfId="1829" xr:uid="{00000000-0005-0000-0000-000025070000}"/>
    <cellStyle name="Output 2 5 14" xfId="1830" xr:uid="{00000000-0005-0000-0000-000026070000}"/>
    <cellStyle name="Output 2 5 15" xfId="1831" xr:uid="{00000000-0005-0000-0000-000027070000}"/>
    <cellStyle name="Output 2 5 16" xfId="1832" xr:uid="{00000000-0005-0000-0000-000028070000}"/>
    <cellStyle name="Output 2 5 17" xfId="1833" xr:uid="{00000000-0005-0000-0000-000029070000}"/>
    <cellStyle name="Output 2 5 18" xfId="1834" xr:uid="{00000000-0005-0000-0000-00002A070000}"/>
    <cellStyle name="Output 2 5 19" xfId="1835" xr:uid="{00000000-0005-0000-0000-00002B070000}"/>
    <cellStyle name="Output 2 5 2" xfId="1836" xr:uid="{00000000-0005-0000-0000-00002C070000}"/>
    <cellStyle name="Output 2 5 20" xfId="1837" xr:uid="{00000000-0005-0000-0000-00002D070000}"/>
    <cellStyle name="Output 2 5 21" xfId="1838" xr:uid="{00000000-0005-0000-0000-00002E070000}"/>
    <cellStyle name="Output 2 5 22" xfId="1839" xr:uid="{00000000-0005-0000-0000-00002F070000}"/>
    <cellStyle name="Output 2 5 23" xfId="1840" xr:uid="{00000000-0005-0000-0000-000030070000}"/>
    <cellStyle name="Output 2 5 3" xfId="1841" xr:uid="{00000000-0005-0000-0000-000031070000}"/>
    <cellStyle name="Output 2 5 4" xfId="1842" xr:uid="{00000000-0005-0000-0000-000032070000}"/>
    <cellStyle name="Output 2 5 5" xfId="1843" xr:uid="{00000000-0005-0000-0000-000033070000}"/>
    <cellStyle name="Output 2 5 6" xfId="1844" xr:uid="{00000000-0005-0000-0000-000034070000}"/>
    <cellStyle name="Output 2 5 7" xfId="1845" xr:uid="{00000000-0005-0000-0000-000035070000}"/>
    <cellStyle name="Output 2 5 8" xfId="1846" xr:uid="{00000000-0005-0000-0000-000036070000}"/>
    <cellStyle name="Output 2 5 9" xfId="1847" xr:uid="{00000000-0005-0000-0000-000037070000}"/>
    <cellStyle name="Output 2 6" xfId="1848" xr:uid="{00000000-0005-0000-0000-000038070000}"/>
    <cellStyle name="Output 2 6 10" xfId="1849" xr:uid="{00000000-0005-0000-0000-000039070000}"/>
    <cellStyle name="Output 2 6 11" xfId="1850" xr:uid="{00000000-0005-0000-0000-00003A070000}"/>
    <cellStyle name="Output 2 6 12" xfId="1851" xr:uid="{00000000-0005-0000-0000-00003B070000}"/>
    <cellStyle name="Output 2 6 13" xfId="1852" xr:uid="{00000000-0005-0000-0000-00003C070000}"/>
    <cellStyle name="Output 2 6 14" xfId="1853" xr:uid="{00000000-0005-0000-0000-00003D070000}"/>
    <cellStyle name="Output 2 6 15" xfId="1854" xr:uid="{00000000-0005-0000-0000-00003E070000}"/>
    <cellStyle name="Output 2 6 16" xfId="1855" xr:uid="{00000000-0005-0000-0000-00003F070000}"/>
    <cellStyle name="Output 2 6 17" xfId="1856" xr:uid="{00000000-0005-0000-0000-000040070000}"/>
    <cellStyle name="Output 2 6 18" xfId="1857" xr:uid="{00000000-0005-0000-0000-000041070000}"/>
    <cellStyle name="Output 2 6 19" xfId="1858" xr:uid="{00000000-0005-0000-0000-000042070000}"/>
    <cellStyle name="Output 2 6 2" xfId="1859" xr:uid="{00000000-0005-0000-0000-000043070000}"/>
    <cellStyle name="Output 2 6 20" xfId="1860" xr:uid="{00000000-0005-0000-0000-000044070000}"/>
    <cellStyle name="Output 2 6 21" xfId="1861" xr:uid="{00000000-0005-0000-0000-000045070000}"/>
    <cellStyle name="Output 2 6 22" xfId="1862" xr:uid="{00000000-0005-0000-0000-000046070000}"/>
    <cellStyle name="Output 2 6 23" xfId="1863" xr:uid="{00000000-0005-0000-0000-000047070000}"/>
    <cellStyle name="Output 2 6 3" xfId="1864" xr:uid="{00000000-0005-0000-0000-000048070000}"/>
    <cellStyle name="Output 2 6 4" xfId="1865" xr:uid="{00000000-0005-0000-0000-000049070000}"/>
    <cellStyle name="Output 2 6 5" xfId="1866" xr:uid="{00000000-0005-0000-0000-00004A070000}"/>
    <cellStyle name="Output 2 6 6" xfId="1867" xr:uid="{00000000-0005-0000-0000-00004B070000}"/>
    <cellStyle name="Output 2 6 7" xfId="1868" xr:uid="{00000000-0005-0000-0000-00004C070000}"/>
    <cellStyle name="Output 2 6 8" xfId="1869" xr:uid="{00000000-0005-0000-0000-00004D070000}"/>
    <cellStyle name="Output 2 6 9" xfId="1870" xr:uid="{00000000-0005-0000-0000-00004E070000}"/>
    <cellStyle name="Output 2 7" xfId="1871" xr:uid="{00000000-0005-0000-0000-00004F070000}"/>
    <cellStyle name="Output 2 7 10" xfId="1872" xr:uid="{00000000-0005-0000-0000-000050070000}"/>
    <cellStyle name="Output 2 7 11" xfId="1873" xr:uid="{00000000-0005-0000-0000-000051070000}"/>
    <cellStyle name="Output 2 7 12" xfId="1874" xr:uid="{00000000-0005-0000-0000-000052070000}"/>
    <cellStyle name="Output 2 7 13" xfId="1875" xr:uid="{00000000-0005-0000-0000-000053070000}"/>
    <cellStyle name="Output 2 7 14" xfId="1876" xr:uid="{00000000-0005-0000-0000-000054070000}"/>
    <cellStyle name="Output 2 7 15" xfId="1877" xr:uid="{00000000-0005-0000-0000-000055070000}"/>
    <cellStyle name="Output 2 7 16" xfId="1878" xr:uid="{00000000-0005-0000-0000-000056070000}"/>
    <cellStyle name="Output 2 7 17" xfId="1879" xr:uid="{00000000-0005-0000-0000-000057070000}"/>
    <cellStyle name="Output 2 7 18" xfId="1880" xr:uid="{00000000-0005-0000-0000-000058070000}"/>
    <cellStyle name="Output 2 7 19" xfId="1881" xr:uid="{00000000-0005-0000-0000-000059070000}"/>
    <cellStyle name="Output 2 7 2" xfId="1882" xr:uid="{00000000-0005-0000-0000-00005A070000}"/>
    <cellStyle name="Output 2 7 20" xfId="1883" xr:uid="{00000000-0005-0000-0000-00005B070000}"/>
    <cellStyle name="Output 2 7 21" xfId="1884" xr:uid="{00000000-0005-0000-0000-00005C070000}"/>
    <cellStyle name="Output 2 7 22" xfId="1885" xr:uid="{00000000-0005-0000-0000-00005D070000}"/>
    <cellStyle name="Output 2 7 23" xfId="1886" xr:uid="{00000000-0005-0000-0000-00005E070000}"/>
    <cellStyle name="Output 2 7 3" xfId="1887" xr:uid="{00000000-0005-0000-0000-00005F070000}"/>
    <cellStyle name="Output 2 7 4" xfId="1888" xr:uid="{00000000-0005-0000-0000-000060070000}"/>
    <cellStyle name="Output 2 7 5" xfId="1889" xr:uid="{00000000-0005-0000-0000-000061070000}"/>
    <cellStyle name="Output 2 7 6" xfId="1890" xr:uid="{00000000-0005-0000-0000-000062070000}"/>
    <cellStyle name="Output 2 7 7" xfId="1891" xr:uid="{00000000-0005-0000-0000-000063070000}"/>
    <cellStyle name="Output 2 7 8" xfId="1892" xr:uid="{00000000-0005-0000-0000-000064070000}"/>
    <cellStyle name="Output 2 7 9" xfId="1893" xr:uid="{00000000-0005-0000-0000-000065070000}"/>
    <cellStyle name="Output 2 8" xfId="1894" xr:uid="{00000000-0005-0000-0000-000066070000}"/>
    <cellStyle name="Output 2 8 10" xfId="1895" xr:uid="{00000000-0005-0000-0000-000067070000}"/>
    <cellStyle name="Output 2 8 11" xfId="1896" xr:uid="{00000000-0005-0000-0000-000068070000}"/>
    <cellStyle name="Output 2 8 12" xfId="1897" xr:uid="{00000000-0005-0000-0000-000069070000}"/>
    <cellStyle name="Output 2 8 13" xfId="1898" xr:uid="{00000000-0005-0000-0000-00006A070000}"/>
    <cellStyle name="Output 2 8 14" xfId="1899" xr:uid="{00000000-0005-0000-0000-00006B070000}"/>
    <cellStyle name="Output 2 8 15" xfId="1900" xr:uid="{00000000-0005-0000-0000-00006C070000}"/>
    <cellStyle name="Output 2 8 16" xfId="1901" xr:uid="{00000000-0005-0000-0000-00006D070000}"/>
    <cellStyle name="Output 2 8 17" xfId="1902" xr:uid="{00000000-0005-0000-0000-00006E070000}"/>
    <cellStyle name="Output 2 8 18" xfId="1903" xr:uid="{00000000-0005-0000-0000-00006F070000}"/>
    <cellStyle name="Output 2 8 19" xfId="1904" xr:uid="{00000000-0005-0000-0000-000070070000}"/>
    <cellStyle name="Output 2 8 2" xfId="1905" xr:uid="{00000000-0005-0000-0000-000071070000}"/>
    <cellStyle name="Output 2 8 20" xfId="1906" xr:uid="{00000000-0005-0000-0000-000072070000}"/>
    <cellStyle name="Output 2 8 21" xfId="1907" xr:uid="{00000000-0005-0000-0000-000073070000}"/>
    <cellStyle name="Output 2 8 22" xfId="1908" xr:uid="{00000000-0005-0000-0000-000074070000}"/>
    <cellStyle name="Output 2 8 23" xfId="1909" xr:uid="{00000000-0005-0000-0000-000075070000}"/>
    <cellStyle name="Output 2 8 3" xfId="1910" xr:uid="{00000000-0005-0000-0000-000076070000}"/>
    <cellStyle name="Output 2 8 4" xfId="1911" xr:uid="{00000000-0005-0000-0000-000077070000}"/>
    <cellStyle name="Output 2 8 5" xfId="1912" xr:uid="{00000000-0005-0000-0000-000078070000}"/>
    <cellStyle name="Output 2 8 6" xfId="1913" xr:uid="{00000000-0005-0000-0000-000079070000}"/>
    <cellStyle name="Output 2 8 7" xfId="1914" xr:uid="{00000000-0005-0000-0000-00007A070000}"/>
    <cellStyle name="Output 2 8 8" xfId="1915" xr:uid="{00000000-0005-0000-0000-00007B070000}"/>
    <cellStyle name="Output 2 8 9" xfId="1916" xr:uid="{00000000-0005-0000-0000-00007C070000}"/>
    <cellStyle name="Output 2 9" xfId="1917" xr:uid="{00000000-0005-0000-0000-00007D070000}"/>
    <cellStyle name="Output 2 9 10" xfId="1918" xr:uid="{00000000-0005-0000-0000-00007E070000}"/>
    <cellStyle name="Output 2 9 11" xfId="1919" xr:uid="{00000000-0005-0000-0000-00007F070000}"/>
    <cellStyle name="Output 2 9 12" xfId="1920" xr:uid="{00000000-0005-0000-0000-000080070000}"/>
    <cellStyle name="Output 2 9 13" xfId="1921" xr:uid="{00000000-0005-0000-0000-000081070000}"/>
    <cellStyle name="Output 2 9 14" xfId="1922" xr:uid="{00000000-0005-0000-0000-000082070000}"/>
    <cellStyle name="Output 2 9 15" xfId="1923" xr:uid="{00000000-0005-0000-0000-000083070000}"/>
    <cellStyle name="Output 2 9 16" xfId="1924" xr:uid="{00000000-0005-0000-0000-000084070000}"/>
    <cellStyle name="Output 2 9 17" xfId="1925" xr:uid="{00000000-0005-0000-0000-000085070000}"/>
    <cellStyle name="Output 2 9 18" xfId="1926" xr:uid="{00000000-0005-0000-0000-000086070000}"/>
    <cellStyle name="Output 2 9 19" xfId="1927" xr:uid="{00000000-0005-0000-0000-000087070000}"/>
    <cellStyle name="Output 2 9 2" xfId="1928" xr:uid="{00000000-0005-0000-0000-000088070000}"/>
    <cellStyle name="Output 2 9 20" xfId="1929" xr:uid="{00000000-0005-0000-0000-000089070000}"/>
    <cellStyle name="Output 2 9 21" xfId="1930" xr:uid="{00000000-0005-0000-0000-00008A070000}"/>
    <cellStyle name="Output 2 9 22" xfId="1931" xr:uid="{00000000-0005-0000-0000-00008B070000}"/>
    <cellStyle name="Output 2 9 23" xfId="1932" xr:uid="{00000000-0005-0000-0000-00008C070000}"/>
    <cellStyle name="Output 2 9 3" xfId="1933" xr:uid="{00000000-0005-0000-0000-00008D070000}"/>
    <cellStyle name="Output 2 9 4" xfId="1934" xr:uid="{00000000-0005-0000-0000-00008E070000}"/>
    <cellStyle name="Output 2 9 5" xfId="1935" xr:uid="{00000000-0005-0000-0000-00008F070000}"/>
    <cellStyle name="Output 2 9 6" xfId="1936" xr:uid="{00000000-0005-0000-0000-000090070000}"/>
    <cellStyle name="Output 2 9 7" xfId="1937" xr:uid="{00000000-0005-0000-0000-000091070000}"/>
    <cellStyle name="Output 2 9 8" xfId="1938" xr:uid="{00000000-0005-0000-0000-000092070000}"/>
    <cellStyle name="Output 2 9 9" xfId="1939" xr:uid="{00000000-0005-0000-0000-000093070000}"/>
    <cellStyle name="OUTPUT AMOUNTS" xfId="1940" xr:uid="{00000000-0005-0000-0000-000094070000}"/>
    <cellStyle name="OUTPUT COLUMN HEADINGS" xfId="1941" xr:uid="{00000000-0005-0000-0000-000095070000}"/>
    <cellStyle name="OUTPUT LINE ITEMS" xfId="1942" xr:uid="{00000000-0005-0000-0000-000096070000}"/>
    <cellStyle name="OUTPUT REPORT HEADING" xfId="1943" xr:uid="{00000000-0005-0000-0000-000097070000}"/>
    <cellStyle name="OUTPUT REPORT TITLE" xfId="1944" xr:uid="{00000000-0005-0000-0000-000098070000}"/>
    <cellStyle name="Percent" xfId="4" builtinId="5"/>
    <cellStyle name="Percent 2" xfId="1945" xr:uid="{00000000-0005-0000-0000-00009A070000}"/>
    <cellStyle name="Percent 2 2" xfId="1946" xr:uid="{00000000-0005-0000-0000-00009B070000}"/>
    <cellStyle name="Percent 2 2 2" xfId="1947" xr:uid="{00000000-0005-0000-0000-00009C070000}"/>
    <cellStyle name="Percent 2 3" xfId="1948" xr:uid="{00000000-0005-0000-0000-00009D070000}"/>
    <cellStyle name="Percent 3" xfId="1949" xr:uid="{00000000-0005-0000-0000-00009E070000}"/>
    <cellStyle name="Percent 3 2" xfId="1950" xr:uid="{00000000-0005-0000-0000-00009F070000}"/>
    <cellStyle name="Percent 4" xfId="1951" xr:uid="{00000000-0005-0000-0000-0000A0070000}"/>
    <cellStyle name="Percent 4 2" xfId="1952" xr:uid="{00000000-0005-0000-0000-0000A1070000}"/>
    <cellStyle name="Percent 5" xfId="1953" xr:uid="{00000000-0005-0000-0000-0000A2070000}"/>
    <cellStyle name="ReportTitlePrompt" xfId="1954" xr:uid="{00000000-0005-0000-0000-0000A3070000}"/>
    <cellStyle name="ReportTitleValue" xfId="1955" xr:uid="{00000000-0005-0000-0000-0000A4070000}"/>
    <cellStyle name="RowAcctAbovePrompt" xfId="1956" xr:uid="{00000000-0005-0000-0000-0000A5070000}"/>
    <cellStyle name="RowAcctSOBAbovePrompt" xfId="1957" xr:uid="{00000000-0005-0000-0000-0000A6070000}"/>
    <cellStyle name="RowAcctSOBValue" xfId="1958" xr:uid="{00000000-0005-0000-0000-0000A7070000}"/>
    <cellStyle name="RowAcctValue" xfId="1959" xr:uid="{00000000-0005-0000-0000-0000A8070000}"/>
    <cellStyle name="RowAttrAbovePrompt" xfId="1960" xr:uid="{00000000-0005-0000-0000-0000A9070000}"/>
    <cellStyle name="RowAttrValue" xfId="1961" xr:uid="{00000000-0005-0000-0000-0000AA070000}"/>
    <cellStyle name="RowColSetAbovePrompt" xfId="1962" xr:uid="{00000000-0005-0000-0000-0000AB070000}"/>
    <cellStyle name="RowColSetLeftPrompt" xfId="1963" xr:uid="{00000000-0005-0000-0000-0000AC070000}"/>
    <cellStyle name="RowColSetValue" xfId="1964" xr:uid="{00000000-0005-0000-0000-0000AD070000}"/>
    <cellStyle name="RowLeftPrompt" xfId="1965" xr:uid="{00000000-0005-0000-0000-0000AE070000}"/>
    <cellStyle name="SampleUsingFormatMask" xfId="1966" xr:uid="{00000000-0005-0000-0000-0000AF070000}"/>
    <cellStyle name="SampleWithNoFormatMask" xfId="1967" xr:uid="{00000000-0005-0000-0000-0000B0070000}"/>
    <cellStyle name="SecondHeader1" xfId="1968" xr:uid="{00000000-0005-0000-0000-0000B1070000}"/>
    <cellStyle name="StandardNumberRow1" xfId="1969" xr:uid="{00000000-0005-0000-0000-0000B2070000}"/>
    <cellStyle name="StandardRowHeader1" xfId="1970" xr:uid="{00000000-0005-0000-0000-0000B3070000}"/>
    <cellStyle name="STYLE1" xfId="1971" xr:uid="{00000000-0005-0000-0000-0000B4070000}"/>
    <cellStyle name="STYLE2" xfId="1972" xr:uid="{00000000-0005-0000-0000-0000B5070000}"/>
    <cellStyle name="STYLE3" xfId="1973" xr:uid="{00000000-0005-0000-0000-0000B6070000}"/>
    <cellStyle name="Suma" xfId="1974" xr:uid="{00000000-0005-0000-0000-0000B7070000}"/>
    <cellStyle name="Suma 10" xfId="1975" xr:uid="{00000000-0005-0000-0000-0000B8070000}"/>
    <cellStyle name="Suma 11" xfId="1976" xr:uid="{00000000-0005-0000-0000-0000B9070000}"/>
    <cellStyle name="Suma 12" xfId="1977" xr:uid="{00000000-0005-0000-0000-0000BA070000}"/>
    <cellStyle name="Suma 13" xfId="1978" xr:uid="{00000000-0005-0000-0000-0000BB070000}"/>
    <cellStyle name="Suma 14" xfId="1979" xr:uid="{00000000-0005-0000-0000-0000BC070000}"/>
    <cellStyle name="Suma 15" xfId="1980" xr:uid="{00000000-0005-0000-0000-0000BD070000}"/>
    <cellStyle name="Suma 16" xfId="1981" xr:uid="{00000000-0005-0000-0000-0000BE070000}"/>
    <cellStyle name="Suma 17" xfId="1982" xr:uid="{00000000-0005-0000-0000-0000BF070000}"/>
    <cellStyle name="Suma 18" xfId="1983" xr:uid="{00000000-0005-0000-0000-0000C0070000}"/>
    <cellStyle name="Suma 19" xfId="1984" xr:uid="{00000000-0005-0000-0000-0000C1070000}"/>
    <cellStyle name="Suma 2" xfId="1985" xr:uid="{00000000-0005-0000-0000-0000C2070000}"/>
    <cellStyle name="Suma 2 10" xfId="1986" xr:uid="{00000000-0005-0000-0000-0000C3070000}"/>
    <cellStyle name="Suma 2 11" xfId="1987" xr:uid="{00000000-0005-0000-0000-0000C4070000}"/>
    <cellStyle name="Suma 2 12" xfId="1988" xr:uid="{00000000-0005-0000-0000-0000C5070000}"/>
    <cellStyle name="Suma 2 13" xfId="1989" xr:uid="{00000000-0005-0000-0000-0000C6070000}"/>
    <cellStyle name="Suma 2 14" xfId="1990" xr:uid="{00000000-0005-0000-0000-0000C7070000}"/>
    <cellStyle name="Suma 2 15" xfId="1991" xr:uid="{00000000-0005-0000-0000-0000C8070000}"/>
    <cellStyle name="Suma 2 16" xfId="1992" xr:uid="{00000000-0005-0000-0000-0000C9070000}"/>
    <cellStyle name="Suma 2 17" xfId="1993" xr:uid="{00000000-0005-0000-0000-0000CA070000}"/>
    <cellStyle name="Suma 2 18" xfId="1994" xr:uid="{00000000-0005-0000-0000-0000CB070000}"/>
    <cellStyle name="Suma 2 19" xfId="1995" xr:uid="{00000000-0005-0000-0000-0000CC070000}"/>
    <cellStyle name="Suma 2 2" xfId="1996" xr:uid="{00000000-0005-0000-0000-0000CD070000}"/>
    <cellStyle name="Suma 2 20" xfId="1997" xr:uid="{00000000-0005-0000-0000-0000CE070000}"/>
    <cellStyle name="Suma 2 21" xfId="1998" xr:uid="{00000000-0005-0000-0000-0000CF070000}"/>
    <cellStyle name="Suma 2 22" xfId="1999" xr:uid="{00000000-0005-0000-0000-0000D0070000}"/>
    <cellStyle name="Suma 2 23" xfId="2000" xr:uid="{00000000-0005-0000-0000-0000D1070000}"/>
    <cellStyle name="Suma 2 3" xfId="2001" xr:uid="{00000000-0005-0000-0000-0000D2070000}"/>
    <cellStyle name="Suma 2 4" xfId="2002" xr:uid="{00000000-0005-0000-0000-0000D3070000}"/>
    <cellStyle name="Suma 2 5" xfId="2003" xr:uid="{00000000-0005-0000-0000-0000D4070000}"/>
    <cellStyle name="Suma 2 6" xfId="2004" xr:uid="{00000000-0005-0000-0000-0000D5070000}"/>
    <cellStyle name="Suma 2 7" xfId="2005" xr:uid="{00000000-0005-0000-0000-0000D6070000}"/>
    <cellStyle name="Suma 2 8" xfId="2006" xr:uid="{00000000-0005-0000-0000-0000D7070000}"/>
    <cellStyle name="Suma 2 9" xfId="2007" xr:uid="{00000000-0005-0000-0000-0000D8070000}"/>
    <cellStyle name="Suma 20" xfId="2008" xr:uid="{00000000-0005-0000-0000-0000D9070000}"/>
    <cellStyle name="Suma 21" xfId="2009" xr:uid="{00000000-0005-0000-0000-0000DA070000}"/>
    <cellStyle name="Suma 22" xfId="2010" xr:uid="{00000000-0005-0000-0000-0000DB070000}"/>
    <cellStyle name="Suma 23" xfId="2011" xr:uid="{00000000-0005-0000-0000-0000DC070000}"/>
    <cellStyle name="Suma 24" xfId="2012" xr:uid="{00000000-0005-0000-0000-0000DD070000}"/>
    <cellStyle name="Suma 25" xfId="2013" xr:uid="{00000000-0005-0000-0000-0000DE070000}"/>
    <cellStyle name="Suma 3" xfId="2014" xr:uid="{00000000-0005-0000-0000-0000DF070000}"/>
    <cellStyle name="Suma 3 10" xfId="2015" xr:uid="{00000000-0005-0000-0000-0000E0070000}"/>
    <cellStyle name="Suma 3 11" xfId="2016" xr:uid="{00000000-0005-0000-0000-0000E1070000}"/>
    <cellStyle name="Suma 3 12" xfId="2017" xr:uid="{00000000-0005-0000-0000-0000E2070000}"/>
    <cellStyle name="Suma 3 13" xfId="2018" xr:uid="{00000000-0005-0000-0000-0000E3070000}"/>
    <cellStyle name="Suma 3 14" xfId="2019" xr:uid="{00000000-0005-0000-0000-0000E4070000}"/>
    <cellStyle name="Suma 3 15" xfId="2020" xr:uid="{00000000-0005-0000-0000-0000E5070000}"/>
    <cellStyle name="Suma 3 16" xfId="2021" xr:uid="{00000000-0005-0000-0000-0000E6070000}"/>
    <cellStyle name="Suma 3 17" xfId="2022" xr:uid="{00000000-0005-0000-0000-0000E7070000}"/>
    <cellStyle name="Suma 3 18" xfId="2023" xr:uid="{00000000-0005-0000-0000-0000E8070000}"/>
    <cellStyle name="Suma 3 19" xfId="2024" xr:uid="{00000000-0005-0000-0000-0000E9070000}"/>
    <cellStyle name="Suma 3 2" xfId="2025" xr:uid="{00000000-0005-0000-0000-0000EA070000}"/>
    <cellStyle name="Suma 3 20" xfId="2026" xr:uid="{00000000-0005-0000-0000-0000EB070000}"/>
    <cellStyle name="Suma 3 21" xfId="2027" xr:uid="{00000000-0005-0000-0000-0000EC070000}"/>
    <cellStyle name="Suma 3 22" xfId="2028" xr:uid="{00000000-0005-0000-0000-0000ED070000}"/>
    <cellStyle name="Suma 3 23" xfId="2029" xr:uid="{00000000-0005-0000-0000-0000EE070000}"/>
    <cellStyle name="Suma 3 3" xfId="2030" xr:uid="{00000000-0005-0000-0000-0000EF070000}"/>
    <cellStyle name="Suma 3 4" xfId="2031" xr:uid="{00000000-0005-0000-0000-0000F0070000}"/>
    <cellStyle name="Suma 3 5" xfId="2032" xr:uid="{00000000-0005-0000-0000-0000F1070000}"/>
    <cellStyle name="Suma 3 6" xfId="2033" xr:uid="{00000000-0005-0000-0000-0000F2070000}"/>
    <cellStyle name="Suma 3 7" xfId="2034" xr:uid="{00000000-0005-0000-0000-0000F3070000}"/>
    <cellStyle name="Suma 3 8" xfId="2035" xr:uid="{00000000-0005-0000-0000-0000F4070000}"/>
    <cellStyle name="Suma 3 9" xfId="2036" xr:uid="{00000000-0005-0000-0000-0000F5070000}"/>
    <cellStyle name="Suma 4" xfId="2037" xr:uid="{00000000-0005-0000-0000-0000F6070000}"/>
    <cellStyle name="Suma 5" xfId="2038" xr:uid="{00000000-0005-0000-0000-0000F7070000}"/>
    <cellStyle name="Suma 6" xfId="2039" xr:uid="{00000000-0005-0000-0000-0000F8070000}"/>
    <cellStyle name="Suma 7" xfId="2040" xr:uid="{00000000-0005-0000-0000-0000F9070000}"/>
    <cellStyle name="Suma 8" xfId="2041" xr:uid="{00000000-0005-0000-0000-0000FA070000}"/>
    <cellStyle name="Suma 9" xfId="2042" xr:uid="{00000000-0005-0000-0000-0000FB070000}"/>
    <cellStyle name="Tekst objaśnienia" xfId="2043" xr:uid="{00000000-0005-0000-0000-0000FC070000}"/>
    <cellStyle name="Tekst ostrzeżenia" xfId="2044" xr:uid="{00000000-0005-0000-0000-0000FD070000}"/>
    <cellStyle name="Text" xfId="2045" xr:uid="{00000000-0005-0000-0000-0000FE070000}"/>
    <cellStyle name="Title 2" xfId="2046" xr:uid="{00000000-0005-0000-0000-0000FF070000}"/>
    <cellStyle name="Total 2" xfId="2047" xr:uid="{00000000-0005-0000-0000-000000080000}"/>
    <cellStyle name="Total 2 10" xfId="2048" xr:uid="{00000000-0005-0000-0000-000001080000}"/>
    <cellStyle name="Total 2 10 10" xfId="2049" xr:uid="{00000000-0005-0000-0000-000002080000}"/>
    <cellStyle name="Total 2 10 11" xfId="2050" xr:uid="{00000000-0005-0000-0000-000003080000}"/>
    <cellStyle name="Total 2 10 12" xfId="2051" xr:uid="{00000000-0005-0000-0000-000004080000}"/>
    <cellStyle name="Total 2 10 13" xfId="2052" xr:uid="{00000000-0005-0000-0000-000005080000}"/>
    <cellStyle name="Total 2 10 14" xfId="2053" xr:uid="{00000000-0005-0000-0000-000006080000}"/>
    <cellStyle name="Total 2 10 15" xfId="2054" xr:uid="{00000000-0005-0000-0000-000007080000}"/>
    <cellStyle name="Total 2 10 16" xfId="2055" xr:uid="{00000000-0005-0000-0000-000008080000}"/>
    <cellStyle name="Total 2 10 17" xfId="2056" xr:uid="{00000000-0005-0000-0000-000009080000}"/>
    <cellStyle name="Total 2 10 18" xfId="2057" xr:uid="{00000000-0005-0000-0000-00000A080000}"/>
    <cellStyle name="Total 2 10 19" xfId="2058" xr:uid="{00000000-0005-0000-0000-00000B080000}"/>
    <cellStyle name="Total 2 10 2" xfId="2059" xr:uid="{00000000-0005-0000-0000-00000C080000}"/>
    <cellStyle name="Total 2 10 20" xfId="2060" xr:uid="{00000000-0005-0000-0000-00000D080000}"/>
    <cellStyle name="Total 2 10 21" xfId="2061" xr:uid="{00000000-0005-0000-0000-00000E080000}"/>
    <cellStyle name="Total 2 10 22" xfId="2062" xr:uid="{00000000-0005-0000-0000-00000F080000}"/>
    <cellStyle name="Total 2 10 23" xfId="2063" xr:uid="{00000000-0005-0000-0000-000010080000}"/>
    <cellStyle name="Total 2 10 3" xfId="2064" xr:uid="{00000000-0005-0000-0000-000011080000}"/>
    <cellStyle name="Total 2 10 4" xfId="2065" xr:uid="{00000000-0005-0000-0000-000012080000}"/>
    <cellStyle name="Total 2 10 5" xfId="2066" xr:uid="{00000000-0005-0000-0000-000013080000}"/>
    <cellStyle name="Total 2 10 6" xfId="2067" xr:uid="{00000000-0005-0000-0000-000014080000}"/>
    <cellStyle name="Total 2 10 7" xfId="2068" xr:uid="{00000000-0005-0000-0000-000015080000}"/>
    <cellStyle name="Total 2 10 8" xfId="2069" xr:uid="{00000000-0005-0000-0000-000016080000}"/>
    <cellStyle name="Total 2 10 9" xfId="2070" xr:uid="{00000000-0005-0000-0000-000017080000}"/>
    <cellStyle name="Total 2 11" xfId="2071" xr:uid="{00000000-0005-0000-0000-000018080000}"/>
    <cellStyle name="Total 2 11 10" xfId="2072" xr:uid="{00000000-0005-0000-0000-000019080000}"/>
    <cellStyle name="Total 2 11 11" xfId="2073" xr:uid="{00000000-0005-0000-0000-00001A080000}"/>
    <cellStyle name="Total 2 11 12" xfId="2074" xr:uid="{00000000-0005-0000-0000-00001B080000}"/>
    <cellStyle name="Total 2 11 13" xfId="2075" xr:uid="{00000000-0005-0000-0000-00001C080000}"/>
    <cellStyle name="Total 2 11 14" xfId="2076" xr:uid="{00000000-0005-0000-0000-00001D080000}"/>
    <cellStyle name="Total 2 11 15" xfId="2077" xr:uid="{00000000-0005-0000-0000-00001E080000}"/>
    <cellStyle name="Total 2 11 16" xfId="2078" xr:uid="{00000000-0005-0000-0000-00001F080000}"/>
    <cellStyle name="Total 2 11 17" xfId="2079" xr:uid="{00000000-0005-0000-0000-000020080000}"/>
    <cellStyle name="Total 2 11 18" xfId="2080" xr:uid="{00000000-0005-0000-0000-000021080000}"/>
    <cellStyle name="Total 2 11 19" xfId="2081" xr:uid="{00000000-0005-0000-0000-000022080000}"/>
    <cellStyle name="Total 2 11 2" xfId="2082" xr:uid="{00000000-0005-0000-0000-000023080000}"/>
    <cellStyle name="Total 2 11 20" xfId="2083" xr:uid="{00000000-0005-0000-0000-000024080000}"/>
    <cellStyle name="Total 2 11 21" xfId="2084" xr:uid="{00000000-0005-0000-0000-000025080000}"/>
    <cellStyle name="Total 2 11 22" xfId="2085" xr:uid="{00000000-0005-0000-0000-000026080000}"/>
    <cellStyle name="Total 2 11 23" xfId="2086" xr:uid="{00000000-0005-0000-0000-000027080000}"/>
    <cellStyle name="Total 2 11 3" xfId="2087" xr:uid="{00000000-0005-0000-0000-000028080000}"/>
    <cellStyle name="Total 2 11 4" xfId="2088" xr:uid="{00000000-0005-0000-0000-000029080000}"/>
    <cellStyle name="Total 2 11 5" xfId="2089" xr:uid="{00000000-0005-0000-0000-00002A080000}"/>
    <cellStyle name="Total 2 11 6" xfId="2090" xr:uid="{00000000-0005-0000-0000-00002B080000}"/>
    <cellStyle name="Total 2 11 7" xfId="2091" xr:uid="{00000000-0005-0000-0000-00002C080000}"/>
    <cellStyle name="Total 2 11 8" xfId="2092" xr:uid="{00000000-0005-0000-0000-00002D080000}"/>
    <cellStyle name="Total 2 11 9" xfId="2093" xr:uid="{00000000-0005-0000-0000-00002E080000}"/>
    <cellStyle name="Total 2 12" xfId="2094" xr:uid="{00000000-0005-0000-0000-00002F080000}"/>
    <cellStyle name="Total 2 12 10" xfId="2095" xr:uid="{00000000-0005-0000-0000-000030080000}"/>
    <cellStyle name="Total 2 12 11" xfId="2096" xr:uid="{00000000-0005-0000-0000-000031080000}"/>
    <cellStyle name="Total 2 12 12" xfId="2097" xr:uid="{00000000-0005-0000-0000-000032080000}"/>
    <cellStyle name="Total 2 12 13" xfId="2098" xr:uid="{00000000-0005-0000-0000-000033080000}"/>
    <cellStyle name="Total 2 12 14" xfId="2099" xr:uid="{00000000-0005-0000-0000-000034080000}"/>
    <cellStyle name="Total 2 12 15" xfId="2100" xr:uid="{00000000-0005-0000-0000-000035080000}"/>
    <cellStyle name="Total 2 12 16" xfId="2101" xr:uid="{00000000-0005-0000-0000-000036080000}"/>
    <cellStyle name="Total 2 12 17" xfId="2102" xr:uid="{00000000-0005-0000-0000-000037080000}"/>
    <cellStyle name="Total 2 12 18" xfId="2103" xr:uid="{00000000-0005-0000-0000-000038080000}"/>
    <cellStyle name="Total 2 12 19" xfId="2104" xr:uid="{00000000-0005-0000-0000-000039080000}"/>
    <cellStyle name="Total 2 12 2" xfId="2105" xr:uid="{00000000-0005-0000-0000-00003A080000}"/>
    <cellStyle name="Total 2 12 20" xfId="2106" xr:uid="{00000000-0005-0000-0000-00003B080000}"/>
    <cellStyle name="Total 2 12 21" xfId="2107" xr:uid="{00000000-0005-0000-0000-00003C080000}"/>
    <cellStyle name="Total 2 12 22" xfId="2108" xr:uid="{00000000-0005-0000-0000-00003D080000}"/>
    <cellStyle name="Total 2 12 23" xfId="2109" xr:uid="{00000000-0005-0000-0000-00003E080000}"/>
    <cellStyle name="Total 2 12 3" xfId="2110" xr:uid="{00000000-0005-0000-0000-00003F080000}"/>
    <cellStyle name="Total 2 12 4" xfId="2111" xr:uid="{00000000-0005-0000-0000-000040080000}"/>
    <cellStyle name="Total 2 12 5" xfId="2112" xr:uid="{00000000-0005-0000-0000-000041080000}"/>
    <cellStyle name="Total 2 12 6" xfId="2113" xr:uid="{00000000-0005-0000-0000-000042080000}"/>
    <cellStyle name="Total 2 12 7" xfId="2114" xr:uid="{00000000-0005-0000-0000-000043080000}"/>
    <cellStyle name="Total 2 12 8" xfId="2115" xr:uid="{00000000-0005-0000-0000-000044080000}"/>
    <cellStyle name="Total 2 12 9" xfId="2116" xr:uid="{00000000-0005-0000-0000-000045080000}"/>
    <cellStyle name="Total 2 13" xfId="2117" xr:uid="{00000000-0005-0000-0000-000046080000}"/>
    <cellStyle name="Total 2 13 10" xfId="2118" xr:uid="{00000000-0005-0000-0000-000047080000}"/>
    <cellStyle name="Total 2 13 11" xfId="2119" xr:uid="{00000000-0005-0000-0000-000048080000}"/>
    <cellStyle name="Total 2 13 12" xfId="2120" xr:uid="{00000000-0005-0000-0000-000049080000}"/>
    <cellStyle name="Total 2 13 13" xfId="2121" xr:uid="{00000000-0005-0000-0000-00004A080000}"/>
    <cellStyle name="Total 2 13 14" xfId="2122" xr:uid="{00000000-0005-0000-0000-00004B080000}"/>
    <cellStyle name="Total 2 13 15" xfId="2123" xr:uid="{00000000-0005-0000-0000-00004C080000}"/>
    <cellStyle name="Total 2 13 16" xfId="2124" xr:uid="{00000000-0005-0000-0000-00004D080000}"/>
    <cellStyle name="Total 2 13 17" xfId="2125" xr:uid="{00000000-0005-0000-0000-00004E080000}"/>
    <cellStyle name="Total 2 13 18" xfId="2126" xr:uid="{00000000-0005-0000-0000-00004F080000}"/>
    <cellStyle name="Total 2 13 19" xfId="2127" xr:uid="{00000000-0005-0000-0000-000050080000}"/>
    <cellStyle name="Total 2 13 2" xfId="2128" xr:uid="{00000000-0005-0000-0000-000051080000}"/>
    <cellStyle name="Total 2 13 20" xfId="2129" xr:uid="{00000000-0005-0000-0000-000052080000}"/>
    <cellStyle name="Total 2 13 21" xfId="2130" xr:uid="{00000000-0005-0000-0000-000053080000}"/>
    <cellStyle name="Total 2 13 22" xfId="2131" xr:uid="{00000000-0005-0000-0000-000054080000}"/>
    <cellStyle name="Total 2 13 23" xfId="2132" xr:uid="{00000000-0005-0000-0000-000055080000}"/>
    <cellStyle name="Total 2 13 3" xfId="2133" xr:uid="{00000000-0005-0000-0000-000056080000}"/>
    <cellStyle name="Total 2 13 4" xfId="2134" xr:uid="{00000000-0005-0000-0000-000057080000}"/>
    <cellStyle name="Total 2 13 5" xfId="2135" xr:uid="{00000000-0005-0000-0000-000058080000}"/>
    <cellStyle name="Total 2 13 6" xfId="2136" xr:uid="{00000000-0005-0000-0000-000059080000}"/>
    <cellStyle name="Total 2 13 7" xfId="2137" xr:uid="{00000000-0005-0000-0000-00005A080000}"/>
    <cellStyle name="Total 2 13 8" xfId="2138" xr:uid="{00000000-0005-0000-0000-00005B080000}"/>
    <cellStyle name="Total 2 13 9" xfId="2139" xr:uid="{00000000-0005-0000-0000-00005C080000}"/>
    <cellStyle name="Total 2 14" xfId="2140" xr:uid="{00000000-0005-0000-0000-00005D080000}"/>
    <cellStyle name="Total 2 14 10" xfId="2141" xr:uid="{00000000-0005-0000-0000-00005E080000}"/>
    <cellStyle name="Total 2 14 11" xfId="2142" xr:uid="{00000000-0005-0000-0000-00005F080000}"/>
    <cellStyle name="Total 2 14 12" xfId="2143" xr:uid="{00000000-0005-0000-0000-000060080000}"/>
    <cellStyle name="Total 2 14 13" xfId="2144" xr:uid="{00000000-0005-0000-0000-000061080000}"/>
    <cellStyle name="Total 2 14 14" xfId="2145" xr:uid="{00000000-0005-0000-0000-000062080000}"/>
    <cellStyle name="Total 2 14 15" xfId="2146" xr:uid="{00000000-0005-0000-0000-000063080000}"/>
    <cellStyle name="Total 2 14 16" xfId="2147" xr:uid="{00000000-0005-0000-0000-000064080000}"/>
    <cellStyle name="Total 2 14 17" xfId="2148" xr:uid="{00000000-0005-0000-0000-000065080000}"/>
    <cellStyle name="Total 2 14 18" xfId="2149" xr:uid="{00000000-0005-0000-0000-000066080000}"/>
    <cellStyle name="Total 2 14 19" xfId="2150" xr:uid="{00000000-0005-0000-0000-000067080000}"/>
    <cellStyle name="Total 2 14 2" xfId="2151" xr:uid="{00000000-0005-0000-0000-000068080000}"/>
    <cellStyle name="Total 2 14 20" xfId="2152" xr:uid="{00000000-0005-0000-0000-000069080000}"/>
    <cellStyle name="Total 2 14 21" xfId="2153" xr:uid="{00000000-0005-0000-0000-00006A080000}"/>
    <cellStyle name="Total 2 14 22" xfId="2154" xr:uid="{00000000-0005-0000-0000-00006B080000}"/>
    <cellStyle name="Total 2 14 23" xfId="2155" xr:uid="{00000000-0005-0000-0000-00006C080000}"/>
    <cellStyle name="Total 2 14 3" xfId="2156" xr:uid="{00000000-0005-0000-0000-00006D080000}"/>
    <cellStyle name="Total 2 14 4" xfId="2157" xr:uid="{00000000-0005-0000-0000-00006E080000}"/>
    <cellStyle name="Total 2 14 5" xfId="2158" xr:uid="{00000000-0005-0000-0000-00006F080000}"/>
    <cellStyle name="Total 2 14 6" xfId="2159" xr:uid="{00000000-0005-0000-0000-000070080000}"/>
    <cellStyle name="Total 2 14 7" xfId="2160" xr:uid="{00000000-0005-0000-0000-000071080000}"/>
    <cellStyle name="Total 2 14 8" xfId="2161" xr:uid="{00000000-0005-0000-0000-000072080000}"/>
    <cellStyle name="Total 2 14 9" xfId="2162" xr:uid="{00000000-0005-0000-0000-000073080000}"/>
    <cellStyle name="Total 2 15" xfId="2163" xr:uid="{00000000-0005-0000-0000-000074080000}"/>
    <cellStyle name="Total 2 16" xfId="2164" xr:uid="{00000000-0005-0000-0000-000075080000}"/>
    <cellStyle name="Total 2 17" xfId="2165" xr:uid="{00000000-0005-0000-0000-000076080000}"/>
    <cellStyle name="Total 2 18" xfId="2166" xr:uid="{00000000-0005-0000-0000-000077080000}"/>
    <cellStyle name="Total 2 19" xfId="2167" xr:uid="{00000000-0005-0000-0000-000078080000}"/>
    <cellStyle name="Total 2 2" xfId="2168" xr:uid="{00000000-0005-0000-0000-000079080000}"/>
    <cellStyle name="Total 2 2 10" xfId="2169" xr:uid="{00000000-0005-0000-0000-00007A080000}"/>
    <cellStyle name="Total 2 2 11" xfId="2170" xr:uid="{00000000-0005-0000-0000-00007B080000}"/>
    <cellStyle name="Total 2 2 12" xfId="2171" xr:uid="{00000000-0005-0000-0000-00007C080000}"/>
    <cellStyle name="Total 2 2 13" xfId="2172" xr:uid="{00000000-0005-0000-0000-00007D080000}"/>
    <cellStyle name="Total 2 2 14" xfId="2173" xr:uid="{00000000-0005-0000-0000-00007E080000}"/>
    <cellStyle name="Total 2 2 15" xfId="2174" xr:uid="{00000000-0005-0000-0000-00007F080000}"/>
    <cellStyle name="Total 2 2 16" xfId="2175" xr:uid="{00000000-0005-0000-0000-000080080000}"/>
    <cellStyle name="Total 2 2 17" xfId="2176" xr:uid="{00000000-0005-0000-0000-000081080000}"/>
    <cellStyle name="Total 2 2 18" xfId="2177" xr:uid="{00000000-0005-0000-0000-000082080000}"/>
    <cellStyle name="Total 2 2 19" xfId="2178" xr:uid="{00000000-0005-0000-0000-000083080000}"/>
    <cellStyle name="Total 2 2 2" xfId="2179" xr:uid="{00000000-0005-0000-0000-000084080000}"/>
    <cellStyle name="Total 2 2 20" xfId="2180" xr:uid="{00000000-0005-0000-0000-000085080000}"/>
    <cellStyle name="Total 2 2 21" xfId="2181" xr:uid="{00000000-0005-0000-0000-000086080000}"/>
    <cellStyle name="Total 2 2 22" xfId="2182" xr:uid="{00000000-0005-0000-0000-000087080000}"/>
    <cellStyle name="Total 2 2 23" xfId="2183" xr:uid="{00000000-0005-0000-0000-000088080000}"/>
    <cellStyle name="Total 2 2 3" xfId="2184" xr:uid="{00000000-0005-0000-0000-000089080000}"/>
    <cellStyle name="Total 2 2 4" xfId="2185" xr:uid="{00000000-0005-0000-0000-00008A080000}"/>
    <cellStyle name="Total 2 2 5" xfId="2186" xr:uid="{00000000-0005-0000-0000-00008B080000}"/>
    <cellStyle name="Total 2 2 6" xfId="2187" xr:uid="{00000000-0005-0000-0000-00008C080000}"/>
    <cellStyle name="Total 2 2 7" xfId="2188" xr:uid="{00000000-0005-0000-0000-00008D080000}"/>
    <cellStyle name="Total 2 2 8" xfId="2189" xr:uid="{00000000-0005-0000-0000-00008E080000}"/>
    <cellStyle name="Total 2 2 9" xfId="2190" xr:uid="{00000000-0005-0000-0000-00008F080000}"/>
    <cellStyle name="Total 2 20" xfId="2191" xr:uid="{00000000-0005-0000-0000-000090080000}"/>
    <cellStyle name="Total 2 21" xfId="2192" xr:uid="{00000000-0005-0000-0000-000091080000}"/>
    <cellStyle name="Total 2 22" xfId="2193" xr:uid="{00000000-0005-0000-0000-000092080000}"/>
    <cellStyle name="Total 2 23" xfId="2194" xr:uid="{00000000-0005-0000-0000-000093080000}"/>
    <cellStyle name="Total 2 24" xfId="2195" xr:uid="{00000000-0005-0000-0000-000094080000}"/>
    <cellStyle name="Total 2 25" xfId="2196" xr:uid="{00000000-0005-0000-0000-000095080000}"/>
    <cellStyle name="Total 2 26" xfId="2197" xr:uid="{00000000-0005-0000-0000-000096080000}"/>
    <cellStyle name="Total 2 27" xfId="2198" xr:uid="{00000000-0005-0000-0000-000097080000}"/>
    <cellStyle name="Total 2 28" xfId="2199" xr:uid="{00000000-0005-0000-0000-000098080000}"/>
    <cellStyle name="Total 2 29" xfId="2200" xr:uid="{00000000-0005-0000-0000-000099080000}"/>
    <cellStyle name="Total 2 3" xfId="2201" xr:uid="{00000000-0005-0000-0000-00009A080000}"/>
    <cellStyle name="Total 2 3 10" xfId="2202" xr:uid="{00000000-0005-0000-0000-00009B080000}"/>
    <cellStyle name="Total 2 3 11" xfId="2203" xr:uid="{00000000-0005-0000-0000-00009C080000}"/>
    <cellStyle name="Total 2 3 12" xfId="2204" xr:uid="{00000000-0005-0000-0000-00009D080000}"/>
    <cellStyle name="Total 2 3 13" xfId="2205" xr:uid="{00000000-0005-0000-0000-00009E080000}"/>
    <cellStyle name="Total 2 3 14" xfId="2206" xr:uid="{00000000-0005-0000-0000-00009F080000}"/>
    <cellStyle name="Total 2 3 15" xfId="2207" xr:uid="{00000000-0005-0000-0000-0000A0080000}"/>
    <cellStyle name="Total 2 3 16" xfId="2208" xr:uid="{00000000-0005-0000-0000-0000A1080000}"/>
    <cellStyle name="Total 2 3 17" xfId="2209" xr:uid="{00000000-0005-0000-0000-0000A2080000}"/>
    <cellStyle name="Total 2 3 18" xfId="2210" xr:uid="{00000000-0005-0000-0000-0000A3080000}"/>
    <cellStyle name="Total 2 3 19" xfId="2211" xr:uid="{00000000-0005-0000-0000-0000A4080000}"/>
    <cellStyle name="Total 2 3 2" xfId="2212" xr:uid="{00000000-0005-0000-0000-0000A5080000}"/>
    <cellStyle name="Total 2 3 20" xfId="2213" xr:uid="{00000000-0005-0000-0000-0000A6080000}"/>
    <cellStyle name="Total 2 3 21" xfId="2214" xr:uid="{00000000-0005-0000-0000-0000A7080000}"/>
    <cellStyle name="Total 2 3 22" xfId="2215" xr:uid="{00000000-0005-0000-0000-0000A8080000}"/>
    <cellStyle name="Total 2 3 23" xfId="2216" xr:uid="{00000000-0005-0000-0000-0000A9080000}"/>
    <cellStyle name="Total 2 3 3" xfId="2217" xr:uid="{00000000-0005-0000-0000-0000AA080000}"/>
    <cellStyle name="Total 2 3 4" xfId="2218" xr:uid="{00000000-0005-0000-0000-0000AB080000}"/>
    <cellStyle name="Total 2 3 5" xfId="2219" xr:uid="{00000000-0005-0000-0000-0000AC080000}"/>
    <cellStyle name="Total 2 3 6" xfId="2220" xr:uid="{00000000-0005-0000-0000-0000AD080000}"/>
    <cellStyle name="Total 2 3 7" xfId="2221" xr:uid="{00000000-0005-0000-0000-0000AE080000}"/>
    <cellStyle name="Total 2 3 8" xfId="2222" xr:uid="{00000000-0005-0000-0000-0000AF080000}"/>
    <cellStyle name="Total 2 3 9" xfId="2223" xr:uid="{00000000-0005-0000-0000-0000B0080000}"/>
    <cellStyle name="Total 2 30" xfId="2224" xr:uid="{00000000-0005-0000-0000-0000B1080000}"/>
    <cellStyle name="Total 2 31" xfId="2225" xr:uid="{00000000-0005-0000-0000-0000B2080000}"/>
    <cellStyle name="Total 2 32" xfId="2226" xr:uid="{00000000-0005-0000-0000-0000B3080000}"/>
    <cellStyle name="Total 2 33" xfId="2227" xr:uid="{00000000-0005-0000-0000-0000B4080000}"/>
    <cellStyle name="Total 2 34" xfId="2228" xr:uid="{00000000-0005-0000-0000-0000B5080000}"/>
    <cellStyle name="Total 2 35" xfId="2229" xr:uid="{00000000-0005-0000-0000-0000B6080000}"/>
    <cellStyle name="Total 2 36" xfId="2230" xr:uid="{00000000-0005-0000-0000-0000B7080000}"/>
    <cellStyle name="Total 2 4" xfId="2231" xr:uid="{00000000-0005-0000-0000-0000B8080000}"/>
    <cellStyle name="Total 2 4 10" xfId="2232" xr:uid="{00000000-0005-0000-0000-0000B9080000}"/>
    <cellStyle name="Total 2 4 11" xfId="2233" xr:uid="{00000000-0005-0000-0000-0000BA080000}"/>
    <cellStyle name="Total 2 4 12" xfId="2234" xr:uid="{00000000-0005-0000-0000-0000BB080000}"/>
    <cellStyle name="Total 2 4 13" xfId="2235" xr:uid="{00000000-0005-0000-0000-0000BC080000}"/>
    <cellStyle name="Total 2 4 14" xfId="2236" xr:uid="{00000000-0005-0000-0000-0000BD080000}"/>
    <cellStyle name="Total 2 4 15" xfId="2237" xr:uid="{00000000-0005-0000-0000-0000BE080000}"/>
    <cellStyle name="Total 2 4 16" xfId="2238" xr:uid="{00000000-0005-0000-0000-0000BF080000}"/>
    <cellStyle name="Total 2 4 17" xfId="2239" xr:uid="{00000000-0005-0000-0000-0000C0080000}"/>
    <cellStyle name="Total 2 4 18" xfId="2240" xr:uid="{00000000-0005-0000-0000-0000C1080000}"/>
    <cellStyle name="Total 2 4 19" xfId="2241" xr:uid="{00000000-0005-0000-0000-0000C2080000}"/>
    <cellStyle name="Total 2 4 2" xfId="2242" xr:uid="{00000000-0005-0000-0000-0000C3080000}"/>
    <cellStyle name="Total 2 4 20" xfId="2243" xr:uid="{00000000-0005-0000-0000-0000C4080000}"/>
    <cellStyle name="Total 2 4 21" xfId="2244" xr:uid="{00000000-0005-0000-0000-0000C5080000}"/>
    <cellStyle name="Total 2 4 22" xfId="2245" xr:uid="{00000000-0005-0000-0000-0000C6080000}"/>
    <cellStyle name="Total 2 4 23" xfId="2246" xr:uid="{00000000-0005-0000-0000-0000C7080000}"/>
    <cellStyle name="Total 2 4 3" xfId="2247" xr:uid="{00000000-0005-0000-0000-0000C8080000}"/>
    <cellStyle name="Total 2 4 4" xfId="2248" xr:uid="{00000000-0005-0000-0000-0000C9080000}"/>
    <cellStyle name="Total 2 4 5" xfId="2249" xr:uid="{00000000-0005-0000-0000-0000CA080000}"/>
    <cellStyle name="Total 2 4 6" xfId="2250" xr:uid="{00000000-0005-0000-0000-0000CB080000}"/>
    <cellStyle name="Total 2 4 7" xfId="2251" xr:uid="{00000000-0005-0000-0000-0000CC080000}"/>
    <cellStyle name="Total 2 4 8" xfId="2252" xr:uid="{00000000-0005-0000-0000-0000CD080000}"/>
    <cellStyle name="Total 2 4 9" xfId="2253" xr:uid="{00000000-0005-0000-0000-0000CE080000}"/>
    <cellStyle name="Total 2 5" xfId="2254" xr:uid="{00000000-0005-0000-0000-0000CF080000}"/>
    <cellStyle name="Total 2 5 10" xfId="2255" xr:uid="{00000000-0005-0000-0000-0000D0080000}"/>
    <cellStyle name="Total 2 5 11" xfId="2256" xr:uid="{00000000-0005-0000-0000-0000D1080000}"/>
    <cellStyle name="Total 2 5 12" xfId="2257" xr:uid="{00000000-0005-0000-0000-0000D2080000}"/>
    <cellStyle name="Total 2 5 13" xfId="2258" xr:uid="{00000000-0005-0000-0000-0000D3080000}"/>
    <cellStyle name="Total 2 5 14" xfId="2259" xr:uid="{00000000-0005-0000-0000-0000D4080000}"/>
    <cellStyle name="Total 2 5 15" xfId="2260" xr:uid="{00000000-0005-0000-0000-0000D5080000}"/>
    <cellStyle name="Total 2 5 16" xfId="2261" xr:uid="{00000000-0005-0000-0000-0000D6080000}"/>
    <cellStyle name="Total 2 5 17" xfId="2262" xr:uid="{00000000-0005-0000-0000-0000D7080000}"/>
    <cellStyle name="Total 2 5 18" xfId="2263" xr:uid="{00000000-0005-0000-0000-0000D8080000}"/>
    <cellStyle name="Total 2 5 19" xfId="2264" xr:uid="{00000000-0005-0000-0000-0000D9080000}"/>
    <cellStyle name="Total 2 5 2" xfId="2265" xr:uid="{00000000-0005-0000-0000-0000DA080000}"/>
    <cellStyle name="Total 2 5 20" xfId="2266" xr:uid="{00000000-0005-0000-0000-0000DB080000}"/>
    <cellStyle name="Total 2 5 21" xfId="2267" xr:uid="{00000000-0005-0000-0000-0000DC080000}"/>
    <cellStyle name="Total 2 5 22" xfId="2268" xr:uid="{00000000-0005-0000-0000-0000DD080000}"/>
    <cellStyle name="Total 2 5 23" xfId="2269" xr:uid="{00000000-0005-0000-0000-0000DE080000}"/>
    <cellStyle name="Total 2 5 3" xfId="2270" xr:uid="{00000000-0005-0000-0000-0000DF080000}"/>
    <cellStyle name="Total 2 5 4" xfId="2271" xr:uid="{00000000-0005-0000-0000-0000E0080000}"/>
    <cellStyle name="Total 2 5 5" xfId="2272" xr:uid="{00000000-0005-0000-0000-0000E1080000}"/>
    <cellStyle name="Total 2 5 6" xfId="2273" xr:uid="{00000000-0005-0000-0000-0000E2080000}"/>
    <cellStyle name="Total 2 5 7" xfId="2274" xr:uid="{00000000-0005-0000-0000-0000E3080000}"/>
    <cellStyle name="Total 2 5 8" xfId="2275" xr:uid="{00000000-0005-0000-0000-0000E4080000}"/>
    <cellStyle name="Total 2 5 9" xfId="2276" xr:uid="{00000000-0005-0000-0000-0000E5080000}"/>
    <cellStyle name="Total 2 6" xfId="2277" xr:uid="{00000000-0005-0000-0000-0000E6080000}"/>
    <cellStyle name="Total 2 6 10" xfId="2278" xr:uid="{00000000-0005-0000-0000-0000E7080000}"/>
    <cellStyle name="Total 2 6 11" xfId="2279" xr:uid="{00000000-0005-0000-0000-0000E8080000}"/>
    <cellStyle name="Total 2 6 12" xfId="2280" xr:uid="{00000000-0005-0000-0000-0000E9080000}"/>
    <cellStyle name="Total 2 6 13" xfId="2281" xr:uid="{00000000-0005-0000-0000-0000EA080000}"/>
    <cellStyle name="Total 2 6 14" xfId="2282" xr:uid="{00000000-0005-0000-0000-0000EB080000}"/>
    <cellStyle name="Total 2 6 15" xfId="2283" xr:uid="{00000000-0005-0000-0000-0000EC080000}"/>
    <cellStyle name="Total 2 6 16" xfId="2284" xr:uid="{00000000-0005-0000-0000-0000ED080000}"/>
    <cellStyle name="Total 2 6 17" xfId="2285" xr:uid="{00000000-0005-0000-0000-0000EE080000}"/>
    <cellStyle name="Total 2 6 18" xfId="2286" xr:uid="{00000000-0005-0000-0000-0000EF080000}"/>
    <cellStyle name="Total 2 6 19" xfId="2287" xr:uid="{00000000-0005-0000-0000-0000F0080000}"/>
    <cellStyle name="Total 2 6 2" xfId="2288" xr:uid="{00000000-0005-0000-0000-0000F1080000}"/>
    <cellStyle name="Total 2 6 20" xfId="2289" xr:uid="{00000000-0005-0000-0000-0000F2080000}"/>
    <cellStyle name="Total 2 6 21" xfId="2290" xr:uid="{00000000-0005-0000-0000-0000F3080000}"/>
    <cellStyle name="Total 2 6 22" xfId="2291" xr:uid="{00000000-0005-0000-0000-0000F4080000}"/>
    <cellStyle name="Total 2 6 23" xfId="2292" xr:uid="{00000000-0005-0000-0000-0000F5080000}"/>
    <cellStyle name="Total 2 6 3" xfId="2293" xr:uid="{00000000-0005-0000-0000-0000F6080000}"/>
    <cellStyle name="Total 2 6 4" xfId="2294" xr:uid="{00000000-0005-0000-0000-0000F7080000}"/>
    <cellStyle name="Total 2 6 5" xfId="2295" xr:uid="{00000000-0005-0000-0000-0000F8080000}"/>
    <cellStyle name="Total 2 6 6" xfId="2296" xr:uid="{00000000-0005-0000-0000-0000F9080000}"/>
    <cellStyle name="Total 2 6 7" xfId="2297" xr:uid="{00000000-0005-0000-0000-0000FA080000}"/>
    <cellStyle name="Total 2 6 8" xfId="2298" xr:uid="{00000000-0005-0000-0000-0000FB080000}"/>
    <cellStyle name="Total 2 6 9" xfId="2299" xr:uid="{00000000-0005-0000-0000-0000FC080000}"/>
    <cellStyle name="Total 2 7" xfId="2300" xr:uid="{00000000-0005-0000-0000-0000FD080000}"/>
    <cellStyle name="Total 2 7 10" xfId="2301" xr:uid="{00000000-0005-0000-0000-0000FE080000}"/>
    <cellStyle name="Total 2 7 11" xfId="2302" xr:uid="{00000000-0005-0000-0000-0000FF080000}"/>
    <cellStyle name="Total 2 7 12" xfId="2303" xr:uid="{00000000-0005-0000-0000-000000090000}"/>
    <cellStyle name="Total 2 7 13" xfId="2304" xr:uid="{00000000-0005-0000-0000-000001090000}"/>
    <cellStyle name="Total 2 7 14" xfId="2305" xr:uid="{00000000-0005-0000-0000-000002090000}"/>
    <cellStyle name="Total 2 7 15" xfId="2306" xr:uid="{00000000-0005-0000-0000-000003090000}"/>
    <cellStyle name="Total 2 7 16" xfId="2307" xr:uid="{00000000-0005-0000-0000-000004090000}"/>
    <cellStyle name="Total 2 7 17" xfId="2308" xr:uid="{00000000-0005-0000-0000-000005090000}"/>
    <cellStyle name="Total 2 7 18" xfId="2309" xr:uid="{00000000-0005-0000-0000-000006090000}"/>
    <cellStyle name="Total 2 7 19" xfId="2310" xr:uid="{00000000-0005-0000-0000-000007090000}"/>
    <cellStyle name="Total 2 7 2" xfId="2311" xr:uid="{00000000-0005-0000-0000-000008090000}"/>
    <cellStyle name="Total 2 7 20" xfId="2312" xr:uid="{00000000-0005-0000-0000-000009090000}"/>
    <cellStyle name="Total 2 7 21" xfId="2313" xr:uid="{00000000-0005-0000-0000-00000A090000}"/>
    <cellStyle name="Total 2 7 22" xfId="2314" xr:uid="{00000000-0005-0000-0000-00000B090000}"/>
    <cellStyle name="Total 2 7 23" xfId="2315" xr:uid="{00000000-0005-0000-0000-00000C090000}"/>
    <cellStyle name="Total 2 7 3" xfId="2316" xr:uid="{00000000-0005-0000-0000-00000D090000}"/>
    <cellStyle name="Total 2 7 4" xfId="2317" xr:uid="{00000000-0005-0000-0000-00000E090000}"/>
    <cellStyle name="Total 2 7 5" xfId="2318" xr:uid="{00000000-0005-0000-0000-00000F090000}"/>
    <cellStyle name="Total 2 7 6" xfId="2319" xr:uid="{00000000-0005-0000-0000-000010090000}"/>
    <cellStyle name="Total 2 7 7" xfId="2320" xr:uid="{00000000-0005-0000-0000-000011090000}"/>
    <cellStyle name="Total 2 7 8" xfId="2321" xr:uid="{00000000-0005-0000-0000-000012090000}"/>
    <cellStyle name="Total 2 7 9" xfId="2322" xr:uid="{00000000-0005-0000-0000-000013090000}"/>
    <cellStyle name="Total 2 8" xfId="2323" xr:uid="{00000000-0005-0000-0000-000014090000}"/>
    <cellStyle name="Total 2 8 10" xfId="2324" xr:uid="{00000000-0005-0000-0000-000015090000}"/>
    <cellStyle name="Total 2 8 11" xfId="2325" xr:uid="{00000000-0005-0000-0000-000016090000}"/>
    <cellStyle name="Total 2 8 12" xfId="2326" xr:uid="{00000000-0005-0000-0000-000017090000}"/>
    <cellStyle name="Total 2 8 13" xfId="2327" xr:uid="{00000000-0005-0000-0000-000018090000}"/>
    <cellStyle name="Total 2 8 14" xfId="2328" xr:uid="{00000000-0005-0000-0000-000019090000}"/>
    <cellStyle name="Total 2 8 15" xfId="2329" xr:uid="{00000000-0005-0000-0000-00001A090000}"/>
    <cellStyle name="Total 2 8 16" xfId="2330" xr:uid="{00000000-0005-0000-0000-00001B090000}"/>
    <cellStyle name="Total 2 8 17" xfId="2331" xr:uid="{00000000-0005-0000-0000-00001C090000}"/>
    <cellStyle name="Total 2 8 18" xfId="2332" xr:uid="{00000000-0005-0000-0000-00001D090000}"/>
    <cellStyle name="Total 2 8 19" xfId="2333" xr:uid="{00000000-0005-0000-0000-00001E090000}"/>
    <cellStyle name="Total 2 8 2" xfId="2334" xr:uid="{00000000-0005-0000-0000-00001F090000}"/>
    <cellStyle name="Total 2 8 20" xfId="2335" xr:uid="{00000000-0005-0000-0000-000020090000}"/>
    <cellStyle name="Total 2 8 21" xfId="2336" xr:uid="{00000000-0005-0000-0000-000021090000}"/>
    <cellStyle name="Total 2 8 22" xfId="2337" xr:uid="{00000000-0005-0000-0000-000022090000}"/>
    <cellStyle name="Total 2 8 23" xfId="2338" xr:uid="{00000000-0005-0000-0000-000023090000}"/>
    <cellStyle name="Total 2 8 3" xfId="2339" xr:uid="{00000000-0005-0000-0000-000024090000}"/>
    <cellStyle name="Total 2 8 4" xfId="2340" xr:uid="{00000000-0005-0000-0000-000025090000}"/>
    <cellStyle name="Total 2 8 5" xfId="2341" xr:uid="{00000000-0005-0000-0000-000026090000}"/>
    <cellStyle name="Total 2 8 6" xfId="2342" xr:uid="{00000000-0005-0000-0000-000027090000}"/>
    <cellStyle name="Total 2 8 7" xfId="2343" xr:uid="{00000000-0005-0000-0000-000028090000}"/>
    <cellStyle name="Total 2 8 8" xfId="2344" xr:uid="{00000000-0005-0000-0000-000029090000}"/>
    <cellStyle name="Total 2 8 9" xfId="2345" xr:uid="{00000000-0005-0000-0000-00002A090000}"/>
    <cellStyle name="Total 2 9" xfId="2346" xr:uid="{00000000-0005-0000-0000-00002B090000}"/>
    <cellStyle name="Total 2 9 10" xfId="2347" xr:uid="{00000000-0005-0000-0000-00002C090000}"/>
    <cellStyle name="Total 2 9 11" xfId="2348" xr:uid="{00000000-0005-0000-0000-00002D090000}"/>
    <cellStyle name="Total 2 9 12" xfId="2349" xr:uid="{00000000-0005-0000-0000-00002E090000}"/>
    <cellStyle name="Total 2 9 13" xfId="2350" xr:uid="{00000000-0005-0000-0000-00002F090000}"/>
    <cellStyle name="Total 2 9 14" xfId="2351" xr:uid="{00000000-0005-0000-0000-000030090000}"/>
    <cellStyle name="Total 2 9 15" xfId="2352" xr:uid="{00000000-0005-0000-0000-000031090000}"/>
    <cellStyle name="Total 2 9 16" xfId="2353" xr:uid="{00000000-0005-0000-0000-000032090000}"/>
    <cellStyle name="Total 2 9 17" xfId="2354" xr:uid="{00000000-0005-0000-0000-000033090000}"/>
    <cellStyle name="Total 2 9 18" xfId="2355" xr:uid="{00000000-0005-0000-0000-000034090000}"/>
    <cellStyle name="Total 2 9 19" xfId="2356" xr:uid="{00000000-0005-0000-0000-000035090000}"/>
    <cellStyle name="Total 2 9 2" xfId="2357" xr:uid="{00000000-0005-0000-0000-000036090000}"/>
    <cellStyle name="Total 2 9 20" xfId="2358" xr:uid="{00000000-0005-0000-0000-000037090000}"/>
    <cellStyle name="Total 2 9 21" xfId="2359" xr:uid="{00000000-0005-0000-0000-000038090000}"/>
    <cellStyle name="Total 2 9 22" xfId="2360" xr:uid="{00000000-0005-0000-0000-000039090000}"/>
    <cellStyle name="Total 2 9 23" xfId="2361" xr:uid="{00000000-0005-0000-0000-00003A090000}"/>
    <cellStyle name="Total 2 9 3" xfId="2362" xr:uid="{00000000-0005-0000-0000-00003B090000}"/>
    <cellStyle name="Total 2 9 4" xfId="2363" xr:uid="{00000000-0005-0000-0000-00003C090000}"/>
    <cellStyle name="Total 2 9 5" xfId="2364" xr:uid="{00000000-0005-0000-0000-00003D090000}"/>
    <cellStyle name="Total 2 9 6" xfId="2365" xr:uid="{00000000-0005-0000-0000-00003E090000}"/>
    <cellStyle name="Total 2 9 7" xfId="2366" xr:uid="{00000000-0005-0000-0000-00003F090000}"/>
    <cellStyle name="Total 2 9 8" xfId="2367" xr:uid="{00000000-0005-0000-0000-000040090000}"/>
    <cellStyle name="Total 2 9 9" xfId="2368" xr:uid="{00000000-0005-0000-0000-000041090000}"/>
    <cellStyle name="Tytuł" xfId="2369" xr:uid="{00000000-0005-0000-0000-000042090000}"/>
    <cellStyle name="UploadThisRowValue" xfId="2370" xr:uid="{00000000-0005-0000-0000-000043090000}"/>
    <cellStyle name="Uwaga" xfId="2371" xr:uid="{00000000-0005-0000-0000-000044090000}"/>
    <cellStyle name="Uwaga 10" xfId="2372" xr:uid="{00000000-0005-0000-0000-000045090000}"/>
    <cellStyle name="Uwaga 11" xfId="2373" xr:uid="{00000000-0005-0000-0000-000046090000}"/>
    <cellStyle name="Uwaga 12" xfId="2374" xr:uid="{00000000-0005-0000-0000-000047090000}"/>
    <cellStyle name="Uwaga 13" xfId="2375" xr:uid="{00000000-0005-0000-0000-000048090000}"/>
    <cellStyle name="Uwaga 14" xfId="2376" xr:uid="{00000000-0005-0000-0000-000049090000}"/>
    <cellStyle name="Uwaga 15" xfId="2377" xr:uid="{00000000-0005-0000-0000-00004A090000}"/>
    <cellStyle name="Uwaga 16" xfId="2378" xr:uid="{00000000-0005-0000-0000-00004B090000}"/>
    <cellStyle name="Uwaga 17" xfId="2379" xr:uid="{00000000-0005-0000-0000-00004C090000}"/>
    <cellStyle name="Uwaga 18" xfId="2380" xr:uid="{00000000-0005-0000-0000-00004D090000}"/>
    <cellStyle name="Uwaga 19" xfId="2381" xr:uid="{00000000-0005-0000-0000-00004E090000}"/>
    <cellStyle name="Uwaga 2" xfId="2382" xr:uid="{00000000-0005-0000-0000-00004F090000}"/>
    <cellStyle name="Uwaga 2 10" xfId="2383" xr:uid="{00000000-0005-0000-0000-000050090000}"/>
    <cellStyle name="Uwaga 2 11" xfId="2384" xr:uid="{00000000-0005-0000-0000-000051090000}"/>
    <cellStyle name="Uwaga 2 12" xfId="2385" xr:uid="{00000000-0005-0000-0000-000052090000}"/>
    <cellStyle name="Uwaga 2 13" xfId="2386" xr:uid="{00000000-0005-0000-0000-000053090000}"/>
    <cellStyle name="Uwaga 2 14" xfId="2387" xr:uid="{00000000-0005-0000-0000-000054090000}"/>
    <cellStyle name="Uwaga 2 15" xfId="2388" xr:uid="{00000000-0005-0000-0000-000055090000}"/>
    <cellStyle name="Uwaga 2 16" xfId="2389" xr:uid="{00000000-0005-0000-0000-000056090000}"/>
    <cellStyle name="Uwaga 2 17" xfId="2390" xr:uid="{00000000-0005-0000-0000-000057090000}"/>
    <cellStyle name="Uwaga 2 18" xfId="2391" xr:uid="{00000000-0005-0000-0000-000058090000}"/>
    <cellStyle name="Uwaga 2 19" xfId="2392" xr:uid="{00000000-0005-0000-0000-000059090000}"/>
    <cellStyle name="Uwaga 2 2" xfId="2393" xr:uid="{00000000-0005-0000-0000-00005A090000}"/>
    <cellStyle name="Uwaga 2 20" xfId="2394" xr:uid="{00000000-0005-0000-0000-00005B090000}"/>
    <cellStyle name="Uwaga 2 21" xfId="2395" xr:uid="{00000000-0005-0000-0000-00005C090000}"/>
    <cellStyle name="Uwaga 2 22" xfId="2396" xr:uid="{00000000-0005-0000-0000-00005D090000}"/>
    <cellStyle name="Uwaga 2 23" xfId="2397" xr:uid="{00000000-0005-0000-0000-00005E090000}"/>
    <cellStyle name="Uwaga 2 3" xfId="2398" xr:uid="{00000000-0005-0000-0000-00005F090000}"/>
    <cellStyle name="Uwaga 2 4" xfId="2399" xr:uid="{00000000-0005-0000-0000-000060090000}"/>
    <cellStyle name="Uwaga 2 5" xfId="2400" xr:uid="{00000000-0005-0000-0000-000061090000}"/>
    <cellStyle name="Uwaga 2 6" xfId="2401" xr:uid="{00000000-0005-0000-0000-000062090000}"/>
    <cellStyle name="Uwaga 2 7" xfId="2402" xr:uid="{00000000-0005-0000-0000-000063090000}"/>
    <cellStyle name="Uwaga 2 8" xfId="2403" xr:uid="{00000000-0005-0000-0000-000064090000}"/>
    <cellStyle name="Uwaga 2 9" xfId="2404" xr:uid="{00000000-0005-0000-0000-000065090000}"/>
    <cellStyle name="Uwaga 20" xfId="2405" xr:uid="{00000000-0005-0000-0000-000066090000}"/>
    <cellStyle name="Uwaga 21" xfId="2406" xr:uid="{00000000-0005-0000-0000-000067090000}"/>
    <cellStyle name="Uwaga 22" xfId="2407" xr:uid="{00000000-0005-0000-0000-000068090000}"/>
    <cellStyle name="Uwaga 23" xfId="2408" xr:uid="{00000000-0005-0000-0000-000069090000}"/>
    <cellStyle name="Uwaga 24" xfId="2409" xr:uid="{00000000-0005-0000-0000-00006A090000}"/>
    <cellStyle name="Uwaga 25" xfId="2410" xr:uid="{00000000-0005-0000-0000-00006B090000}"/>
    <cellStyle name="Uwaga 3" xfId="2411" xr:uid="{00000000-0005-0000-0000-00006C090000}"/>
    <cellStyle name="Uwaga 3 10" xfId="2412" xr:uid="{00000000-0005-0000-0000-00006D090000}"/>
    <cellStyle name="Uwaga 3 11" xfId="2413" xr:uid="{00000000-0005-0000-0000-00006E090000}"/>
    <cellStyle name="Uwaga 3 12" xfId="2414" xr:uid="{00000000-0005-0000-0000-00006F090000}"/>
    <cellStyle name="Uwaga 3 13" xfId="2415" xr:uid="{00000000-0005-0000-0000-000070090000}"/>
    <cellStyle name="Uwaga 3 14" xfId="2416" xr:uid="{00000000-0005-0000-0000-000071090000}"/>
    <cellStyle name="Uwaga 3 15" xfId="2417" xr:uid="{00000000-0005-0000-0000-000072090000}"/>
    <cellStyle name="Uwaga 3 16" xfId="2418" xr:uid="{00000000-0005-0000-0000-000073090000}"/>
    <cellStyle name="Uwaga 3 17" xfId="2419" xr:uid="{00000000-0005-0000-0000-000074090000}"/>
    <cellStyle name="Uwaga 3 18" xfId="2420" xr:uid="{00000000-0005-0000-0000-000075090000}"/>
    <cellStyle name="Uwaga 3 19" xfId="2421" xr:uid="{00000000-0005-0000-0000-000076090000}"/>
    <cellStyle name="Uwaga 3 2" xfId="2422" xr:uid="{00000000-0005-0000-0000-000077090000}"/>
    <cellStyle name="Uwaga 3 20" xfId="2423" xr:uid="{00000000-0005-0000-0000-000078090000}"/>
    <cellStyle name="Uwaga 3 21" xfId="2424" xr:uid="{00000000-0005-0000-0000-000079090000}"/>
    <cellStyle name="Uwaga 3 22" xfId="2425" xr:uid="{00000000-0005-0000-0000-00007A090000}"/>
    <cellStyle name="Uwaga 3 23" xfId="2426" xr:uid="{00000000-0005-0000-0000-00007B090000}"/>
    <cellStyle name="Uwaga 3 3" xfId="2427" xr:uid="{00000000-0005-0000-0000-00007C090000}"/>
    <cellStyle name="Uwaga 3 4" xfId="2428" xr:uid="{00000000-0005-0000-0000-00007D090000}"/>
    <cellStyle name="Uwaga 3 5" xfId="2429" xr:uid="{00000000-0005-0000-0000-00007E090000}"/>
    <cellStyle name="Uwaga 3 6" xfId="2430" xr:uid="{00000000-0005-0000-0000-00007F090000}"/>
    <cellStyle name="Uwaga 3 7" xfId="2431" xr:uid="{00000000-0005-0000-0000-000080090000}"/>
    <cellStyle name="Uwaga 3 8" xfId="2432" xr:uid="{00000000-0005-0000-0000-000081090000}"/>
    <cellStyle name="Uwaga 3 9" xfId="2433" xr:uid="{00000000-0005-0000-0000-000082090000}"/>
    <cellStyle name="Uwaga 4" xfId="2434" xr:uid="{00000000-0005-0000-0000-000083090000}"/>
    <cellStyle name="Uwaga 5" xfId="2435" xr:uid="{00000000-0005-0000-0000-000084090000}"/>
    <cellStyle name="Uwaga 6" xfId="2436" xr:uid="{00000000-0005-0000-0000-000085090000}"/>
    <cellStyle name="Uwaga 7" xfId="2437" xr:uid="{00000000-0005-0000-0000-000086090000}"/>
    <cellStyle name="Uwaga 8" xfId="2438" xr:uid="{00000000-0005-0000-0000-000087090000}"/>
    <cellStyle name="Uwaga 9" xfId="2439" xr:uid="{00000000-0005-0000-0000-000088090000}"/>
    <cellStyle name="Warning Text 2" xfId="2440" xr:uid="{00000000-0005-0000-0000-000089090000}"/>
    <cellStyle name="Złe" xfId="2441" xr:uid="{00000000-0005-0000-0000-00008A090000}"/>
  </cellStyles>
  <dxfs count="27">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color auto="1"/>
      </font>
      <fill>
        <patternFill>
          <bgColor theme="0" tint="-0.14996795556505021"/>
        </patternFill>
      </fill>
    </dxf>
    <dxf>
      <font>
        <color auto="1"/>
      </font>
      <fill>
        <patternFill>
          <bgColor theme="6" tint="0.59996337778862885"/>
        </patternFill>
      </fill>
    </dxf>
    <dxf>
      <fill>
        <patternFill>
          <bgColor theme="4" tint="0.59996337778862885"/>
        </patternFill>
      </fill>
    </dxf>
    <dxf>
      <font>
        <color theme="0"/>
      </font>
      <fill>
        <patternFill>
          <bgColor rgb="FFC00000"/>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b/>
        <i val="0"/>
        <color theme="0"/>
      </font>
      <fill>
        <patternFill>
          <bgColor rgb="FFC00000"/>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color rgb="FF0066FF"/>
      <color rgb="FFF9FAC2"/>
      <color rgb="FF006600"/>
      <color rgb="FF0000FF"/>
      <color rgb="FFF6F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10" name="Button 3" hidden="1">
          <a:extLst>
            <a:ext uri="{63B3BB69-23CF-44E3-9099-C40C66FF867C}">
              <a14:compatExt xmlns:a14="http://schemas.microsoft.com/office/drawing/2010/main" spid="_x0000_s75779"/>
            </a:ext>
            <a:ext uri="{FF2B5EF4-FFF2-40B4-BE49-F238E27FC236}">
              <a16:creationId xmlns:a16="http://schemas.microsoft.com/office/drawing/2014/main" id="{00000000-0008-0000-0400-00000A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2</xdr:col>
      <xdr:colOff>114300</xdr:colOff>
      <xdr:row>1</xdr:row>
      <xdr:rowOff>0</xdr:rowOff>
    </xdr:from>
    <xdr:to>
      <xdr:col>2</xdr:col>
      <xdr:colOff>247650</xdr:colOff>
      <xdr:row>1</xdr:row>
      <xdr:rowOff>0</xdr:rowOff>
    </xdr:to>
    <xdr:sp macro="" textlink="">
      <xdr:nvSpPr>
        <xdr:cNvPr id="11" name="Button 4" hidden="1">
          <a:extLst>
            <a:ext uri="{63B3BB69-23CF-44E3-9099-C40C66FF867C}">
              <a14:compatExt xmlns:a14="http://schemas.microsoft.com/office/drawing/2010/main" spid="_x0000_s75780"/>
            </a:ext>
            <a:ext uri="{FF2B5EF4-FFF2-40B4-BE49-F238E27FC236}">
              <a16:creationId xmlns:a16="http://schemas.microsoft.com/office/drawing/2014/main" id="{00000000-0008-0000-0400-00000B000000}"/>
            </a:ext>
          </a:extLst>
        </xdr:cNvPr>
        <xdr:cNvSpPr/>
      </xdr:nvSpPr>
      <xdr:spPr>
        <a:xfrm>
          <a:off x="3638550" y="190500"/>
          <a:ext cx="13335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2</xdr:col>
      <xdr:colOff>0</xdr:colOff>
      <xdr:row>1</xdr:row>
      <xdr:rowOff>0</xdr:rowOff>
    </xdr:from>
    <xdr:to>
      <xdr:col>2</xdr:col>
      <xdr:colOff>0</xdr:colOff>
      <xdr:row>1</xdr:row>
      <xdr:rowOff>0</xdr:rowOff>
    </xdr:to>
    <xdr:sp macro="" textlink="">
      <xdr:nvSpPr>
        <xdr:cNvPr id="12" name="Button 6" hidden="1">
          <a:extLst>
            <a:ext uri="{63B3BB69-23CF-44E3-9099-C40C66FF867C}">
              <a14:compatExt xmlns:a14="http://schemas.microsoft.com/office/drawing/2010/main" spid="_x0000_s75782"/>
            </a:ext>
            <a:ext uri="{FF2B5EF4-FFF2-40B4-BE49-F238E27FC236}">
              <a16:creationId xmlns:a16="http://schemas.microsoft.com/office/drawing/2014/main" id="{00000000-0008-0000-0400-00000C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4</xdr:col>
      <xdr:colOff>0</xdr:colOff>
      <xdr:row>1</xdr:row>
      <xdr:rowOff>0</xdr:rowOff>
    </xdr:from>
    <xdr:to>
      <xdr:col>12</xdr:col>
      <xdr:colOff>0</xdr:colOff>
      <xdr:row>1</xdr:row>
      <xdr:rowOff>0</xdr:rowOff>
    </xdr:to>
    <xdr:sp macro="" textlink="">
      <xdr:nvSpPr>
        <xdr:cNvPr id="13" name="Button 9" hidden="1">
          <a:extLst>
            <a:ext uri="{63B3BB69-23CF-44E3-9099-C40C66FF867C}">
              <a14:compatExt xmlns:a14="http://schemas.microsoft.com/office/drawing/2010/main" spid="_x0000_s75785"/>
            </a:ext>
            <a:ext uri="{FF2B5EF4-FFF2-40B4-BE49-F238E27FC236}">
              <a16:creationId xmlns:a16="http://schemas.microsoft.com/office/drawing/2014/main" id="{00000000-0008-0000-0400-00000D000000}"/>
            </a:ext>
          </a:extLst>
        </xdr:cNvPr>
        <xdr:cNvSpPr/>
      </xdr:nvSpPr>
      <xdr:spPr>
        <a:xfrm>
          <a:off x="4752975" y="190500"/>
          <a:ext cx="632460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4535" name="Button 199" hidden="1">
              <a:extLst>
                <a:ext uri="{63B3BB69-23CF-44E3-9099-C40C66FF867C}">
                  <a14:compatExt spid="_x0000_s14535"/>
                </a:ext>
                <a:ext uri="{FF2B5EF4-FFF2-40B4-BE49-F238E27FC236}">
                  <a16:creationId xmlns:a16="http://schemas.microsoft.com/office/drawing/2014/main" id="{00000000-0008-0000-0400-0000C7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14536" name="Button 200" hidden="1">
              <a:extLst>
                <a:ext uri="{63B3BB69-23CF-44E3-9099-C40C66FF867C}">
                  <a14:compatExt spid="_x0000_s14536"/>
                </a:ext>
                <a:ext uri="{FF2B5EF4-FFF2-40B4-BE49-F238E27FC236}">
                  <a16:creationId xmlns:a16="http://schemas.microsoft.com/office/drawing/2014/main" id="{00000000-0008-0000-0400-0000C8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4537" name="Button 201" hidden="1">
              <a:extLst>
                <a:ext uri="{63B3BB69-23CF-44E3-9099-C40C66FF867C}">
                  <a14:compatExt spid="_x0000_s14537"/>
                </a:ext>
                <a:ext uri="{FF2B5EF4-FFF2-40B4-BE49-F238E27FC236}">
                  <a16:creationId xmlns:a16="http://schemas.microsoft.com/office/drawing/2014/main" id="{00000000-0008-0000-0400-0000C9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14538" name="Button 202" hidden="1">
              <a:extLst>
                <a:ext uri="{63B3BB69-23CF-44E3-9099-C40C66FF867C}">
                  <a14:compatExt spid="_x0000_s14538"/>
                </a:ext>
                <a:ext uri="{FF2B5EF4-FFF2-40B4-BE49-F238E27FC236}">
                  <a16:creationId xmlns:a16="http://schemas.microsoft.com/office/drawing/2014/main" id="{00000000-0008-0000-0400-0000CA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Button 3" hidden="1">
          <a:extLst>
            <a:ext uri="{63B3BB69-23CF-44E3-9099-C40C66FF867C}">
              <a14:compatExt xmlns:a14="http://schemas.microsoft.com/office/drawing/2010/main" spid="_x0000_s75779"/>
            </a:ext>
            <a:ext uri="{FF2B5EF4-FFF2-40B4-BE49-F238E27FC236}">
              <a16:creationId xmlns:a16="http://schemas.microsoft.com/office/drawing/2014/main" id="{00000000-0008-0000-0600-000002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3</xdr:col>
      <xdr:colOff>114300</xdr:colOff>
      <xdr:row>1</xdr:row>
      <xdr:rowOff>0</xdr:rowOff>
    </xdr:from>
    <xdr:to>
      <xdr:col>3</xdr:col>
      <xdr:colOff>247650</xdr:colOff>
      <xdr:row>1</xdr:row>
      <xdr:rowOff>0</xdr:rowOff>
    </xdr:to>
    <xdr:sp macro="" textlink="">
      <xdr:nvSpPr>
        <xdr:cNvPr id="3" name="Button 4" hidden="1">
          <a:extLst>
            <a:ext uri="{63B3BB69-23CF-44E3-9099-C40C66FF867C}">
              <a14:compatExt xmlns:a14="http://schemas.microsoft.com/office/drawing/2010/main" spid="_x0000_s75780"/>
            </a:ext>
            <a:ext uri="{FF2B5EF4-FFF2-40B4-BE49-F238E27FC236}">
              <a16:creationId xmlns:a16="http://schemas.microsoft.com/office/drawing/2014/main" id="{00000000-0008-0000-0600-000003000000}"/>
            </a:ext>
          </a:extLst>
        </xdr:cNvPr>
        <xdr:cNvSpPr/>
      </xdr:nvSpPr>
      <xdr:spPr>
        <a:xfrm>
          <a:off x="3638550" y="190500"/>
          <a:ext cx="13335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3</xdr:col>
      <xdr:colOff>0</xdr:colOff>
      <xdr:row>1</xdr:row>
      <xdr:rowOff>0</xdr:rowOff>
    </xdr:from>
    <xdr:to>
      <xdr:col>3</xdr:col>
      <xdr:colOff>0</xdr:colOff>
      <xdr:row>1</xdr:row>
      <xdr:rowOff>0</xdr:rowOff>
    </xdr:to>
    <xdr:sp macro="" textlink="">
      <xdr:nvSpPr>
        <xdr:cNvPr id="5" name="Button 6" hidden="1">
          <a:extLst>
            <a:ext uri="{63B3BB69-23CF-44E3-9099-C40C66FF867C}">
              <a14:compatExt xmlns:a14="http://schemas.microsoft.com/office/drawing/2010/main" spid="_x0000_s75782"/>
            </a:ext>
            <a:ext uri="{FF2B5EF4-FFF2-40B4-BE49-F238E27FC236}">
              <a16:creationId xmlns:a16="http://schemas.microsoft.com/office/drawing/2014/main" id="{00000000-0008-0000-0600-000005000000}"/>
            </a:ext>
          </a:extLst>
        </xdr:cNvPr>
        <xdr:cNvSpPr/>
      </xdr:nvSpPr>
      <xdr:spPr>
        <a:xfrm>
          <a:off x="3524250" y="19050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5</xdr:col>
      <xdr:colOff>0</xdr:colOff>
      <xdr:row>1</xdr:row>
      <xdr:rowOff>0</xdr:rowOff>
    </xdr:from>
    <xdr:to>
      <xdr:col>13</xdr:col>
      <xdr:colOff>876300</xdr:colOff>
      <xdr:row>1</xdr:row>
      <xdr:rowOff>0</xdr:rowOff>
    </xdr:to>
    <xdr:sp macro="" textlink="">
      <xdr:nvSpPr>
        <xdr:cNvPr id="6" name="Button 9" hidden="1">
          <a:extLst>
            <a:ext uri="{63B3BB69-23CF-44E3-9099-C40C66FF867C}">
              <a14:compatExt xmlns:a14="http://schemas.microsoft.com/office/drawing/2010/main" spid="_x0000_s75785"/>
            </a:ext>
            <a:ext uri="{FF2B5EF4-FFF2-40B4-BE49-F238E27FC236}">
              <a16:creationId xmlns:a16="http://schemas.microsoft.com/office/drawing/2014/main" id="{00000000-0008-0000-0600-000006000000}"/>
            </a:ext>
          </a:extLst>
        </xdr:cNvPr>
        <xdr:cNvSpPr/>
      </xdr:nvSpPr>
      <xdr:spPr>
        <a:xfrm>
          <a:off x="5619750" y="190500"/>
          <a:ext cx="2238375"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kielar/Local%20Settings/Temporary%20Internet%20Files/OLK21/Accrued_Inter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ldridg/Documents/Charter%20Applications/Gen%2025/Copy%20of%202018-2019%20Estimate%20of%20State%20Aid%20Template.2%20TEST%20UND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LEMENTS"/>
      <sheetName val="SCE ESTIMATE WORKSHEET"/>
      <sheetName val="STATE AID"/>
      <sheetName val="STATE AID UNPROTECTED"/>
      <sheetName val="PAYMENT CALCULATOR"/>
      <sheetName val="MEMBERSHIP"/>
      <sheetName val="ADA PROJECTION"/>
      <sheetName val="Charter Data"/>
      <sheetName val="Preliminary"/>
      <sheetName val="Maximum Enrollment 6-15-17"/>
      <sheetName val="Max Enrollment FSP 6-16-17"/>
      <sheetName val="Charter School List 16-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t="str">
            <v>DISTRICT_ID</v>
          </cell>
          <cell r="C1" t="str">
            <v>CALC_FORM_CD</v>
          </cell>
          <cell r="D1" t="str">
            <v>SCHOOLYEAR</v>
          </cell>
          <cell r="E1" t="str">
            <v>ABA</v>
          </cell>
          <cell r="F1" t="str">
            <v>ACTIVE_MILITARY_ADA</v>
          </cell>
          <cell r="G1" t="str">
            <v>ADA_ADJ_TOT_REFINED</v>
          </cell>
          <cell r="H1" t="str">
            <v>ADA_REG_PGM</v>
          </cell>
          <cell r="I1" t="str">
            <v>ADA_REG_PGM_ACTUAL</v>
          </cell>
          <cell r="J1" t="str">
            <v>ADA_TOT_REFINED</v>
          </cell>
          <cell r="K1" t="str">
            <v>ADDL_AID_FED_IMPACT</v>
          </cell>
          <cell r="L1" t="str">
            <v>ADJ_ALLOT</v>
          </cell>
          <cell r="M1" t="str">
            <v>APPLY_ASATR_TO_COO_FLAG</v>
          </cell>
          <cell r="N1" t="str">
            <v>ASATR_ADDL_AID</v>
          </cell>
          <cell r="O1" t="str">
            <v>ASATR_REDUC_EXCESS</v>
          </cell>
          <cell r="P1" t="str">
            <v>ASF_ADA</v>
          </cell>
          <cell r="Q1" t="str">
            <v>ASF_ADJ_TO_DATE_AMT</v>
          </cell>
          <cell r="R1" t="str">
            <v>ASF_ALLOT</v>
          </cell>
          <cell r="S1" t="str">
            <v>ASF_RATE</v>
          </cell>
          <cell r="T1" t="str">
            <v>ASF_SFSF</v>
          </cell>
          <cell r="U1" t="str">
            <v>ASF_YTD_PAYMENTS</v>
          </cell>
          <cell r="V1" t="str">
            <v>BIL_ADA</v>
          </cell>
          <cell r="W1" t="str">
            <v>BIL_ALLOT</v>
          </cell>
          <cell r="X1" t="str">
            <v>BIL_BLOCK_GRANT</v>
          </cell>
          <cell r="Y1" t="str">
            <v>BIL_SETASIDE_P2</v>
          </cell>
          <cell r="Z1" t="str">
            <v>BUDGET_BALANCED_AMT</v>
          </cell>
          <cell r="AA1" t="str">
            <v>CEI</v>
          </cell>
          <cell r="AB1" t="str">
            <v>CEI_ADJ</v>
          </cell>
          <cell r="AC1" t="str">
            <v>CH313_TAX_CREDIT</v>
          </cell>
          <cell r="AD1" t="str">
            <v>CH41_FLAG</v>
          </cell>
          <cell r="AE1" t="str">
            <v>CH41_PARTNER_GAIN</v>
          </cell>
          <cell r="AF1" t="str">
            <v>CODT215</v>
          </cell>
          <cell r="AG1" t="str">
            <v>CODT231</v>
          </cell>
          <cell r="AH1" t="str">
            <v>CPTD_PROPERTY_VALUE</v>
          </cell>
          <cell r="AI1" t="str">
            <v>CREDRECAP</v>
          </cell>
          <cell r="AJ1" t="str">
            <v>DISTRICT_BA</v>
          </cell>
          <cell r="AK1" t="str">
            <v>DISTRICT_FSP_TYPE</v>
          </cell>
          <cell r="AL1" t="str">
            <v>DISTRICT_NAME</v>
          </cell>
          <cell r="AM1" t="str">
            <v>DRATE3</v>
          </cell>
          <cell r="AN1" t="str">
            <v>EARLY_GRAD_ALLOT</v>
          </cell>
          <cell r="AO1" t="str">
            <v>EDA_ELIG_DEBT_SVC_AMT</v>
          </cell>
          <cell r="AP1" t="str">
            <v>EDA_LOCAL_SHARE</v>
          </cell>
          <cell r="AQ1" t="str">
            <v>EDA_STATE_SHARE</v>
          </cell>
          <cell r="AR1" t="str">
            <v>FINCOST</v>
          </cell>
          <cell r="AS1" t="str">
            <v>FINL3</v>
          </cell>
          <cell r="AT1" t="str">
            <v>FLAG_300SQMI</v>
          </cell>
          <cell r="AU1" t="str">
            <v>FLAG_30MI</v>
          </cell>
          <cell r="AV1" t="str">
            <v>FSF_ADJ_TO_DATE_AMT</v>
          </cell>
          <cell r="AW1" t="str">
            <v>FSF_ALLOT_ADJ</v>
          </cell>
          <cell r="AX1" t="str">
            <v>FSF_ALLOT_TOT</v>
          </cell>
          <cell r="AY1" t="str">
            <v>FSF_YTD_PAYMENTS</v>
          </cell>
          <cell r="AZ1" t="str">
            <v>FSP_TOT_RECEIPTS</v>
          </cell>
          <cell r="BA1" t="str">
            <v>FT_STAFF_CNT</v>
          </cell>
          <cell r="BB1" t="str">
            <v>GT_ALLOT</v>
          </cell>
          <cell r="BC1" t="str">
            <v>GT_BLOCK_GRANT</v>
          </cell>
          <cell r="BD1" t="str">
            <v>GT_ENROLL</v>
          </cell>
          <cell r="BE1" t="str">
            <v>GT_SETASIDE_P2</v>
          </cell>
          <cell r="BF1" t="str">
            <v>GYA_COST</v>
          </cell>
          <cell r="BG1" t="str">
            <v>HHB1</v>
          </cell>
          <cell r="BH1" t="str">
            <v>HIGH_SCHOOL_ADA</v>
          </cell>
          <cell r="BI1" t="str">
            <v>HIGH_SCHOOL_ALLOT</v>
          </cell>
          <cell r="BJ1" t="str">
            <v>HIGHEST_GRADE</v>
          </cell>
          <cell r="BK1" t="str">
            <v>IFA_BOND_LEASE_STATE</v>
          </cell>
          <cell r="BL1" t="str">
            <v>IFA_BOND_LOCAL</v>
          </cell>
          <cell r="BM1" t="str">
            <v>IFA_BOND_STATE</v>
          </cell>
          <cell r="BN1" t="str">
            <v>IFA_BOND_STATE_LOCAL</v>
          </cell>
          <cell r="BO1" t="str">
            <v>IFA_LEASE_PURCH_LOCAL</v>
          </cell>
          <cell r="BP1" t="str">
            <v>IFA_LEASE_PURCH_STATE</v>
          </cell>
          <cell r="BQ1" t="str">
            <v>MDA</v>
          </cell>
          <cell r="BR1" t="str">
            <v>MIDFLAG</v>
          </cell>
          <cell r="BS1" t="str">
            <v>MIGRANT_DIST_FLAG</v>
          </cell>
          <cell r="BT1" t="str">
            <v>MO_COLL_LV1</v>
          </cell>
          <cell r="BU1" t="str">
            <v>MO_COLL_LV2</v>
          </cell>
          <cell r="BV1" t="str">
            <v>MO_COLL_LV3</v>
          </cell>
          <cell r="BW1" t="str">
            <v>MO_COLL_RATE_AVG</v>
          </cell>
          <cell r="BX1" t="str">
            <v>MO_RATE_COMPR</v>
          </cell>
          <cell r="BY1" t="str">
            <v>MO_RATE_LV2</v>
          </cell>
          <cell r="BZ1" t="str">
            <v>MULT</v>
          </cell>
          <cell r="CA1" t="str">
            <v>NIFA_ADA</v>
          </cell>
          <cell r="CB1" t="str">
            <v>NIFA_ALLOT</v>
          </cell>
          <cell r="CC1" t="str">
            <v>OEYP_ALLOCATION</v>
          </cell>
          <cell r="CD1" t="str">
            <v>OP3_RECAP_AMT_LV1</v>
          </cell>
          <cell r="CE1" t="str">
            <v>OP3_RECAP_AMT_LV3</v>
          </cell>
          <cell r="CF1" t="str">
            <v>OP4_RECAP_AMT_LV1</v>
          </cell>
          <cell r="CG1" t="str">
            <v>OTHER_ADJUSTMENT</v>
          </cell>
          <cell r="CH1" t="str">
            <v>OTHER_PROGRAMS_AMOUNT</v>
          </cell>
          <cell r="CI1" t="str">
            <v>PAY_ADA</v>
          </cell>
          <cell r="CJ1" t="str">
            <v>PAYMENT_CLASS_CD</v>
          </cell>
          <cell r="CK1" t="str">
            <v>PEG_ADA</v>
          </cell>
          <cell r="CL1" t="str">
            <v>PEG_ALLOT</v>
          </cell>
          <cell r="CM1" t="str">
            <v>PFTAX</v>
          </cell>
          <cell r="CN1" t="str">
            <v>PRE_K_K_GRANT</v>
          </cell>
          <cell r="CO1" t="str">
            <v>PROCESSING_FLAG</v>
          </cell>
          <cell r="CP1" t="str">
            <v>PRS_FTE</v>
          </cell>
          <cell r="CQ1" t="str">
            <v>PT_STAFF_CNT</v>
          </cell>
          <cell r="CR1" t="str">
            <v>PY1_ADA_TOT_REFINED</v>
          </cell>
          <cell r="CS1" t="str">
            <v>PY1_DPV_LOCAL</v>
          </cell>
          <cell r="CT1" t="str">
            <v>PY1_IS_COLL</v>
          </cell>
          <cell r="CU1" t="str">
            <v>PY1_MO_COLL_LOCAL</v>
          </cell>
          <cell r="CV1" t="str">
            <v>PY1_MO_RATE_ADOPT</v>
          </cell>
          <cell r="CW1" t="str">
            <v>PY1_TAX_LEVY_TOT</v>
          </cell>
          <cell r="CX1" t="str">
            <v>PY1_TAX_TIF_PAYMENT</v>
          </cell>
          <cell r="CY1" t="str">
            <v>PY2_DPV_ADJ_15K</v>
          </cell>
          <cell r="CZ1" t="str">
            <v>RECAPTURE</v>
          </cell>
          <cell r="DA1" t="str">
            <v>REG_PGM_ADJ_FACTOR</v>
          </cell>
          <cell r="DB1" t="str">
            <v>REG_PGM_ALLOT</v>
          </cell>
          <cell r="DC1" t="str">
            <v>RIDER71_AMT</v>
          </cell>
          <cell r="DD1" t="str">
            <v>SALARY_ALLOT_CNT</v>
          </cell>
          <cell r="DE1" t="str">
            <v>SCE_ALLOT</v>
          </cell>
          <cell r="DF1" t="str">
            <v>SCE_BLOCK_GRANT</v>
          </cell>
          <cell r="DG1" t="str">
            <v>SCE_ENROLL</v>
          </cell>
          <cell r="DH1" t="str">
            <v>SCE_MILITARY_ALLOT</v>
          </cell>
          <cell r="DI1" t="str">
            <v>SCE_PRS_ALLOT</v>
          </cell>
          <cell r="DJ1" t="str">
            <v>SCE_SETASIDE_P2</v>
          </cell>
          <cell r="DK1" t="str">
            <v>SDA</v>
          </cell>
          <cell r="DL1" t="str">
            <v>SEC_30_83_TOT_ALLOT</v>
          </cell>
          <cell r="DM1" t="str">
            <v>SPECED_BLOCK_GRANT</v>
          </cell>
          <cell r="DN1" t="str">
            <v>SPECED_ECI_SETASIDE_P2</v>
          </cell>
          <cell r="DO1" t="str">
            <v>SPECED_EYS_ALLOT</v>
          </cell>
          <cell r="DP1" t="str">
            <v>SPECED_EYS_HOMEBOUND_FTE</v>
          </cell>
          <cell r="DQ1" t="str">
            <v>SPECED_EYS_HOSPITAL_FTE</v>
          </cell>
          <cell r="DR1" t="str">
            <v>SPECED_EYS_OFF_CAMP_FTE</v>
          </cell>
          <cell r="DS1" t="str">
            <v>SPECED_EYS_RES_CT_FTE</v>
          </cell>
          <cell r="DT1" t="str">
            <v>SPECED_EYS_RESOURCE_FTE</v>
          </cell>
          <cell r="DU1" t="str">
            <v>SPECED_EYS_SELF_CONT_SV_FTE</v>
          </cell>
          <cell r="DV1" t="str">
            <v>SPECED_EYS_SELF_CONTAIN_FTE</v>
          </cell>
          <cell r="DW1" t="str">
            <v>SPECED_EYS_SPEECH_FTE</v>
          </cell>
          <cell r="DX1" t="str">
            <v>SPECED_EYS_ST_SCHOOL_FTE</v>
          </cell>
          <cell r="DY1" t="str">
            <v>SPECED_EYS_VAC_FTE</v>
          </cell>
          <cell r="DZ1" t="str">
            <v>SPECED_EYS_WEIGHTED_FTE</v>
          </cell>
          <cell r="EA1" t="str">
            <v>SPECED_HOMEBOUND_FTE</v>
          </cell>
          <cell r="EB1" t="str">
            <v>SPECED_HOSPITAL_FTE</v>
          </cell>
          <cell r="EC1" t="str">
            <v>SPECED_MAINSTREAM_ADA</v>
          </cell>
          <cell r="ED1" t="str">
            <v>SPECED_MAINSTREAM_ALLOT</v>
          </cell>
          <cell r="EE1" t="str">
            <v>SPECED_NONPUB_ALLOT</v>
          </cell>
          <cell r="EF1" t="str">
            <v>SPECED_NONPUB_FTE</v>
          </cell>
          <cell r="EG1" t="str">
            <v>SPECED_OFF_CAMP_FTE</v>
          </cell>
          <cell r="EH1" t="str">
            <v>SPECED_REG_ALLOT</v>
          </cell>
          <cell r="EI1" t="str">
            <v>SPECED_RES_CT_ALLOT</v>
          </cell>
          <cell r="EJ1" t="str">
            <v>SPECED_RES_CT_FTE</v>
          </cell>
          <cell r="EK1" t="str">
            <v>SPECED_RESOURCE_FTE</v>
          </cell>
          <cell r="EL1" t="str">
            <v>SPECED_SELF_CONT_SV_FTE</v>
          </cell>
          <cell r="EM1" t="str">
            <v>SPECED_SELF_CONTAIN_FTE</v>
          </cell>
          <cell r="EN1" t="str">
            <v>SPECED_SPEECH_FTE</v>
          </cell>
          <cell r="EO1" t="str">
            <v>SPECED_ST_SCHOOL_ALLOT</v>
          </cell>
          <cell r="EP1" t="str">
            <v>SPECED_ST_SCHOOL_FTE</v>
          </cell>
          <cell r="EQ1" t="str">
            <v>SPECED_SUM_TOT_FTE</v>
          </cell>
          <cell r="ER1" t="str">
            <v>SPECED_VAC_FTE</v>
          </cell>
          <cell r="ES1" t="str">
            <v>SPECED_WEIGHTED_TOT_FTE</v>
          </cell>
          <cell r="ET1" t="str">
            <v>STAFF_ALLOT</v>
          </cell>
          <cell r="EU1" t="str">
            <v>SUPER_ASF</v>
          </cell>
          <cell r="EV1" t="str">
            <v>SUPP_TIF_PAYMENT</v>
          </cell>
          <cell r="EW1" t="str">
            <v>TECH_ADJ_ALLOT</v>
          </cell>
          <cell r="EX1" t="str">
            <v>TECH_ALLOT</v>
          </cell>
          <cell r="EY1" t="str">
            <v>TECH_SETASIDE_P2</v>
          </cell>
          <cell r="EZ1" t="str">
            <v>TIER_I_ALLOT_P2</v>
          </cell>
          <cell r="FA1" t="str">
            <v>TIER_I_LOCAL_SHARE</v>
          </cell>
          <cell r="FB1" t="str">
            <v>TIER_I_TOT_COST_P2</v>
          </cell>
          <cell r="FC1" t="str">
            <v>TIER_II_ABA_ADJ</v>
          </cell>
          <cell r="FD1" t="str">
            <v>TIER_II_AID_LV1</v>
          </cell>
          <cell r="FE1" t="str">
            <v>TIER_II_AID_LV2</v>
          </cell>
          <cell r="FF1" t="str">
            <v>TIER_II_AID_LV3</v>
          </cell>
          <cell r="FG1" t="str">
            <v>TIER_II_DTR_LV2</v>
          </cell>
          <cell r="FH1" t="str">
            <v>TIER_II_DTR_LV3</v>
          </cell>
          <cell r="FI1" t="str">
            <v>TIER_II_LOCAL_REV_LV2</v>
          </cell>
          <cell r="FJ1" t="str">
            <v>TIER_II_LOCAL_REV_LV3</v>
          </cell>
          <cell r="FK1" t="str">
            <v>TIER_II_WADA</v>
          </cell>
          <cell r="FL1" t="str">
            <v>TOT_STATE_AID</v>
          </cell>
          <cell r="FM1" t="str">
            <v>TOT_TAX_COLLECTION</v>
          </cell>
          <cell r="FN1" t="str">
            <v>TRANS_PRIVATE_ALLOT</v>
          </cell>
          <cell r="FO1" t="str">
            <v>TRANS_REG_ALLOT</v>
          </cell>
          <cell r="FP1" t="str">
            <v>TRANS_SPECED_ALLOT</v>
          </cell>
          <cell r="FQ1" t="str">
            <v>TRANS_TOT_ALLOT</v>
          </cell>
          <cell r="FR1" t="str">
            <v>TRANS_TOT_REGULAR_ALLOT</v>
          </cell>
          <cell r="FS1" t="str">
            <v>TRANS_VOCED_ALLOT</v>
          </cell>
          <cell r="FT1" t="str">
            <v>TRS_CVR_MBR_AMT</v>
          </cell>
          <cell r="FU1" t="str">
            <v>TSBVI_ADA</v>
          </cell>
          <cell r="FV1" t="str">
            <v>TSBVI_FOUNDATION_AMT</v>
          </cell>
          <cell r="FW1" t="str">
            <v>TSD_ADA</v>
          </cell>
          <cell r="FX1" t="str">
            <v>TSD_FOUNDATION_AMT</v>
          </cell>
          <cell r="FY1" t="str">
            <v>TUITION_PAID</v>
          </cell>
          <cell r="FZ1" t="str">
            <v>VOCED_ADV_ALLOT</v>
          </cell>
          <cell r="GA1" t="str">
            <v>VOCED_ADV_FTE</v>
          </cell>
          <cell r="GB1" t="str">
            <v>VOCED_ALLOT</v>
          </cell>
          <cell r="GC1" t="str">
            <v>VOCED_BLOCK_GRANT</v>
          </cell>
          <cell r="GD1" t="str">
            <v>VOCED_FTE</v>
          </cell>
          <cell r="GE1" t="str">
            <v>VOCED_SETASIDE_P2</v>
          </cell>
          <cell r="GF1" t="str">
            <v>VSN_ADA</v>
          </cell>
          <cell r="GG1" t="str">
            <v>VSN_ENROLL</v>
          </cell>
          <cell r="GH1" t="str">
            <v>WADA_REDUCTION</v>
          </cell>
          <cell r="GI1" t="str">
            <v>WINDHAM_APPROP</v>
          </cell>
          <cell r="GJ1" t="str">
            <v>Y05_MO_RATE_ADOPT</v>
          </cell>
          <cell r="GK1" t="str">
            <v>Y10_HB1_REV_PER_WADA</v>
          </cell>
          <cell r="GL1" t="str">
            <v>Y09_EDSAL_ALLOT</v>
          </cell>
          <cell r="GM1" t="str">
            <v>Y10_NIFA_ALLOT</v>
          </cell>
          <cell r="GN1" t="str">
            <v>Y10_TRANS_ALLOT</v>
          </cell>
          <cell r="GO1" t="str">
            <v>NET_MO_LOCAL_REV</v>
          </cell>
          <cell r="GP1" t="str">
            <v>FSF_ALLOT_BEFORE_42_2518</v>
          </cell>
          <cell r="GQ1" t="str">
            <v>NET_MO_REV_TOT</v>
          </cell>
          <cell r="GR1" t="str">
            <v>PY2_DPV_ADJ</v>
          </cell>
          <cell r="GS1" t="str">
            <v>PY1_MO_COLL_FRZ</v>
          </cell>
          <cell r="GT1" t="str">
            <v>PY1_MO_COLL_TOT</v>
          </cell>
          <cell r="GU1" t="str">
            <v>DPV_ADJ_DECLINE</v>
          </cell>
          <cell r="GV1" t="str">
            <v>STATE_AID_INCR_DECLINE</v>
          </cell>
          <cell r="GW1" t="str">
            <v>RECAP_DECR_DECLINE</v>
          </cell>
          <cell r="GX1" t="str">
            <v>DPV_DECLINE_AMT</v>
          </cell>
          <cell r="GY1" t="str">
            <v>DPV_DECLINE_AMT_ADJ</v>
          </cell>
          <cell r="GZ1" t="str">
            <v>DPV_DECLINE_PCT_5K</v>
          </cell>
          <cell r="HA1" t="str">
            <v>DPV_DECLINE_PCT_15K</v>
          </cell>
          <cell r="HB1" t="str">
            <v>STATE_CHART_FACIL_UNADJ</v>
          </cell>
          <cell r="HC1" t="str">
            <v>AVG_IS_RATE_CHART_CAP</v>
          </cell>
          <cell r="HD1" t="str">
            <v>FACIL_ALLOT_CHART</v>
          </cell>
        </row>
        <row r="2">
          <cell r="B2">
            <v>1</v>
          </cell>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21</v>
          </cell>
          <cell r="W2">
            <v>22</v>
          </cell>
          <cell r="X2">
            <v>23</v>
          </cell>
          <cell r="Y2">
            <v>24</v>
          </cell>
          <cell r="Z2">
            <v>25</v>
          </cell>
          <cell r="AA2">
            <v>26</v>
          </cell>
          <cell r="AB2">
            <v>27</v>
          </cell>
          <cell r="AC2">
            <v>28</v>
          </cell>
          <cell r="AD2">
            <v>29</v>
          </cell>
          <cell r="AE2">
            <v>30</v>
          </cell>
          <cell r="AF2">
            <v>31</v>
          </cell>
          <cell r="AG2">
            <v>32</v>
          </cell>
          <cell r="AH2">
            <v>33</v>
          </cell>
          <cell r="AI2">
            <v>34</v>
          </cell>
          <cell r="AJ2">
            <v>35</v>
          </cell>
          <cell r="AK2">
            <v>36</v>
          </cell>
          <cell r="AL2">
            <v>37</v>
          </cell>
          <cell r="AM2">
            <v>38</v>
          </cell>
          <cell r="AN2">
            <v>39</v>
          </cell>
          <cell r="AO2">
            <v>40</v>
          </cell>
          <cell r="AP2">
            <v>41</v>
          </cell>
          <cell r="AQ2">
            <v>42</v>
          </cell>
          <cell r="AR2">
            <v>43</v>
          </cell>
          <cell r="AS2">
            <v>44</v>
          </cell>
          <cell r="AT2">
            <v>45</v>
          </cell>
          <cell r="AU2">
            <v>46</v>
          </cell>
          <cell r="AV2">
            <v>47</v>
          </cell>
          <cell r="AW2">
            <v>48</v>
          </cell>
          <cell r="AX2">
            <v>49</v>
          </cell>
          <cell r="AY2">
            <v>50</v>
          </cell>
          <cell r="AZ2">
            <v>51</v>
          </cell>
          <cell r="BA2">
            <v>52</v>
          </cell>
          <cell r="BB2">
            <v>53</v>
          </cell>
          <cell r="BC2">
            <v>54</v>
          </cell>
          <cell r="BD2">
            <v>55</v>
          </cell>
          <cell r="BE2">
            <v>56</v>
          </cell>
          <cell r="BF2">
            <v>57</v>
          </cell>
          <cell r="BG2">
            <v>58</v>
          </cell>
          <cell r="BH2">
            <v>59</v>
          </cell>
          <cell r="BI2">
            <v>60</v>
          </cell>
          <cell r="BJ2">
            <v>61</v>
          </cell>
          <cell r="BK2">
            <v>62</v>
          </cell>
          <cell r="BL2">
            <v>63</v>
          </cell>
          <cell r="BM2">
            <v>64</v>
          </cell>
          <cell r="BN2">
            <v>65</v>
          </cell>
          <cell r="BO2">
            <v>66</v>
          </cell>
          <cell r="BP2">
            <v>67</v>
          </cell>
          <cell r="BQ2">
            <v>68</v>
          </cell>
          <cell r="BR2">
            <v>69</v>
          </cell>
          <cell r="BS2">
            <v>70</v>
          </cell>
          <cell r="BT2">
            <v>71</v>
          </cell>
          <cell r="BU2">
            <v>72</v>
          </cell>
          <cell r="BV2">
            <v>73</v>
          </cell>
          <cell r="BW2">
            <v>74</v>
          </cell>
          <cell r="BX2">
            <v>75</v>
          </cell>
          <cell r="BY2">
            <v>76</v>
          </cell>
          <cell r="BZ2">
            <v>77</v>
          </cell>
          <cell r="CA2">
            <v>78</v>
          </cell>
          <cell r="CB2">
            <v>79</v>
          </cell>
          <cell r="CC2">
            <v>80</v>
          </cell>
          <cell r="CD2">
            <v>81</v>
          </cell>
          <cell r="CE2">
            <v>82</v>
          </cell>
          <cell r="CF2">
            <v>83</v>
          </cell>
          <cell r="CG2">
            <v>84</v>
          </cell>
          <cell r="CH2">
            <v>85</v>
          </cell>
          <cell r="CI2">
            <v>86</v>
          </cell>
          <cell r="CJ2">
            <v>87</v>
          </cell>
          <cell r="CK2">
            <v>88</v>
          </cell>
          <cell r="CL2">
            <v>89</v>
          </cell>
          <cell r="CM2">
            <v>90</v>
          </cell>
          <cell r="CN2">
            <v>91</v>
          </cell>
          <cell r="CO2">
            <v>92</v>
          </cell>
          <cell r="CP2">
            <v>93</v>
          </cell>
          <cell r="CQ2">
            <v>94</v>
          </cell>
          <cell r="CR2">
            <v>95</v>
          </cell>
          <cell r="CS2">
            <v>96</v>
          </cell>
          <cell r="CT2">
            <v>97</v>
          </cell>
          <cell r="CU2">
            <v>98</v>
          </cell>
          <cell r="CV2">
            <v>99</v>
          </cell>
          <cell r="CW2">
            <v>100</v>
          </cell>
          <cell r="CX2">
            <v>101</v>
          </cell>
          <cell r="CY2">
            <v>102</v>
          </cell>
          <cell r="CZ2">
            <v>103</v>
          </cell>
          <cell r="DA2">
            <v>104</v>
          </cell>
          <cell r="DB2">
            <v>105</v>
          </cell>
          <cell r="DC2">
            <v>106</v>
          </cell>
          <cell r="DD2">
            <v>107</v>
          </cell>
          <cell r="DE2">
            <v>108</v>
          </cell>
          <cell r="DF2">
            <v>109</v>
          </cell>
          <cell r="DG2">
            <v>110</v>
          </cell>
          <cell r="DH2">
            <v>111</v>
          </cell>
          <cell r="DI2">
            <v>112</v>
          </cell>
          <cell r="DJ2">
            <v>113</v>
          </cell>
          <cell r="DK2">
            <v>114</v>
          </cell>
          <cell r="DL2">
            <v>115</v>
          </cell>
          <cell r="DM2">
            <v>116</v>
          </cell>
          <cell r="DN2">
            <v>117</v>
          </cell>
          <cell r="DO2">
            <v>118</v>
          </cell>
          <cell r="DP2">
            <v>119</v>
          </cell>
          <cell r="DQ2">
            <v>120</v>
          </cell>
          <cell r="DR2">
            <v>121</v>
          </cell>
          <cell r="DS2">
            <v>122</v>
          </cell>
          <cell r="DT2">
            <v>123</v>
          </cell>
          <cell r="DU2">
            <v>124</v>
          </cell>
          <cell r="DV2">
            <v>125</v>
          </cell>
          <cell r="DW2">
            <v>126</v>
          </cell>
          <cell r="DX2">
            <v>127</v>
          </cell>
          <cell r="DY2">
            <v>128</v>
          </cell>
          <cell r="DZ2">
            <v>129</v>
          </cell>
          <cell r="EA2">
            <v>130</v>
          </cell>
          <cell r="EB2">
            <v>131</v>
          </cell>
          <cell r="EC2">
            <v>132</v>
          </cell>
          <cell r="ED2">
            <v>133</v>
          </cell>
          <cell r="EE2">
            <v>134</v>
          </cell>
          <cell r="EF2">
            <v>135</v>
          </cell>
          <cell r="EG2">
            <v>136</v>
          </cell>
          <cell r="EH2">
            <v>137</v>
          </cell>
          <cell r="EI2">
            <v>138</v>
          </cell>
          <cell r="EJ2">
            <v>139</v>
          </cell>
          <cell r="EK2">
            <v>140</v>
          </cell>
          <cell r="EL2">
            <v>141</v>
          </cell>
          <cell r="EM2">
            <v>142</v>
          </cell>
          <cell r="EN2">
            <v>143</v>
          </cell>
          <cell r="EO2">
            <v>144</v>
          </cell>
          <cell r="EP2">
            <v>145</v>
          </cell>
          <cell r="EQ2">
            <v>146</v>
          </cell>
          <cell r="ER2">
            <v>147</v>
          </cell>
          <cell r="ES2">
            <v>148</v>
          </cell>
          <cell r="ET2">
            <v>149</v>
          </cell>
          <cell r="EU2">
            <v>150</v>
          </cell>
          <cell r="EV2">
            <v>151</v>
          </cell>
          <cell r="EW2">
            <v>152</v>
          </cell>
          <cell r="EX2">
            <v>153</v>
          </cell>
          <cell r="EY2">
            <v>154</v>
          </cell>
          <cell r="EZ2">
            <v>155</v>
          </cell>
          <cell r="FA2">
            <v>156</v>
          </cell>
          <cell r="FB2">
            <v>157</v>
          </cell>
          <cell r="FC2">
            <v>158</v>
          </cell>
          <cell r="FD2">
            <v>159</v>
          </cell>
          <cell r="FE2">
            <v>160</v>
          </cell>
          <cell r="FF2">
            <v>161</v>
          </cell>
          <cell r="FG2">
            <v>162</v>
          </cell>
          <cell r="FH2">
            <v>163</v>
          </cell>
          <cell r="FI2">
            <v>164</v>
          </cell>
          <cell r="FJ2">
            <v>165</v>
          </cell>
          <cell r="FK2">
            <v>166</v>
          </cell>
          <cell r="FL2">
            <v>167</v>
          </cell>
          <cell r="FM2">
            <v>168</v>
          </cell>
          <cell r="FN2">
            <v>169</v>
          </cell>
          <cell r="FO2">
            <v>170</v>
          </cell>
          <cell r="FP2">
            <v>171</v>
          </cell>
          <cell r="FQ2">
            <v>172</v>
          </cell>
          <cell r="FR2">
            <v>173</v>
          </cell>
          <cell r="FS2">
            <v>174</v>
          </cell>
          <cell r="FT2">
            <v>175</v>
          </cell>
          <cell r="FU2">
            <v>176</v>
          </cell>
          <cell r="FV2">
            <v>177</v>
          </cell>
          <cell r="FW2">
            <v>178</v>
          </cell>
          <cell r="FX2">
            <v>179</v>
          </cell>
          <cell r="FY2">
            <v>180</v>
          </cell>
          <cell r="FZ2">
            <v>181</v>
          </cell>
          <cell r="GA2">
            <v>182</v>
          </cell>
          <cell r="GB2">
            <v>183</v>
          </cell>
          <cell r="GC2">
            <v>184</v>
          </cell>
          <cell r="GD2">
            <v>185</v>
          </cell>
          <cell r="GE2">
            <v>186</v>
          </cell>
          <cell r="GF2">
            <v>187</v>
          </cell>
          <cell r="GG2">
            <v>188</v>
          </cell>
          <cell r="GH2">
            <v>189</v>
          </cell>
          <cell r="GI2">
            <v>190</v>
          </cell>
          <cell r="GJ2">
            <v>191</v>
          </cell>
          <cell r="GK2">
            <v>192</v>
          </cell>
          <cell r="GL2">
            <v>193</v>
          </cell>
          <cell r="GM2">
            <v>194</v>
          </cell>
          <cell r="GN2">
            <v>195</v>
          </cell>
          <cell r="GO2">
            <v>196</v>
          </cell>
          <cell r="GP2">
            <v>197</v>
          </cell>
          <cell r="GQ2">
            <v>198</v>
          </cell>
          <cell r="GR2">
            <v>199</v>
          </cell>
          <cell r="GS2">
            <v>200</v>
          </cell>
          <cell r="GT2">
            <v>201</v>
          </cell>
          <cell r="GU2">
            <v>202</v>
          </cell>
          <cell r="GV2">
            <v>203</v>
          </cell>
          <cell r="GW2">
            <v>204</v>
          </cell>
          <cell r="GX2">
            <v>205</v>
          </cell>
          <cell r="GY2">
            <v>206</v>
          </cell>
          <cell r="GZ2">
            <v>207</v>
          </cell>
          <cell r="HA2">
            <v>208</v>
          </cell>
          <cell r="HB2">
            <v>209</v>
          </cell>
          <cell r="HC2">
            <v>210</v>
          </cell>
          <cell r="HD2">
            <v>211</v>
          </cell>
        </row>
        <row r="3">
          <cell r="B3">
            <v>221801</v>
          </cell>
          <cell r="C3">
            <v>9</v>
          </cell>
          <cell r="D3">
            <v>2019</v>
          </cell>
          <cell r="E3">
            <v>5390</v>
          </cell>
          <cell r="F3">
            <v>0</v>
          </cell>
          <cell r="G3">
            <v>11635.735000000001</v>
          </cell>
          <cell r="H3">
            <v>11322.194</v>
          </cell>
          <cell r="I3">
            <v>11322.194</v>
          </cell>
          <cell r="J3">
            <v>11635.735000000001</v>
          </cell>
          <cell r="K3">
            <v>0</v>
          </cell>
          <cell r="L3">
            <v>6535</v>
          </cell>
          <cell r="M3">
            <v>0</v>
          </cell>
          <cell r="N3">
            <v>0</v>
          </cell>
          <cell r="P3">
            <v>11661.688</v>
          </cell>
          <cell r="Q3">
            <v>0</v>
          </cell>
          <cell r="R3">
            <v>5214874</v>
          </cell>
          <cell r="S3">
            <v>447.18</v>
          </cell>
          <cell r="U3">
            <v>0</v>
          </cell>
          <cell r="V3">
            <v>1272.5170000000001</v>
          </cell>
          <cell r="W3">
            <v>831590</v>
          </cell>
          <cell r="X3">
            <v>831590</v>
          </cell>
          <cell r="Z3">
            <v>0</v>
          </cell>
          <cell r="AA3">
            <v>1</v>
          </cell>
          <cell r="AB3">
            <v>1</v>
          </cell>
          <cell r="AC3">
            <v>0</v>
          </cell>
          <cell r="AD3" t="str">
            <v>N</v>
          </cell>
          <cell r="AE3">
            <v>0</v>
          </cell>
          <cell r="AH3">
            <v>0</v>
          </cell>
          <cell r="AI3">
            <v>0</v>
          </cell>
          <cell r="AJ3">
            <v>5102</v>
          </cell>
          <cell r="AK3" t="str">
            <v>1</v>
          </cell>
          <cell r="AL3" t="str">
            <v>TEXAS COLLEGE PREPARATORY ACADEMIES</v>
          </cell>
          <cell r="AM3">
            <v>0</v>
          </cell>
          <cell r="AN3">
            <v>0</v>
          </cell>
          <cell r="AO3">
            <v>0</v>
          </cell>
          <cell r="AP3">
            <v>0</v>
          </cell>
          <cell r="AQ3">
            <v>0</v>
          </cell>
          <cell r="AR3">
            <v>0</v>
          </cell>
          <cell r="AS3">
            <v>0</v>
          </cell>
          <cell r="AT3">
            <v>0</v>
          </cell>
          <cell r="AU3">
            <v>0</v>
          </cell>
          <cell r="AV3">
            <v>0</v>
          </cell>
          <cell r="AW3">
            <v>101241059</v>
          </cell>
          <cell r="AX3">
            <v>98039550</v>
          </cell>
          <cell r="AY3">
            <v>0</v>
          </cell>
          <cell r="AZ3">
            <v>5600972</v>
          </cell>
          <cell r="BA3">
            <v>443.58300000000003</v>
          </cell>
          <cell r="BB3">
            <v>0</v>
          </cell>
          <cell r="BC3">
            <v>0</v>
          </cell>
          <cell r="BD3">
            <v>0</v>
          </cell>
          <cell r="BE3">
            <v>0</v>
          </cell>
          <cell r="BF3">
            <v>87684429</v>
          </cell>
          <cell r="BG3">
            <v>0</v>
          </cell>
          <cell r="BH3">
            <v>1403.992</v>
          </cell>
          <cell r="BI3">
            <v>386098</v>
          </cell>
          <cell r="BJ3">
            <v>12</v>
          </cell>
          <cell r="BK3">
            <v>0</v>
          </cell>
          <cell r="BL3">
            <v>0</v>
          </cell>
          <cell r="BM3">
            <v>0</v>
          </cell>
          <cell r="BN3">
            <v>0</v>
          </cell>
          <cell r="BO3">
            <v>0</v>
          </cell>
          <cell r="BP3">
            <v>0</v>
          </cell>
          <cell r="BQ3">
            <v>5390</v>
          </cell>
          <cell r="BR3">
            <v>1</v>
          </cell>
          <cell r="BS3">
            <v>0</v>
          </cell>
          <cell r="BT3">
            <v>0</v>
          </cell>
          <cell r="BU3">
            <v>0</v>
          </cell>
          <cell r="BV3">
            <v>0</v>
          </cell>
          <cell r="BW3">
            <v>0</v>
          </cell>
          <cell r="BX3">
            <v>0</v>
          </cell>
          <cell r="BY3">
            <v>0</v>
          </cell>
          <cell r="BZ3">
            <v>0</v>
          </cell>
          <cell r="CA3">
            <v>0</v>
          </cell>
          <cell r="CB3">
            <v>0</v>
          </cell>
          <cell r="CC3">
            <v>0</v>
          </cell>
          <cell r="CG3">
            <v>0</v>
          </cell>
          <cell r="CH3">
            <v>2815411</v>
          </cell>
          <cell r="CI3">
            <v>0</v>
          </cell>
          <cell r="CJ3">
            <v>4</v>
          </cell>
          <cell r="CK3">
            <v>0</v>
          </cell>
          <cell r="CL3">
            <v>0</v>
          </cell>
          <cell r="CN3">
            <v>0</v>
          </cell>
          <cell r="CO3">
            <v>1</v>
          </cell>
          <cell r="CP3">
            <v>0</v>
          </cell>
          <cell r="CQ3">
            <v>36</v>
          </cell>
          <cell r="CR3">
            <v>11635.735000000001</v>
          </cell>
          <cell r="CS3">
            <v>0</v>
          </cell>
          <cell r="CT3">
            <v>0</v>
          </cell>
          <cell r="CU3">
            <v>0</v>
          </cell>
          <cell r="CV3">
            <v>0</v>
          </cell>
          <cell r="CW3">
            <v>0</v>
          </cell>
          <cell r="CX3">
            <v>0</v>
          </cell>
          <cell r="CY3">
            <v>0</v>
          </cell>
          <cell r="CZ3">
            <v>0</v>
          </cell>
          <cell r="DA3">
            <v>1</v>
          </cell>
          <cell r="DB3">
            <v>73990538</v>
          </cell>
          <cell r="DC3">
            <v>0</v>
          </cell>
          <cell r="DD3">
            <v>479.58300000000003</v>
          </cell>
          <cell r="DE3">
            <v>7615458</v>
          </cell>
          <cell r="DF3">
            <v>7615458</v>
          </cell>
          <cell r="DG3">
            <v>5826.67</v>
          </cell>
          <cell r="DH3">
            <v>0</v>
          </cell>
          <cell r="DI3">
            <v>0</v>
          </cell>
          <cell r="DK3">
            <v>5390</v>
          </cell>
          <cell r="DL3">
            <v>0</v>
          </cell>
          <cell r="DM3">
            <v>7070937</v>
          </cell>
          <cell r="DN3">
            <v>0</v>
          </cell>
          <cell r="DO3">
            <v>0</v>
          </cell>
          <cell r="DP3">
            <v>0</v>
          </cell>
          <cell r="DQ3">
            <v>0</v>
          </cell>
          <cell r="DR3">
            <v>0</v>
          </cell>
          <cell r="DS3">
            <v>0</v>
          </cell>
          <cell r="DT3">
            <v>0</v>
          </cell>
          <cell r="DU3">
            <v>0</v>
          </cell>
          <cell r="DV3">
            <v>0</v>
          </cell>
          <cell r="DW3">
            <v>0</v>
          </cell>
          <cell r="DX3">
            <v>0</v>
          </cell>
          <cell r="DY3">
            <v>0</v>
          </cell>
          <cell r="DZ3">
            <v>0</v>
          </cell>
          <cell r="EA3">
            <v>0</v>
          </cell>
          <cell r="EB3">
            <v>0</v>
          </cell>
          <cell r="EC3">
            <v>292.83300000000003</v>
          </cell>
          <cell r="ED3">
            <v>2105030</v>
          </cell>
          <cell r="EE3">
            <v>0</v>
          </cell>
          <cell r="EF3">
            <v>0</v>
          </cell>
          <cell r="EG3">
            <v>0</v>
          </cell>
          <cell r="EH3">
            <v>4938591</v>
          </cell>
          <cell r="EI3">
            <v>27316</v>
          </cell>
          <cell r="EJ3">
            <v>1.0449999999999999</v>
          </cell>
          <cell r="EK3">
            <v>210.666</v>
          </cell>
          <cell r="EL3">
            <v>10.416</v>
          </cell>
          <cell r="EM3">
            <v>17.361000000000001</v>
          </cell>
          <cell r="EN3">
            <v>8.077</v>
          </cell>
          <cell r="EO3">
            <v>0</v>
          </cell>
          <cell r="EP3">
            <v>0</v>
          </cell>
          <cell r="EQ3">
            <v>247.565</v>
          </cell>
          <cell r="ER3">
            <v>0</v>
          </cell>
          <cell r="ES3">
            <v>755.71400000000006</v>
          </cell>
          <cell r="ET3">
            <v>230792</v>
          </cell>
          <cell r="EU3">
            <v>5600972</v>
          </cell>
          <cell r="EV3">
            <v>0</v>
          </cell>
          <cell r="EW3">
            <v>0</v>
          </cell>
          <cell r="EX3">
            <v>0</v>
          </cell>
          <cell r="EZ3">
            <v>84875706</v>
          </cell>
          <cell r="FA3">
            <v>0</v>
          </cell>
          <cell r="FB3">
            <v>90476678</v>
          </cell>
          <cell r="FC3">
            <v>0.97329200000000005</v>
          </cell>
          <cell r="FD3">
            <v>0</v>
          </cell>
          <cell r="FE3">
            <v>10473126</v>
          </cell>
          <cell r="FF3">
            <v>2690718</v>
          </cell>
          <cell r="FG3">
            <v>5.7339000000000001E-2</v>
          </cell>
          <cell r="FH3">
            <v>4.9002999999999998E-2</v>
          </cell>
          <cell r="FI3">
            <v>0</v>
          </cell>
          <cell r="FJ3">
            <v>0</v>
          </cell>
          <cell r="FK3">
            <v>17185.994999999999</v>
          </cell>
          <cell r="FL3">
            <v>106455933</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582057</v>
          </cell>
          <cell r="GC3">
            <v>582057</v>
          </cell>
          <cell r="GD3">
            <v>65.975999999999999</v>
          </cell>
          <cell r="GF3">
            <v>0</v>
          </cell>
          <cell r="GG3">
            <v>0</v>
          </cell>
          <cell r="GH3">
            <v>0</v>
          </cell>
          <cell r="GI3">
            <v>0</v>
          </cell>
          <cell r="GJ3">
            <v>0</v>
          </cell>
          <cell r="GK3">
            <v>4794.5290000000005</v>
          </cell>
          <cell r="GL3">
            <v>107808</v>
          </cell>
          <cell r="GM3">
            <v>0</v>
          </cell>
          <cell r="GN3">
            <v>45688</v>
          </cell>
          <cell r="GO3">
            <v>0</v>
          </cell>
          <cell r="GP3">
            <v>103640522</v>
          </cell>
          <cell r="GQ3">
            <v>103640522</v>
          </cell>
          <cell r="GR3">
            <v>0</v>
          </cell>
          <cell r="GS3">
            <v>0</v>
          </cell>
          <cell r="GT3">
            <v>0</v>
          </cell>
          <cell r="HB3">
            <v>210852832</v>
          </cell>
          <cell r="HC3">
            <v>6.0034999999999998E-2</v>
          </cell>
          <cell r="HD3">
            <v>2584619</v>
          </cell>
        </row>
        <row r="4">
          <cell r="B4">
            <v>101813</v>
          </cell>
          <cell r="C4">
            <v>9</v>
          </cell>
          <cell r="D4">
            <v>2019</v>
          </cell>
          <cell r="E4">
            <v>5390</v>
          </cell>
          <cell r="F4">
            <v>0</v>
          </cell>
          <cell r="G4">
            <v>12866.041999999999</v>
          </cell>
          <cell r="H4">
            <v>12406.833000000001</v>
          </cell>
          <cell r="I4">
            <v>12406.833000000001</v>
          </cell>
          <cell r="J4">
            <v>12866.041999999999</v>
          </cell>
          <cell r="K4">
            <v>0</v>
          </cell>
          <cell r="L4">
            <v>6535</v>
          </cell>
          <cell r="M4">
            <v>0</v>
          </cell>
          <cell r="N4">
            <v>0</v>
          </cell>
          <cell r="P4">
            <v>12873.928</v>
          </cell>
          <cell r="Q4">
            <v>0</v>
          </cell>
          <cell r="R4">
            <v>5756963</v>
          </cell>
          <cell r="S4">
            <v>447.18</v>
          </cell>
          <cell r="U4">
            <v>0</v>
          </cell>
          <cell r="V4">
            <v>4357.7550000000001</v>
          </cell>
          <cell r="W4">
            <v>2847793</v>
          </cell>
          <cell r="X4">
            <v>2847793</v>
          </cell>
          <cell r="Z4">
            <v>0</v>
          </cell>
          <cell r="AA4">
            <v>1</v>
          </cell>
          <cell r="AB4">
            <v>1</v>
          </cell>
          <cell r="AC4">
            <v>0</v>
          </cell>
          <cell r="AD4" t="str">
            <v>N</v>
          </cell>
          <cell r="AE4">
            <v>0</v>
          </cell>
          <cell r="AH4">
            <v>0</v>
          </cell>
          <cell r="AI4">
            <v>0</v>
          </cell>
          <cell r="AJ4">
            <v>5102</v>
          </cell>
          <cell r="AK4" t="str">
            <v>1</v>
          </cell>
          <cell r="AL4" t="str">
            <v>KIPP INC CHARTER</v>
          </cell>
          <cell r="AM4">
            <v>0</v>
          </cell>
          <cell r="AN4">
            <v>0</v>
          </cell>
          <cell r="AO4">
            <v>0</v>
          </cell>
          <cell r="AP4">
            <v>0</v>
          </cell>
          <cell r="AQ4">
            <v>0</v>
          </cell>
          <cell r="AR4">
            <v>0</v>
          </cell>
          <cell r="AS4">
            <v>0</v>
          </cell>
          <cell r="AT4">
            <v>0</v>
          </cell>
          <cell r="AU4">
            <v>0</v>
          </cell>
          <cell r="AV4">
            <v>0</v>
          </cell>
          <cell r="AW4">
            <v>122031191</v>
          </cell>
          <cell r="AX4">
            <v>118538634</v>
          </cell>
          <cell r="AY4">
            <v>0</v>
          </cell>
          <cell r="AZ4">
            <v>6391615</v>
          </cell>
          <cell r="BA4">
            <v>0</v>
          </cell>
          <cell r="BB4">
            <v>0</v>
          </cell>
          <cell r="BC4">
            <v>0</v>
          </cell>
          <cell r="BD4">
            <v>0</v>
          </cell>
          <cell r="BE4">
            <v>0</v>
          </cell>
          <cell r="BF4">
            <v>104924458</v>
          </cell>
          <cell r="BG4">
            <v>0</v>
          </cell>
          <cell r="BH4">
            <v>2307.8249999999998</v>
          </cell>
          <cell r="BI4">
            <v>634652</v>
          </cell>
          <cell r="BJ4">
            <v>12</v>
          </cell>
          <cell r="BK4">
            <v>0</v>
          </cell>
          <cell r="BL4">
            <v>0</v>
          </cell>
          <cell r="BM4">
            <v>0</v>
          </cell>
          <cell r="BN4">
            <v>0</v>
          </cell>
          <cell r="BO4">
            <v>0</v>
          </cell>
          <cell r="BP4">
            <v>0</v>
          </cell>
          <cell r="BQ4">
            <v>5390</v>
          </cell>
          <cell r="BR4">
            <v>1</v>
          </cell>
          <cell r="BS4">
            <v>0</v>
          </cell>
          <cell r="BT4">
            <v>0</v>
          </cell>
          <cell r="BU4">
            <v>0</v>
          </cell>
          <cell r="BV4">
            <v>0</v>
          </cell>
          <cell r="BW4">
            <v>0</v>
          </cell>
          <cell r="BX4">
            <v>0</v>
          </cell>
          <cell r="BY4">
            <v>0</v>
          </cell>
          <cell r="BZ4">
            <v>0</v>
          </cell>
          <cell r="CA4">
            <v>0</v>
          </cell>
          <cell r="CB4">
            <v>0</v>
          </cell>
          <cell r="CC4">
            <v>0</v>
          </cell>
          <cell r="CG4">
            <v>0</v>
          </cell>
          <cell r="CH4">
            <v>2857905</v>
          </cell>
          <cell r="CI4">
            <v>0</v>
          </cell>
          <cell r="CJ4">
            <v>4</v>
          </cell>
          <cell r="CK4">
            <v>0</v>
          </cell>
          <cell r="CL4">
            <v>0</v>
          </cell>
          <cell r="CN4">
            <v>0</v>
          </cell>
          <cell r="CO4">
            <v>1</v>
          </cell>
          <cell r="CP4">
            <v>0</v>
          </cell>
          <cell r="CQ4">
            <v>0</v>
          </cell>
          <cell r="CR4">
            <v>12866.041999999999</v>
          </cell>
          <cell r="CS4">
            <v>0</v>
          </cell>
          <cell r="CT4">
            <v>0</v>
          </cell>
          <cell r="CU4">
            <v>0</v>
          </cell>
          <cell r="CV4">
            <v>0</v>
          </cell>
          <cell r="CW4">
            <v>0</v>
          </cell>
          <cell r="CX4">
            <v>0</v>
          </cell>
          <cell r="CY4">
            <v>0</v>
          </cell>
          <cell r="CZ4">
            <v>0</v>
          </cell>
          <cell r="DA4">
            <v>1</v>
          </cell>
          <cell r="DB4">
            <v>81078654</v>
          </cell>
          <cell r="DC4">
            <v>0</v>
          </cell>
          <cell r="DD4">
            <v>0</v>
          </cell>
          <cell r="DE4">
            <v>16156258</v>
          </cell>
          <cell r="DF4">
            <v>16156258</v>
          </cell>
          <cell r="DG4">
            <v>12361.33</v>
          </cell>
          <cell r="DH4">
            <v>0</v>
          </cell>
          <cell r="DI4">
            <v>0</v>
          </cell>
          <cell r="DK4">
            <v>5390</v>
          </cell>
          <cell r="DL4">
            <v>0</v>
          </cell>
          <cell r="DM4">
            <v>5442325</v>
          </cell>
          <cell r="DN4">
            <v>0</v>
          </cell>
          <cell r="DO4">
            <v>0</v>
          </cell>
          <cell r="DP4">
            <v>0</v>
          </cell>
          <cell r="DQ4">
            <v>0</v>
          </cell>
          <cell r="DR4">
            <v>0</v>
          </cell>
          <cell r="DS4">
            <v>0</v>
          </cell>
          <cell r="DT4">
            <v>0</v>
          </cell>
          <cell r="DU4">
            <v>0</v>
          </cell>
          <cell r="DV4">
            <v>0</v>
          </cell>
          <cell r="DW4">
            <v>0</v>
          </cell>
          <cell r="DX4">
            <v>0</v>
          </cell>
          <cell r="DY4">
            <v>0</v>
          </cell>
          <cell r="DZ4">
            <v>0</v>
          </cell>
          <cell r="EA4">
            <v>7.1999999999999995E-2</v>
          </cell>
          <cell r="EB4">
            <v>0</v>
          </cell>
          <cell r="EC4">
            <v>174.39500000000001</v>
          </cell>
          <cell r="ED4">
            <v>1253638</v>
          </cell>
          <cell r="EE4">
            <v>0</v>
          </cell>
          <cell r="EF4">
            <v>0</v>
          </cell>
          <cell r="EG4">
            <v>3.9830000000000001</v>
          </cell>
          <cell r="EH4">
            <v>4188687</v>
          </cell>
          <cell r="EI4">
            <v>0</v>
          </cell>
          <cell r="EJ4">
            <v>0</v>
          </cell>
          <cell r="EK4">
            <v>160.05500000000001</v>
          </cell>
          <cell r="EL4">
            <v>1.113</v>
          </cell>
          <cell r="EM4">
            <v>16.077999999999999</v>
          </cell>
          <cell r="EN4">
            <v>19.622</v>
          </cell>
          <cell r="EO4">
            <v>0</v>
          </cell>
          <cell r="EP4">
            <v>0</v>
          </cell>
          <cell r="EQ4">
            <v>200.923</v>
          </cell>
          <cell r="ER4">
            <v>0</v>
          </cell>
          <cell r="ES4">
            <v>640.96199999999999</v>
          </cell>
          <cell r="ET4">
            <v>0</v>
          </cell>
          <cell r="EU4">
            <v>6391615</v>
          </cell>
          <cell r="EV4">
            <v>0</v>
          </cell>
          <cell r="EW4">
            <v>0</v>
          </cell>
          <cell r="EX4">
            <v>0</v>
          </cell>
          <cell r="EZ4">
            <v>102786588</v>
          </cell>
          <cell r="FA4">
            <v>0</v>
          </cell>
          <cell r="FB4">
            <v>109178203</v>
          </cell>
          <cell r="FC4">
            <v>0.97329200000000005</v>
          </cell>
          <cell r="FD4">
            <v>0</v>
          </cell>
          <cell r="FE4">
            <v>12532294</v>
          </cell>
          <cell r="FF4">
            <v>3219752</v>
          </cell>
          <cell r="FG4">
            <v>5.7339000000000001E-2</v>
          </cell>
          <cell r="FH4">
            <v>4.9002999999999998E-2</v>
          </cell>
          <cell r="FI4">
            <v>0</v>
          </cell>
          <cell r="FJ4">
            <v>0</v>
          </cell>
          <cell r="FK4">
            <v>20565.009999999998</v>
          </cell>
          <cell r="FL4">
            <v>127788154</v>
          </cell>
          <cell r="FM4">
            <v>0</v>
          </cell>
          <cell r="FN4">
            <v>0</v>
          </cell>
          <cell r="FO4">
            <v>707022</v>
          </cell>
          <cell r="FP4">
            <v>32835</v>
          </cell>
          <cell r="FQ4">
            <v>739857</v>
          </cell>
          <cell r="FR4">
            <v>707022</v>
          </cell>
          <cell r="FS4">
            <v>0</v>
          </cell>
          <cell r="FT4">
            <v>0</v>
          </cell>
          <cell r="FU4">
            <v>0</v>
          </cell>
          <cell r="FV4">
            <v>0</v>
          </cell>
          <cell r="FW4">
            <v>0</v>
          </cell>
          <cell r="FX4">
            <v>0</v>
          </cell>
          <cell r="FY4">
            <v>0</v>
          </cell>
          <cell r="FZ4">
            <v>0</v>
          </cell>
          <cell r="GA4">
            <v>0</v>
          </cell>
          <cell r="GB4">
            <v>2278664</v>
          </cell>
          <cell r="GC4">
            <v>2278664</v>
          </cell>
          <cell r="GD4">
            <v>258.286</v>
          </cell>
          <cell r="GF4">
            <v>0</v>
          </cell>
          <cell r="GG4">
            <v>0</v>
          </cell>
          <cell r="GH4">
            <v>0</v>
          </cell>
          <cell r="GI4">
            <v>0</v>
          </cell>
          <cell r="GJ4">
            <v>0</v>
          </cell>
          <cell r="GK4">
            <v>4758.9970000000003</v>
          </cell>
          <cell r="GL4">
            <v>85061</v>
          </cell>
          <cell r="GM4">
            <v>0</v>
          </cell>
          <cell r="GN4">
            <v>359292</v>
          </cell>
          <cell r="GO4">
            <v>0</v>
          </cell>
          <cell r="GP4">
            <v>124930249</v>
          </cell>
          <cell r="GQ4">
            <v>124930249</v>
          </cell>
          <cell r="GR4">
            <v>0</v>
          </cell>
          <cell r="GS4">
            <v>0</v>
          </cell>
          <cell r="GT4">
            <v>0</v>
          </cell>
          <cell r="HB4">
            <v>210852832</v>
          </cell>
          <cell r="HC4">
            <v>6.0034999999999998E-2</v>
          </cell>
          <cell r="HD4">
            <v>2857905</v>
          </cell>
        </row>
        <row r="5">
          <cell r="B5">
            <v>108807</v>
          </cell>
          <cell r="C5">
            <v>9</v>
          </cell>
          <cell r="D5">
            <v>2019</v>
          </cell>
          <cell r="E5">
            <v>5390</v>
          </cell>
          <cell r="F5">
            <v>0</v>
          </cell>
          <cell r="G5">
            <v>32992.832999999999</v>
          </cell>
          <cell r="H5">
            <v>32541.861000000001</v>
          </cell>
          <cell r="I5">
            <v>32541.861000000001</v>
          </cell>
          <cell r="J5">
            <v>32992.832999999999</v>
          </cell>
          <cell r="K5">
            <v>0</v>
          </cell>
          <cell r="L5">
            <v>6535</v>
          </cell>
          <cell r="M5">
            <v>0</v>
          </cell>
          <cell r="N5">
            <v>0</v>
          </cell>
          <cell r="P5">
            <v>33011.567000000003</v>
          </cell>
          <cell r="Q5">
            <v>0</v>
          </cell>
          <cell r="R5">
            <v>14762113</v>
          </cell>
          <cell r="S5">
            <v>447.18</v>
          </cell>
          <cell r="U5">
            <v>0</v>
          </cell>
          <cell r="V5">
            <v>10317.743</v>
          </cell>
          <cell r="W5">
            <v>6742645</v>
          </cell>
          <cell r="X5">
            <v>6742645</v>
          </cell>
          <cell r="Z5">
            <v>0</v>
          </cell>
          <cell r="AA5">
            <v>1</v>
          </cell>
          <cell r="AB5">
            <v>1</v>
          </cell>
          <cell r="AC5">
            <v>0</v>
          </cell>
          <cell r="AD5" t="str">
            <v>N</v>
          </cell>
          <cell r="AE5">
            <v>0</v>
          </cell>
          <cell r="AH5">
            <v>0</v>
          </cell>
          <cell r="AI5">
            <v>0</v>
          </cell>
          <cell r="AJ5">
            <v>5102</v>
          </cell>
          <cell r="AK5" t="str">
            <v>1</v>
          </cell>
          <cell r="AL5" t="str">
            <v>IDEA PUBLIC SCHOOLS</v>
          </cell>
          <cell r="AM5">
            <v>0</v>
          </cell>
          <cell r="AN5">
            <v>0</v>
          </cell>
          <cell r="AO5">
            <v>0</v>
          </cell>
          <cell r="AP5">
            <v>0</v>
          </cell>
          <cell r="AQ5">
            <v>0</v>
          </cell>
          <cell r="AR5">
            <v>0</v>
          </cell>
          <cell r="AS5">
            <v>0</v>
          </cell>
          <cell r="AT5">
            <v>0</v>
          </cell>
          <cell r="AU5">
            <v>0</v>
          </cell>
          <cell r="AV5">
            <v>0</v>
          </cell>
          <cell r="AW5">
            <v>306630994</v>
          </cell>
          <cell r="AX5">
            <v>296985921</v>
          </cell>
          <cell r="AY5">
            <v>0</v>
          </cell>
          <cell r="AZ5">
            <v>16314959</v>
          </cell>
          <cell r="BA5">
            <v>1512.3330000000001</v>
          </cell>
          <cell r="BB5">
            <v>0</v>
          </cell>
          <cell r="BC5">
            <v>0</v>
          </cell>
          <cell r="BD5">
            <v>0</v>
          </cell>
          <cell r="BE5">
            <v>0</v>
          </cell>
          <cell r="BF5">
            <v>262943694</v>
          </cell>
          <cell r="BG5">
            <v>0</v>
          </cell>
          <cell r="BH5">
            <v>5646.7129999999997</v>
          </cell>
          <cell r="BI5">
            <v>1552846</v>
          </cell>
          <cell r="BJ5">
            <v>12</v>
          </cell>
          <cell r="BK5">
            <v>0</v>
          </cell>
          <cell r="BL5">
            <v>0</v>
          </cell>
          <cell r="BM5">
            <v>0</v>
          </cell>
          <cell r="BN5">
            <v>0</v>
          </cell>
          <cell r="BO5">
            <v>0</v>
          </cell>
          <cell r="BP5">
            <v>0</v>
          </cell>
          <cell r="BQ5">
            <v>5390</v>
          </cell>
          <cell r="BR5">
            <v>1</v>
          </cell>
          <cell r="BS5">
            <v>0</v>
          </cell>
          <cell r="BT5">
            <v>0</v>
          </cell>
          <cell r="BU5">
            <v>0</v>
          </cell>
          <cell r="BV5">
            <v>0</v>
          </cell>
          <cell r="BW5">
            <v>0</v>
          </cell>
          <cell r="BX5">
            <v>0</v>
          </cell>
          <cell r="BY5">
            <v>0</v>
          </cell>
          <cell r="BZ5">
            <v>0</v>
          </cell>
          <cell r="CA5">
            <v>0</v>
          </cell>
          <cell r="CB5">
            <v>0</v>
          </cell>
          <cell r="CC5">
            <v>0</v>
          </cell>
          <cell r="CG5">
            <v>0</v>
          </cell>
          <cell r="CH5">
            <v>8092227</v>
          </cell>
          <cell r="CI5">
            <v>0</v>
          </cell>
          <cell r="CJ5">
            <v>5</v>
          </cell>
          <cell r="CK5">
            <v>0</v>
          </cell>
          <cell r="CL5">
            <v>0</v>
          </cell>
          <cell r="CN5">
            <v>0</v>
          </cell>
          <cell r="CO5">
            <v>1</v>
          </cell>
          <cell r="CP5">
            <v>0</v>
          </cell>
          <cell r="CQ5">
            <v>29.75</v>
          </cell>
          <cell r="CR5">
            <v>32992.832999999999</v>
          </cell>
          <cell r="CS5">
            <v>0</v>
          </cell>
          <cell r="CT5">
            <v>0</v>
          </cell>
          <cell r="CU5">
            <v>0</v>
          </cell>
          <cell r="CV5">
            <v>0</v>
          </cell>
          <cell r="CW5">
            <v>0</v>
          </cell>
          <cell r="CX5">
            <v>0</v>
          </cell>
          <cell r="CY5">
            <v>0</v>
          </cell>
          <cell r="CZ5">
            <v>0</v>
          </cell>
          <cell r="DA5">
            <v>1</v>
          </cell>
          <cell r="DB5">
            <v>212661062</v>
          </cell>
          <cell r="DC5">
            <v>0</v>
          </cell>
          <cell r="DD5">
            <v>1542.0830000000001</v>
          </cell>
          <cell r="DE5">
            <v>37420495</v>
          </cell>
          <cell r="DF5">
            <v>37420495</v>
          </cell>
          <cell r="DG5">
            <v>28630.83</v>
          </cell>
          <cell r="DH5">
            <v>0</v>
          </cell>
          <cell r="DI5">
            <v>0</v>
          </cell>
          <cell r="DK5">
            <v>5390</v>
          </cell>
          <cell r="DL5">
            <v>0</v>
          </cell>
          <cell r="DM5">
            <v>12117495</v>
          </cell>
          <cell r="DN5">
            <v>0</v>
          </cell>
          <cell r="DO5">
            <v>0</v>
          </cell>
          <cell r="DP5">
            <v>0</v>
          </cell>
          <cell r="DQ5">
            <v>0</v>
          </cell>
          <cell r="DR5">
            <v>0</v>
          </cell>
          <cell r="DS5">
            <v>0</v>
          </cell>
          <cell r="DT5">
            <v>0</v>
          </cell>
          <cell r="DU5">
            <v>0</v>
          </cell>
          <cell r="DV5">
            <v>0</v>
          </cell>
          <cell r="DW5">
            <v>0</v>
          </cell>
          <cell r="DX5">
            <v>0</v>
          </cell>
          <cell r="DY5">
            <v>0</v>
          </cell>
          <cell r="DZ5">
            <v>0</v>
          </cell>
          <cell r="EA5">
            <v>0.3</v>
          </cell>
          <cell r="EB5">
            <v>0</v>
          </cell>
          <cell r="EC5">
            <v>760.09699999999998</v>
          </cell>
          <cell r="ED5">
            <v>5463957</v>
          </cell>
          <cell r="EE5">
            <v>0</v>
          </cell>
          <cell r="EF5">
            <v>0</v>
          </cell>
          <cell r="EG5">
            <v>0</v>
          </cell>
          <cell r="EH5">
            <v>6653538</v>
          </cell>
          <cell r="EI5">
            <v>0</v>
          </cell>
          <cell r="EJ5">
            <v>0</v>
          </cell>
          <cell r="EK5">
            <v>145.88200000000001</v>
          </cell>
          <cell r="EL5">
            <v>0.98299999999999998</v>
          </cell>
          <cell r="EM5">
            <v>126.503</v>
          </cell>
          <cell r="EN5">
            <v>39.307000000000002</v>
          </cell>
          <cell r="EO5">
            <v>0</v>
          </cell>
          <cell r="EP5">
            <v>0</v>
          </cell>
          <cell r="EQ5">
            <v>312.97500000000002</v>
          </cell>
          <cell r="ER5">
            <v>0</v>
          </cell>
          <cell r="ES5">
            <v>1018.139</v>
          </cell>
          <cell r="ET5">
            <v>763604</v>
          </cell>
          <cell r="EU5">
            <v>16314959</v>
          </cell>
          <cell r="EV5">
            <v>0</v>
          </cell>
          <cell r="EW5">
            <v>0</v>
          </cell>
          <cell r="EX5">
            <v>0</v>
          </cell>
          <cell r="EZ5">
            <v>257510840</v>
          </cell>
          <cell r="FA5">
            <v>0</v>
          </cell>
          <cell r="FB5">
            <v>273825799</v>
          </cell>
          <cell r="FC5">
            <v>0.97329200000000005</v>
          </cell>
          <cell r="FD5">
            <v>0</v>
          </cell>
          <cell r="FE5">
            <v>31406289</v>
          </cell>
          <cell r="FF5">
            <v>8068792</v>
          </cell>
          <cell r="FG5">
            <v>5.7339000000000001E-2</v>
          </cell>
          <cell r="FH5">
            <v>4.9002999999999998E-2</v>
          </cell>
          <cell r="FI5">
            <v>0</v>
          </cell>
          <cell r="FJ5">
            <v>0</v>
          </cell>
          <cell r="FK5">
            <v>51536.504999999997</v>
          </cell>
          <cell r="FL5">
            <v>321393107</v>
          </cell>
          <cell r="FM5">
            <v>0</v>
          </cell>
          <cell r="FN5">
            <v>0</v>
          </cell>
          <cell r="FO5">
            <v>1949046</v>
          </cell>
          <cell r="FP5">
            <v>164766</v>
          </cell>
          <cell r="FQ5">
            <v>2113812</v>
          </cell>
          <cell r="FR5">
            <v>1949046</v>
          </cell>
          <cell r="FS5">
            <v>0</v>
          </cell>
          <cell r="FT5">
            <v>0</v>
          </cell>
          <cell r="FU5">
            <v>0.996</v>
          </cell>
          <cell r="FV5">
            <v>0</v>
          </cell>
          <cell r="FW5">
            <v>0</v>
          </cell>
          <cell r="FX5">
            <v>0</v>
          </cell>
          <cell r="FY5">
            <v>0</v>
          </cell>
          <cell r="FZ5">
            <v>0</v>
          </cell>
          <cell r="GA5">
            <v>0</v>
          </cell>
          <cell r="GB5">
            <v>1217444</v>
          </cell>
          <cell r="GC5">
            <v>1217444</v>
          </cell>
          <cell r="GD5">
            <v>137.99700000000001</v>
          </cell>
          <cell r="GF5">
            <v>0</v>
          </cell>
          <cell r="GG5">
            <v>0</v>
          </cell>
          <cell r="GH5">
            <v>0</v>
          </cell>
          <cell r="GI5">
            <v>0</v>
          </cell>
          <cell r="GJ5">
            <v>0</v>
          </cell>
          <cell r="GK5">
            <v>4697.2669999999998</v>
          </cell>
          <cell r="GL5">
            <v>111682</v>
          </cell>
          <cell r="GM5">
            <v>0</v>
          </cell>
          <cell r="GN5">
            <v>563496</v>
          </cell>
          <cell r="GO5">
            <v>0</v>
          </cell>
          <cell r="GP5">
            <v>313300880</v>
          </cell>
          <cell r="GQ5">
            <v>313300880</v>
          </cell>
          <cell r="GR5">
            <v>0</v>
          </cell>
          <cell r="GS5">
            <v>0</v>
          </cell>
          <cell r="GT5">
            <v>0</v>
          </cell>
          <cell r="HB5">
            <v>210852832</v>
          </cell>
          <cell r="HC5">
            <v>6.0034999999999998E-2</v>
          </cell>
          <cell r="HD5">
            <v>7328623</v>
          </cell>
        </row>
        <row r="6">
          <cell r="B6">
            <v>15830</v>
          </cell>
          <cell r="C6">
            <v>9</v>
          </cell>
          <cell r="D6">
            <v>2019</v>
          </cell>
          <cell r="E6">
            <v>5390</v>
          </cell>
          <cell r="F6">
            <v>0</v>
          </cell>
          <cell r="G6">
            <v>2640.8679999999999</v>
          </cell>
          <cell r="H6">
            <v>2466.3620000000001</v>
          </cell>
          <cell r="I6">
            <v>2466.3620000000001</v>
          </cell>
          <cell r="J6">
            <v>2640.8679999999999</v>
          </cell>
          <cell r="K6">
            <v>0</v>
          </cell>
          <cell r="L6">
            <v>6535</v>
          </cell>
          <cell r="M6">
            <v>0</v>
          </cell>
          <cell r="N6">
            <v>0</v>
          </cell>
          <cell r="P6">
            <v>2626.6179999999999</v>
          </cell>
          <cell r="Q6">
            <v>0</v>
          </cell>
          <cell r="R6">
            <v>1174571</v>
          </cell>
          <cell r="S6">
            <v>447.18</v>
          </cell>
          <cell r="U6">
            <v>0</v>
          </cell>
          <cell r="V6">
            <v>146.35</v>
          </cell>
          <cell r="W6">
            <v>95640</v>
          </cell>
          <cell r="X6">
            <v>95640</v>
          </cell>
          <cell r="Z6">
            <v>0</v>
          </cell>
          <cell r="AA6">
            <v>1</v>
          </cell>
          <cell r="AB6">
            <v>1</v>
          </cell>
          <cell r="AC6">
            <v>0</v>
          </cell>
          <cell r="AD6" t="str">
            <v>N</v>
          </cell>
          <cell r="AE6">
            <v>0</v>
          </cell>
          <cell r="AH6">
            <v>0</v>
          </cell>
          <cell r="AI6">
            <v>0</v>
          </cell>
          <cell r="AJ6">
            <v>5102</v>
          </cell>
          <cell r="AK6" t="str">
            <v>1</v>
          </cell>
          <cell r="AL6" t="str">
            <v>BROOKS ACADEMY OF SCIENCE AND ENGINEERING</v>
          </cell>
          <cell r="AM6">
            <v>0</v>
          </cell>
          <cell r="AN6">
            <v>0</v>
          </cell>
          <cell r="AO6">
            <v>0</v>
          </cell>
          <cell r="AP6">
            <v>0</v>
          </cell>
          <cell r="AQ6">
            <v>0</v>
          </cell>
          <cell r="AR6">
            <v>0</v>
          </cell>
          <cell r="AS6">
            <v>0</v>
          </cell>
          <cell r="AT6">
            <v>0</v>
          </cell>
          <cell r="AU6">
            <v>0</v>
          </cell>
          <cell r="AV6">
            <v>0</v>
          </cell>
          <cell r="AW6">
            <v>23564838</v>
          </cell>
          <cell r="AX6">
            <v>22816625</v>
          </cell>
          <cell r="AY6">
            <v>0</v>
          </cell>
          <cell r="AZ6">
            <v>1336174</v>
          </cell>
          <cell r="BA6">
            <v>0</v>
          </cell>
          <cell r="BB6">
            <v>103514</v>
          </cell>
          <cell r="BC6">
            <v>103514</v>
          </cell>
          <cell r="BD6">
            <v>132</v>
          </cell>
          <cell r="BE6">
            <v>0</v>
          </cell>
          <cell r="BF6">
            <v>20373503</v>
          </cell>
          <cell r="BG6">
            <v>0</v>
          </cell>
          <cell r="BH6">
            <v>587.64800000000002</v>
          </cell>
          <cell r="BI6">
            <v>161603</v>
          </cell>
          <cell r="BJ6">
            <v>12</v>
          </cell>
          <cell r="BK6">
            <v>0</v>
          </cell>
          <cell r="BL6">
            <v>0</v>
          </cell>
          <cell r="BM6">
            <v>0</v>
          </cell>
          <cell r="BN6">
            <v>0</v>
          </cell>
          <cell r="BO6">
            <v>0</v>
          </cell>
          <cell r="BP6">
            <v>0</v>
          </cell>
          <cell r="BQ6">
            <v>5390</v>
          </cell>
          <cell r="BR6">
            <v>1</v>
          </cell>
          <cell r="BS6">
            <v>0</v>
          </cell>
          <cell r="BT6">
            <v>0</v>
          </cell>
          <cell r="BU6">
            <v>0</v>
          </cell>
          <cell r="BV6">
            <v>0</v>
          </cell>
          <cell r="BW6">
            <v>0</v>
          </cell>
          <cell r="BX6">
            <v>0</v>
          </cell>
          <cell r="BY6">
            <v>0</v>
          </cell>
          <cell r="BZ6">
            <v>0</v>
          </cell>
          <cell r="CA6">
            <v>0</v>
          </cell>
          <cell r="CB6">
            <v>0</v>
          </cell>
          <cell r="CC6">
            <v>0</v>
          </cell>
          <cell r="CG6">
            <v>0</v>
          </cell>
          <cell r="CH6">
            <v>586610</v>
          </cell>
          <cell r="CI6">
            <v>0</v>
          </cell>
          <cell r="CJ6">
            <v>4</v>
          </cell>
          <cell r="CK6">
            <v>0</v>
          </cell>
          <cell r="CL6">
            <v>0</v>
          </cell>
          <cell r="CN6">
            <v>0</v>
          </cell>
          <cell r="CO6">
            <v>1</v>
          </cell>
          <cell r="CP6">
            <v>0</v>
          </cell>
          <cell r="CQ6">
            <v>0</v>
          </cell>
          <cell r="CR6">
            <v>2640.8679999999999</v>
          </cell>
          <cell r="CS6">
            <v>0</v>
          </cell>
          <cell r="CT6">
            <v>0</v>
          </cell>
          <cell r="CU6">
            <v>0</v>
          </cell>
          <cell r="CV6">
            <v>0</v>
          </cell>
          <cell r="CW6">
            <v>0</v>
          </cell>
          <cell r="CX6">
            <v>0</v>
          </cell>
          <cell r="CY6">
            <v>0</v>
          </cell>
          <cell r="CZ6">
            <v>0</v>
          </cell>
          <cell r="DA6">
            <v>1</v>
          </cell>
          <cell r="DB6">
            <v>16117676</v>
          </cell>
          <cell r="DC6">
            <v>0</v>
          </cell>
          <cell r="DD6">
            <v>0</v>
          </cell>
          <cell r="DE6">
            <v>2151976</v>
          </cell>
          <cell r="DF6">
            <v>2151976</v>
          </cell>
          <cell r="DG6">
            <v>1646.5</v>
          </cell>
          <cell r="DH6">
            <v>0</v>
          </cell>
          <cell r="DI6">
            <v>0</v>
          </cell>
          <cell r="DK6">
            <v>5390</v>
          </cell>
          <cell r="DL6">
            <v>0</v>
          </cell>
          <cell r="DM6">
            <v>1160535</v>
          </cell>
          <cell r="DN6">
            <v>0</v>
          </cell>
          <cell r="DO6">
            <v>0</v>
          </cell>
          <cell r="DP6">
            <v>0</v>
          </cell>
          <cell r="DQ6">
            <v>0</v>
          </cell>
          <cell r="DR6">
            <v>0</v>
          </cell>
          <cell r="DS6">
            <v>0</v>
          </cell>
          <cell r="DT6">
            <v>0</v>
          </cell>
          <cell r="DU6">
            <v>0</v>
          </cell>
          <cell r="DV6">
            <v>0</v>
          </cell>
          <cell r="DW6">
            <v>0</v>
          </cell>
          <cell r="DX6">
            <v>0</v>
          </cell>
          <cell r="DY6">
            <v>0</v>
          </cell>
          <cell r="DZ6">
            <v>0</v>
          </cell>
          <cell r="EA6">
            <v>7.0000000000000001E-3</v>
          </cell>
          <cell r="EB6">
            <v>0</v>
          </cell>
          <cell r="EC6">
            <v>82.974999999999994</v>
          </cell>
          <cell r="ED6">
            <v>596466</v>
          </cell>
          <cell r="EE6">
            <v>0</v>
          </cell>
          <cell r="EF6">
            <v>0</v>
          </cell>
          <cell r="EG6">
            <v>0</v>
          </cell>
          <cell r="EH6">
            <v>564069</v>
          </cell>
          <cell r="EI6">
            <v>0</v>
          </cell>
          <cell r="EJ6">
            <v>0</v>
          </cell>
          <cell r="EK6">
            <v>18.972000000000001</v>
          </cell>
          <cell r="EL6">
            <v>0.82399999999999995</v>
          </cell>
          <cell r="EM6">
            <v>4.0090000000000003</v>
          </cell>
          <cell r="EN6">
            <v>2.9729999999999999</v>
          </cell>
          <cell r="EO6">
            <v>0</v>
          </cell>
          <cell r="EP6">
            <v>0</v>
          </cell>
          <cell r="EQ6">
            <v>26.785</v>
          </cell>
          <cell r="ER6">
            <v>0</v>
          </cell>
          <cell r="ES6">
            <v>86.314999999999998</v>
          </cell>
          <cell r="ET6">
            <v>0</v>
          </cell>
          <cell r="EU6">
            <v>1336174</v>
          </cell>
          <cell r="EV6">
            <v>0</v>
          </cell>
          <cell r="EW6">
            <v>0</v>
          </cell>
          <cell r="EX6">
            <v>0</v>
          </cell>
          <cell r="EZ6">
            <v>19758002</v>
          </cell>
          <cell r="FA6">
            <v>0</v>
          </cell>
          <cell r="FB6">
            <v>21094176</v>
          </cell>
          <cell r="FC6">
            <v>0.97329200000000005</v>
          </cell>
          <cell r="FD6">
            <v>0</v>
          </cell>
          <cell r="FE6">
            <v>2433434</v>
          </cell>
          <cell r="FF6">
            <v>625189</v>
          </cell>
          <cell r="FG6">
            <v>5.7339000000000001E-2</v>
          </cell>
          <cell r="FH6">
            <v>4.9002999999999998E-2</v>
          </cell>
          <cell r="FI6">
            <v>0</v>
          </cell>
          <cell r="FJ6">
            <v>0</v>
          </cell>
          <cell r="FK6">
            <v>3993.1709999999998</v>
          </cell>
          <cell r="FL6">
            <v>24739409</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1303232</v>
          </cell>
          <cell r="GC6">
            <v>1303232</v>
          </cell>
          <cell r="GD6">
            <v>147.721</v>
          </cell>
          <cell r="GF6">
            <v>0</v>
          </cell>
          <cell r="GG6">
            <v>0</v>
          </cell>
          <cell r="GH6">
            <v>0</v>
          </cell>
          <cell r="GI6">
            <v>0</v>
          </cell>
          <cell r="GJ6">
            <v>0</v>
          </cell>
          <cell r="GK6">
            <v>4671.3310000000001</v>
          </cell>
          <cell r="GL6">
            <v>17677</v>
          </cell>
          <cell r="GM6">
            <v>0</v>
          </cell>
          <cell r="GN6">
            <v>0</v>
          </cell>
          <cell r="GO6">
            <v>0</v>
          </cell>
          <cell r="GP6">
            <v>24152799</v>
          </cell>
          <cell r="GQ6">
            <v>24152799</v>
          </cell>
          <cell r="GR6">
            <v>0</v>
          </cell>
          <cell r="GS6">
            <v>0</v>
          </cell>
          <cell r="GT6">
            <v>0</v>
          </cell>
          <cell r="HB6">
            <v>210852832</v>
          </cell>
          <cell r="HC6">
            <v>6.0034999999999998E-2</v>
          </cell>
          <cell r="HD6">
            <v>586610</v>
          </cell>
        </row>
        <row r="7">
          <cell r="B7">
            <v>15828</v>
          </cell>
          <cell r="C7">
            <v>9</v>
          </cell>
          <cell r="D7">
            <v>2019</v>
          </cell>
          <cell r="E7">
            <v>5390</v>
          </cell>
          <cell r="F7">
            <v>0</v>
          </cell>
          <cell r="G7">
            <v>4069.2069999999999</v>
          </cell>
          <cell r="H7">
            <v>3793.5549999999998</v>
          </cell>
          <cell r="I7">
            <v>3793.5549999999998</v>
          </cell>
          <cell r="J7">
            <v>4069.2069999999999</v>
          </cell>
          <cell r="K7">
            <v>0</v>
          </cell>
          <cell r="L7">
            <v>6535</v>
          </cell>
          <cell r="M7">
            <v>0</v>
          </cell>
          <cell r="N7">
            <v>0</v>
          </cell>
          <cell r="P7">
            <v>4073.308</v>
          </cell>
          <cell r="Q7">
            <v>0</v>
          </cell>
          <cell r="R7">
            <v>1821502</v>
          </cell>
          <cell r="S7">
            <v>447.18</v>
          </cell>
          <cell r="U7">
            <v>0</v>
          </cell>
          <cell r="V7">
            <v>1031.3340000000001</v>
          </cell>
          <cell r="W7">
            <v>673977</v>
          </cell>
          <cell r="X7">
            <v>673977</v>
          </cell>
          <cell r="Z7">
            <v>0</v>
          </cell>
          <cell r="AA7">
            <v>1</v>
          </cell>
          <cell r="AB7">
            <v>1</v>
          </cell>
          <cell r="AC7">
            <v>0</v>
          </cell>
          <cell r="AD7" t="str">
            <v>N</v>
          </cell>
          <cell r="AE7">
            <v>0</v>
          </cell>
          <cell r="AH7">
            <v>0</v>
          </cell>
          <cell r="AI7">
            <v>0</v>
          </cell>
          <cell r="AJ7">
            <v>5102</v>
          </cell>
          <cell r="AK7" t="str">
            <v>1</v>
          </cell>
          <cell r="AL7" t="str">
            <v>HARMONY SCIENCE ACAD (SAN ANTONIO)</v>
          </cell>
          <cell r="AM7">
            <v>0</v>
          </cell>
          <cell r="AN7">
            <v>0</v>
          </cell>
          <cell r="AO7">
            <v>0</v>
          </cell>
          <cell r="AP7">
            <v>0</v>
          </cell>
          <cell r="AQ7">
            <v>0</v>
          </cell>
          <cell r="AR7">
            <v>0</v>
          </cell>
          <cell r="AS7">
            <v>0</v>
          </cell>
          <cell r="AT7">
            <v>0</v>
          </cell>
          <cell r="AU7">
            <v>0</v>
          </cell>
          <cell r="AV7">
            <v>0</v>
          </cell>
          <cell r="AW7">
            <v>37250829</v>
          </cell>
          <cell r="AX7">
            <v>36022195</v>
          </cell>
          <cell r="AY7">
            <v>0</v>
          </cell>
          <cell r="AZ7">
            <v>2111960</v>
          </cell>
          <cell r="BA7">
            <v>68.582999999999998</v>
          </cell>
          <cell r="BB7">
            <v>159193</v>
          </cell>
          <cell r="BC7">
            <v>159193</v>
          </cell>
          <cell r="BD7">
            <v>203</v>
          </cell>
          <cell r="BE7">
            <v>0</v>
          </cell>
          <cell r="BF7">
            <v>32137150</v>
          </cell>
          <cell r="BG7">
            <v>0</v>
          </cell>
          <cell r="BH7">
            <v>1056.212</v>
          </cell>
          <cell r="BI7">
            <v>290458</v>
          </cell>
          <cell r="BJ7">
            <v>12</v>
          </cell>
          <cell r="BK7">
            <v>0</v>
          </cell>
          <cell r="BL7">
            <v>0</v>
          </cell>
          <cell r="BM7">
            <v>0</v>
          </cell>
          <cell r="BN7">
            <v>0</v>
          </cell>
          <cell r="BO7">
            <v>0</v>
          </cell>
          <cell r="BP7">
            <v>0</v>
          </cell>
          <cell r="BQ7">
            <v>5390</v>
          </cell>
          <cell r="BR7">
            <v>1</v>
          </cell>
          <cell r="BS7">
            <v>0</v>
          </cell>
          <cell r="BT7">
            <v>0</v>
          </cell>
          <cell r="BU7">
            <v>0</v>
          </cell>
          <cell r="BV7">
            <v>0</v>
          </cell>
          <cell r="BW7">
            <v>0</v>
          </cell>
          <cell r="BX7">
            <v>0</v>
          </cell>
          <cell r="BY7">
            <v>0</v>
          </cell>
          <cell r="BZ7">
            <v>0</v>
          </cell>
          <cell r="CA7">
            <v>0</v>
          </cell>
          <cell r="CB7">
            <v>0</v>
          </cell>
          <cell r="CC7">
            <v>0</v>
          </cell>
          <cell r="CG7">
            <v>0</v>
          </cell>
          <cell r="CH7">
            <v>938176</v>
          </cell>
          <cell r="CI7">
            <v>0</v>
          </cell>
          <cell r="CJ7">
            <v>4</v>
          </cell>
          <cell r="CK7">
            <v>0</v>
          </cell>
          <cell r="CL7">
            <v>0</v>
          </cell>
          <cell r="CN7">
            <v>0</v>
          </cell>
          <cell r="CO7">
            <v>1</v>
          </cell>
          <cell r="CP7">
            <v>0</v>
          </cell>
          <cell r="CQ7">
            <v>0</v>
          </cell>
          <cell r="CR7">
            <v>4069.2069999999999</v>
          </cell>
          <cell r="CS7">
            <v>0</v>
          </cell>
          <cell r="CT7">
            <v>0</v>
          </cell>
          <cell r="CU7">
            <v>0</v>
          </cell>
          <cell r="CV7">
            <v>0</v>
          </cell>
          <cell r="CW7">
            <v>0</v>
          </cell>
          <cell r="CX7">
            <v>0</v>
          </cell>
          <cell r="CY7">
            <v>0</v>
          </cell>
          <cell r="CZ7">
            <v>0</v>
          </cell>
          <cell r="DA7">
            <v>1</v>
          </cell>
          <cell r="DB7">
            <v>24790882</v>
          </cell>
          <cell r="DC7">
            <v>0</v>
          </cell>
          <cell r="DD7">
            <v>0</v>
          </cell>
          <cell r="DE7">
            <v>3689439</v>
          </cell>
          <cell r="DF7">
            <v>3689439</v>
          </cell>
          <cell r="DG7">
            <v>2822.83</v>
          </cell>
          <cell r="DH7">
            <v>0</v>
          </cell>
          <cell r="DI7">
            <v>0</v>
          </cell>
          <cell r="DK7">
            <v>5390</v>
          </cell>
          <cell r="DL7">
            <v>0</v>
          </cell>
          <cell r="DM7">
            <v>2044809</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37.790999999999997</v>
          </cell>
          <cell r="ED7">
            <v>271661</v>
          </cell>
          <cell r="EE7">
            <v>0</v>
          </cell>
          <cell r="EF7">
            <v>0</v>
          </cell>
          <cell r="EG7">
            <v>0</v>
          </cell>
          <cell r="EH7">
            <v>1773148</v>
          </cell>
          <cell r="EI7">
            <v>0</v>
          </cell>
          <cell r="EJ7">
            <v>0</v>
          </cell>
          <cell r="EK7">
            <v>66.430999999999997</v>
          </cell>
          <cell r="EL7">
            <v>0.28199999999999997</v>
          </cell>
          <cell r="EM7">
            <v>16.143999999999998</v>
          </cell>
          <cell r="EN7">
            <v>4.5519999999999996</v>
          </cell>
          <cell r="EO7">
            <v>0</v>
          </cell>
          <cell r="EP7">
            <v>0</v>
          </cell>
          <cell r="EQ7">
            <v>87.409000000000006</v>
          </cell>
          <cell r="ER7">
            <v>0</v>
          </cell>
          <cell r="ES7">
            <v>271.33100000000002</v>
          </cell>
          <cell r="ET7">
            <v>34292</v>
          </cell>
          <cell r="EU7">
            <v>2111960</v>
          </cell>
          <cell r="EV7">
            <v>0</v>
          </cell>
          <cell r="EW7">
            <v>0</v>
          </cell>
          <cell r="EX7">
            <v>0</v>
          </cell>
          <cell r="EZ7">
            <v>31197525</v>
          </cell>
          <cell r="FA7">
            <v>0</v>
          </cell>
          <cell r="FB7">
            <v>33309485</v>
          </cell>
          <cell r="FC7">
            <v>0.97329200000000005</v>
          </cell>
          <cell r="FD7">
            <v>0</v>
          </cell>
          <cell r="FE7">
            <v>3838497</v>
          </cell>
          <cell r="FF7">
            <v>986173</v>
          </cell>
          <cell r="FG7">
            <v>5.7339000000000001E-2</v>
          </cell>
          <cell r="FH7">
            <v>4.9002999999999998E-2</v>
          </cell>
          <cell r="FI7">
            <v>0</v>
          </cell>
          <cell r="FJ7">
            <v>0</v>
          </cell>
          <cell r="FK7">
            <v>6298.8249999999998</v>
          </cell>
          <cell r="FL7">
            <v>39072331</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1660727</v>
          </cell>
          <cell r="GC7">
            <v>1660727</v>
          </cell>
          <cell r="GD7">
            <v>188.24299999999999</v>
          </cell>
          <cell r="GF7">
            <v>0</v>
          </cell>
          <cell r="GG7">
            <v>0</v>
          </cell>
          <cell r="GH7">
            <v>0</v>
          </cell>
          <cell r="GI7">
            <v>0</v>
          </cell>
          <cell r="GJ7">
            <v>0</v>
          </cell>
          <cell r="GK7">
            <v>4735.7960000000003</v>
          </cell>
          <cell r="GL7">
            <v>16634</v>
          </cell>
          <cell r="GM7">
            <v>0</v>
          </cell>
          <cell r="GN7">
            <v>0</v>
          </cell>
          <cell r="GO7">
            <v>0</v>
          </cell>
          <cell r="GP7">
            <v>38134155</v>
          </cell>
          <cell r="GQ7">
            <v>38134155</v>
          </cell>
          <cell r="GR7">
            <v>0</v>
          </cell>
          <cell r="GS7">
            <v>0</v>
          </cell>
          <cell r="GT7">
            <v>0</v>
          </cell>
          <cell r="HB7">
            <v>210852832</v>
          </cell>
          <cell r="HC7">
            <v>6.0034999999999998E-2</v>
          </cell>
          <cell r="HD7">
            <v>903884</v>
          </cell>
        </row>
        <row r="8">
          <cell r="B8">
            <v>14804</v>
          </cell>
          <cell r="C8">
            <v>9</v>
          </cell>
          <cell r="D8">
            <v>2019</v>
          </cell>
          <cell r="E8">
            <v>5390</v>
          </cell>
          <cell r="F8">
            <v>0</v>
          </cell>
          <cell r="G8">
            <v>1574.75</v>
          </cell>
          <cell r="H8">
            <v>1515.924</v>
          </cell>
          <cell r="I8">
            <v>1515.924</v>
          </cell>
          <cell r="J8">
            <v>1574.75</v>
          </cell>
          <cell r="K8">
            <v>0</v>
          </cell>
          <cell r="L8">
            <v>6535</v>
          </cell>
          <cell r="M8">
            <v>0</v>
          </cell>
          <cell r="N8">
            <v>0</v>
          </cell>
          <cell r="P8">
            <v>1589.0329999999999</v>
          </cell>
          <cell r="Q8">
            <v>0</v>
          </cell>
          <cell r="R8">
            <v>710584</v>
          </cell>
          <cell r="S8">
            <v>447.18</v>
          </cell>
          <cell r="U8">
            <v>0</v>
          </cell>
          <cell r="V8">
            <v>10.967000000000001</v>
          </cell>
          <cell r="W8">
            <v>7167</v>
          </cell>
          <cell r="X8">
            <v>7167</v>
          </cell>
          <cell r="Z8">
            <v>0</v>
          </cell>
          <cell r="AA8">
            <v>1</v>
          </cell>
          <cell r="AB8">
            <v>1</v>
          </cell>
          <cell r="AC8">
            <v>0</v>
          </cell>
          <cell r="AD8" t="str">
            <v>N</v>
          </cell>
          <cell r="AE8">
            <v>0</v>
          </cell>
          <cell r="AH8">
            <v>0</v>
          </cell>
          <cell r="AI8">
            <v>0</v>
          </cell>
          <cell r="AJ8">
            <v>5102</v>
          </cell>
          <cell r="AK8" t="str">
            <v>1</v>
          </cell>
          <cell r="AL8" t="str">
            <v>ORENDA CHARTER SCHOOL</v>
          </cell>
          <cell r="AM8">
            <v>0</v>
          </cell>
          <cell r="AN8">
            <v>0</v>
          </cell>
          <cell r="AO8">
            <v>0</v>
          </cell>
          <cell r="AP8">
            <v>0</v>
          </cell>
          <cell r="AQ8">
            <v>0</v>
          </cell>
          <cell r="AR8">
            <v>0</v>
          </cell>
          <cell r="AS8">
            <v>0</v>
          </cell>
          <cell r="AT8">
            <v>0</v>
          </cell>
          <cell r="AU8">
            <v>0</v>
          </cell>
          <cell r="AV8">
            <v>0</v>
          </cell>
          <cell r="AW8">
            <v>13340185</v>
          </cell>
          <cell r="AX8">
            <v>12840008</v>
          </cell>
          <cell r="AY8">
            <v>0</v>
          </cell>
          <cell r="AZ8">
            <v>843841</v>
          </cell>
          <cell r="BA8">
            <v>28.082999999999998</v>
          </cell>
          <cell r="BB8">
            <v>0</v>
          </cell>
          <cell r="BC8">
            <v>0</v>
          </cell>
          <cell r="BD8">
            <v>0</v>
          </cell>
          <cell r="BE8">
            <v>0</v>
          </cell>
          <cell r="BF8">
            <v>11507264</v>
          </cell>
          <cell r="BG8">
            <v>0</v>
          </cell>
          <cell r="BH8">
            <v>484.57</v>
          </cell>
          <cell r="BI8">
            <v>133257</v>
          </cell>
          <cell r="BJ8">
            <v>12</v>
          </cell>
          <cell r="BK8">
            <v>0</v>
          </cell>
          <cell r="BL8">
            <v>0</v>
          </cell>
          <cell r="BM8">
            <v>0</v>
          </cell>
          <cell r="BN8">
            <v>0</v>
          </cell>
          <cell r="BO8">
            <v>0</v>
          </cell>
          <cell r="BP8">
            <v>0</v>
          </cell>
          <cell r="BQ8">
            <v>5390</v>
          </cell>
          <cell r="BR8">
            <v>1</v>
          </cell>
          <cell r="BS8">
            <v>0</v>
          </cell>
          <cell r="BT8">
            <v>0</v>
          </cell>
          <cell r="BU8">
            <v>0</v>
          </cell>
          <cell r="BV8">
            <v>0</v>
          </cell>
          <cell r="BW8">
            <v>0</v>
          </cell>
          <cell r="BX8">
            <v>0</v>
          </cell>
          <cell r="BY8">
            <v>0</v>
          </cell>
          <cell r="BZ8">
            <v>0</v>
          </cell>
          <cell r="CA8">
            <v>0</v>
          </cell>
          <cell r="CB8">
            <v>0</v>
          </cell>
          <cell r="CC8">
            <v>0</v>
          </cell>
          <cell r="CG8">
            <v>0</v>
          </cell>
          <cell r="CH8">
            <v>366920</v>
          </cell>
          <cell r="CI8">
            <v>0</v>
          </cell>
          <cell r="CJ8">
            <v>4</v>
          </cell>
          <cell r="CK8">
            <v>0</v>
          </cell>
          <cell r="CL8">
            <v>0</v>
          </cell>
          <cell r="CN8">
            <v>0</v>
          </cell>
          <cell r="CO8">
            <v>1</v>
          </cell>
          <cell r="CP8">
            <v>3.5000000000000003E-2</v>
          </cell>
          <cell r="CQ8">
            <v>12.33</v>
          </cell>
          <cell r="CR8">
            <v>1574.75</v>
          </cell>
          <cell r="CS8">
            <v>0</v>
          </cell>
          <cell r="CT8">
            <v>0</v>
          </cell>
          <cell r="CU8">
            <v>0</v>
          </cell>
          <cell r="CV8">
            <v>0</v>
          </cell>
          <cell r="CW8">
            <v>0</v>
          </cell>
          <cell r="CX8">
            <v>0</v>
          </cell>
          <cell r="CY8">
            <v>0</v>
          </cell>
          <cell r="CZ8">
            <v>0</v>
          </cell>
          <cell r="DA8">
            <v>1</v>
          </cell>
          <cell r="DB8">
            <v>9906563</v>
          </cell>
          <cell r="DC8">
            <v>0</v>
          </cell>
          <cell r="DD8">
            <v>0</v>
          </cell>
          <cell r="DE8">
            <v>308674</v>
          </cell>
          <cell r="DF8">
            <v>309225</v>
          </cell>
          <cell r="DG8">
            <v>236.17</v>
          </cell>
          <cell r="DH8">
            <v>0</v>
          </cell>
          <cell r="DI8">
            <v>551</v>
          </cell>
          <cell r="DK8">
            <v>5390</v>
          </cell>
          <cell r="DL8">
            <v>0</v>
          </cell>
          <cell r="DM8">
            <v>1600080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25.516999999999999</v>
          </cell>
          <cell r="ED8">
            <v>183429</v>
          </cell>
          <cell r="EE8">
            <v>0</v>
          </cell>
          <cell r="EF8">
            <v>0</v>
          </cell>
          <cell r="EG8">
            <v>0</v>
          </cell>
          <cell r="EH8">
            <v>504339</v>
          </cell>
          <cell r="EI8">
            <v>912312</v>
          </cell>
          <cell r="EJ8">
            <v>34.901000000000003</v>
          </cell>
          <cell r="EK8">
            <v>20.45</v>
          </cell>
          <cell r="EL8">
            <v>0.13500000000000001</v>
          </cell>
          <cell r="EM8">
            <v>0.64</v>
          </cell>
          <cell r="EN8">
            <v>2.7</v>
          </cell>
          <cell r="EO8">
            <v>0</v>
          </cell>
          <cell r="EP8">
            <v>0</v>
          </cell>
          <cell r="EQ8">
            <v>58.826000000000001</v>
          </cell>
          <cell r="ER8">
            <v>0</v>
          </cell>
          <cell r="ES8">
            <v>77.174999999999997</v>
          </cell>
          <cell r="ET8">
            <v>17124</v>
          </cell>
          <cell r="EU8">
            <v>843841</v>
          </cell>
          <cell r="EV8">
            <v>0</v>
          </cell>
          <cell r="EW8">
            <v>0</v>
          </cell>
          <cell r="EX8">
            <v>0</v>
          </cell>
          <cell r="EZ8">
            <v>11112451</v>
          </cell>
          <cell r="FA8">
            <v>0</v>
          </cell>
          <cell r="FB8">
            <v>11956292</v>
          </cell>
          <cell r="FC8">
            <v>0.97329200000000005</v>
          </cell>
          <cell r="FD8">
            <v>0</v>
          </cell>
          <cell r="FE8">
            <v>1374441</v>
          </cell>
          <cell r="FF8">
            <v>353116</v>
          </cell>
          <cell r="FG8">
            <v>5.7339000000000001E-2</v>
          </cell>
          <cell r="FH8">
            <v>4.9002999999999998E-2</v>
          </cell>
          <cell r="FI8">
            <v>0</v>
          </cell>
          <cell r="FJ8">
            <v>0</v>
          </cell>
          <cell r="FK8">
            <v>2255.404</v>
          </cell>
          <cell r="FL8">
            <v>14050769</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F8">
            <v>0</v>
          </cell>
          <cell r="GG8">
            <v>0</v>
          </cell>
          <cell r="GH8">
            <v>0</v>
          </cell>
          <cell r="GI8">
            <v>0</v>
          </cell>
          <cell r="GJ8">
            <v>0</v>
          </cell>
          <cell r="GK8">
            <v>4755.6239999999998</v>
          </cell>
          <cell r="GL8">
            <v>7453</v>
          </cell>
          <cell r="GM8">
            <v>0</v>
          </cell>
          <cell r="GN8">
            <v>0</v>
          </cell>
          <cell r="GO8">
            <v>0</v>
          </cell>
          <cell r="GP8">
            <v>13683849</v>
          </cell>
          <cell r="GQ8">
            <v>13683849</v>
          </cell>
          <cell r="GR8">
            <v>0</v>
          </cell>
          <cell r="GS8">
            <v>0</v>
          </cell>
          <cell r="GT8">
            <v>0</v>
          </cell>
          <cell r="HB8">
            <v>210852832</v>
          </cell>
          <cell r="HC8">
            <v>6.0034999999999998E-2</v>
          </cell>
          <cell r="HD8">
            <v>349796</v>
          </cell>
        </row>
        <row r="9">
          <cell r="B9">
            <v>71806</v>
          </cell>
          <cell r="C9">
            <v>9</v>
          </cell>
          <cell r="D9">
            <v>2019</v>
          </cell>
          <cell r="E9">
            <v>5390</v>
          </cell>
          <cell r="F9">
            <v>0</v>
          </cell>
          <cell r="G9">
            <v>3250.4189999999999</v>
          </cell>
          <cell r="H9">
            <v>3096.4769999999999</v>
          </cell>
          <cell r="I9">
            <v>3096.4769999999999</v>
          </cell>
          <cell r="J9">
            <v>3250.4189999999999</v>
          </cell>
          <cell r="K9">
            <v>0</v>
          </cell>
          <cell r="L9">
            <v>6535</v>
          </cell>
          <cell r="M9">
            <v>0</v>
          </cell>
          <cell r="N9">
            <v>0</v>
          </cell>
          <cell r="P9">
            <v>3250.8270000000002</v>
          </cell>
          <cell r="Q9">
            <v>0</v>
          </cell>
          <cell r="R9">
            <v>1453705</v>
          </cell>
          <cell r="S9">
            <v>447.18</v>
          </cell>
          <cell r="U9">
            <v>0</v>
          </cell>
          <cell r="V9">
            <v>556.52</v>
          </cell>
          <cell r="W9">
            <v>363686</v>
          </cell>
          <cell r="X9">
            <v>363686</v>
          </cell>
          <cell r="Z9">
            <v>0</v>
          </cell>
          <cell r="AA9">
            <v>1</v>
          </cell>
          <cell r="AB9">
            <v>1</v>
          </cell>
          <cell r="AC9">
            <v>0</v>
          </cell>
          <cell r="AD9" t="str">
            <v>N</v>
          </cell>
          <cell r="AE9">
            <v>0</v>
          </cell>
          <cell r="AH9">
            <v>0</v>
          </cell>
          <cell r="AI9">
            <v>0</v>
          </cell>
          <cell r="AJ9">
            <v>5102</v>
          </cell>
          <cell r="AK9" t="str">
            <v>1</v>
          </cell>
          <cell r="AL9" t="str">
            <v>HARMONY SCIENCE ACAD (EL PASO)</v>
          </cell>
          <cell r="AM9">
            <v>0</v>
          </cell>
          <cell r="AN9">
            <v>0</v>
          </cell>
          <cell r="AO9">
            <v>0</v>
          </cell>
          <cell r="AP9">
            <v>0</v>
          </cell>
          <cell r="AQ9">
            <v>0</v>
          </cell>
          <cell r="AR9">
            <v>0</v>
          </cell>
          <cell r="AS9">
            <v>0</v>
          </cell>
          <cell r="AT9">
            <v>0</v>
          </cell>
          <cell r="AU9">
            <v>0</v>
          </cell>
          <cell r="AV9">
            <v>0</v>
          </cell>
          <cell r="AW9">
            <v>29888380</v>
          </cell>
          <cell r="AX9">
            <v>28966798</v>
          </cell>
          <cell r="AY9">
            <v>0</v>
          </cell>
          <cell r="AZ9">
            <v>1625154</v>
          </cell>
          <cell r="BA9">
            <v>56.25</v>
          </cell>
          <cell r="BB9">
            <v>127449</v>
          </cell>
          <cell r="BC9">
            <v>127449</v>
          </cell>
          <cell r="BD9">
            <v>162.52099999999999</v>
          </cell>
          <cell r="BE9">
            <v>0</v>
          </cell>
          <cell r="BF9">
            <v>25833319</v>
          </cell>
          <cell r="BG9">
            <v>0</v>
          </cell>
          <cell r="BH9">
            <v>623.45000000000005</v>
          </cell>
          <cell r="BI9">
            <v>171449</v>
          </cell>
          <cell r="BJ9">
            <v>12</v>
          </cell>
          <cell r="BK9">
            <v>0</v>
          </cell>
          <cell r="BL9">
            <v>0</v>
          </cell>
          <cell r="BM9">
            <v>0</v>
          </cell>
          <cell r="BN9">
            <v>0</v>
          </cell>
          <cell r="BO9">
            <v>0</v>
          </cell>
          <cell r="BP9">
            <v>0</v>
          </cell>
          <cell r="BQ9">
            <v>5390</v>
          </cell>
          <cell r="BR9">
            <v>1</v>
          </cell>
          <cell r="BS9">
            <v>0</v>
          </cell>
          <cell r="BT9">
            <v>0</v>
          </cell>
          <cell r="BU9">
            <v>0</v>
          </cell>
          <cell r="BV9">
            <v>0</v>
          </cell>
          <cell r="BW9">
            <v>0</v>
          </cell>
          <cell r="BX9">
            <v>0</v>
          </cell>
          <cell r="BY9">
            <v>0</v>
          </cell>
          <cell r="BZ9">
            <v>0</v>
          </cell>
          <cell r="CA9">
            <v>0</v>
          </cell>
          <cell r="CB9">
            <v>0</v>
          </cell>
          <cell r="CC9">
            <v>0</v>
          </cell>
          <cell r="CG9">
            <v>0</v>
          </cell>
          <cell r="CH9">
            <v>750133</v>
          </cell>
          <cell r="CI9">
            <v>0</v>
          </cell>
          <cell r="CJ9">
            <v>4</v>
          </cell>
          <cell r="CK9">
            <v>0</v>
          </cell>
          <cell r="CL9">
            <v>0</v>
          </cell>
          <cell r="CN9">
            <v>0</v>
          </cell>
          <cell r="CO9">
            <v>1</v>
          </cell>
          <cell r="CP9">
            <v>0</v>
          </cell>
          <cell r="CQ9">
            <v>0</v>
          </cell>
          <cell r="CR9">
            <v>3250.4189999999999</v>
          </cell>
          <cell r="CS9">
            <v>0</v>
          </cell>
          <cell r="CT9">
            <v>0</v>
          </cell>
          <cell r="CU9">
            <v>0</v>
          </cell>
          <cell r="CV9">
            <v>0</v>
          </cell>
          <cell r="CW9">
            <v>0</v>
          </cell>
          <cell r="CX9">
            <v>0</v>
          </cell>
          <cell r="CY9">
            <v>0</v>
          </cell>
          <cell r="CZ9">
            <v>0</v>
          </cell>
          <cell r="DA9">
            <v>1</v>
          </cell>
          <cell r="DB9">
            <v>20235477</v>
          </cell>
          <cell r="DC9">
            <v>0</v>
          </cell>
          <cell r="DD9">
            <v>0</v>
          </cell>
          <cell r="DE9">
            <v>3062732</v>
          </cell>
          <cell r="DF9">
            <v>3062732</v>
          </cell>
          <cell r="DG9">
            <v>2343.33</v>
          </cell>
          <cell r="DH9">
            <v>0</v>
          </cell>
          <cell r="DI9">
            <v>0</v>
          </cell>
          <cell r="DK9">
            <v>5390</v>
          </cell>
          <cell r="DL9">
            <v>0</v>
          </cell>
          <cell r="DM9">
            <v>1947414</v>
          </cell>
          <cell r="DN9">
            <v>0</v>
          </cell>
          <cell r="DO9">
            <v>0</v>
          </cell>
          <cell r="DP9">
            <v>0</v>
          </cell>
          <cell r="DQ9">
            <v>0</v>
          </cell>
          <cell r="DR9">
            <v>0</v>
          </cell>
          <cell r="DS9">
            <v>0</v>
          </cell>
          <cell r="DT9">
            <v>0</v>
          </cell>
          <cell r="DU9">
            <v>0</v>
          </cell>
          <cell r="DV9">
            <v>0</v>
          </cell>
          <cell r="DW9">
            <v>0</v>
          </cell>
          <cell r="DX9">
            <v>0</v>
          </cell>
          <cell r="DY9">
            <v>0</v>
          </cell>
          <cell r="DZ9">
            <v>0</v>
          </cell>
          <cell r="EA9">
            <v>0.16700000000000001</v>
          </cell>
          <cell r="EB9">
            <v>0</v>
          </cell>
          <cell r="EC9">
            <v>87.635999999999996</v>
          </cell>
          <cell r="ED9">
            <v>629971</v>
          </cell>
          <cell r="EE9">
            <v>0</v>
          </cell>
          <cell r="EF9">
            <v>0</v>
          </cell>
          <cell r="EG9">
            <v>0</v>
          </cell>
          <cell r="EH9">
            <v>1317443</v>
          </cell>
          <cell r="EI9">
            <v>0</v>
          </cell>
          <cell r="EJ9">
            <v>0</v>
          </cell>
          <cell r="EK9">
            <v>43.441000000000003</v>
          </cell>
          <cell r="EL9">
            <v>0.08</v>
          </cell>
          <cell r="EM9">
            <v>12.29</v>
          </cell>
          <cell r="EN9">
            <v>6.6660000000000004</v>
          </cell>
          <cell r="EO9">
            <v>0</v>
          </cell>
          <cell r="EP9">
            <v>0</v>
          </cell>
          <cell r="EQ9">
            <v>62.643999999999998</v>
          </cell>
          <cell r="ER9">
            <v>0</v>
          </cell>
          <cell r="ES9">
            <v>201.59800000000001</v>
          </cell>
          <cell r="ET9">
            <v>28125</v>
          </cell>
          <cell r="EU9">
            <v>1625154</v>
          </cell>
          <cell r="EV9">
            <v>0</v>
          </cell>
          <cell r="EW9">
            <v>0</v>
          </cell>
          <cell r="EX9">
            <v>0</v>
          </cell>
          <cell r="EZ9">
            <v>25088507</v>
          </cell>
          <cell r="FA9">
            <v>0</v>
          </cell>
          <cell r="FB9">
            <v>26713661</v>
          </cell>
          <cell r="FC9">
            <v>0.97329200000000005</v>
          </cell>
          <cell r="FD9">
            <v>0</v>
          </cell>
          <cell r="FE9">
            <v>3085560</v>
          </cell>
          <cell r="FF9">
            <v>792731</v>
          </cell>
          <cell r="FG9">
            <v>5.7339000000000001E-2</v>
          </cell>
          <cell r="FH9">
            <v>4.9002999999999998E-2</v>
          </cell>
          <cell r="FI9">
            <v>0</v>
          </cell>
          <cell r="FJ9">
            <v>0</v>
          </cell>
          <cell r="FK9">
            <v>5063.2849999999999</v>
          </cell>
          <cell r="FL9">
            <v>31342085</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805454</v>
          </cell>
          <cell r="GC9">
            <v>805454</v>
          </cell>
          <cell r="GD9">
            <v>91.298000000000002</v>
          </cell>
          <cell r="GF9">
            <v>0</v>
          </cell>
          <cell r="GG9">
            <v>0</v>
          </cell>
          <cell r="GH9">
            <v>0</v>
          </cell>
          <cell r="GI9">
            <v>0</v>
          </cell>
          <cell r="GJ9">
            <v>0</v>
          </cell>
          <cell r="GK9">
            <v>4725.0559999999996</v>
          </cell>
          <cell r="GL9">
            <v>17619</v>
          </cell>
          <cell r="GM9">
            <v>0</v>
          </cell>
          <cell r="GN9">
            <v>0</v>
          </cell>
          <cell r="GO9">
            <v>0</v>
          </cell>
          <cell r="GP9">
            <v>30591952</v>
          </cell>
          <cell r="GQ9">
            <v>30591952</v>
          </cell>
          <cell r="GR9">
            <v>0</v>
          </cell>
          <cell r="GS9">
            <v>0</v>
          </cell>
          <cell r="GT9">
            <v>0</v>
          </cell>
          <cell r="HB9">
            <v>210852832</v>
          </cell>
          <cell r="HC9">
            <v>6.0034999999999998E-2</v>
          </cell>
          <cell r="HD9">
            <v>722008</v>
          </cell>
        </row>
        <row r="10">
          <cell r="B10">
            <v>161802</v>
          </cell>
          <cell r="C10">
            <v>9</v>
          </cell>
          <cell r="D10">
            <v>2019</v>
          </cell>
          <cell r="E10">
            <v>5390</v>
          </cell>
          <cell r="F10">
            <v>0</v>
          </cell>
          <cell r="G10">
            <v>751.77800000000002</v>
          </cell>
          <cell r="H10">
            <v>715.16899999999998</v>
          </cell>
          <cell r="I10">
            <v>715.16899999999998</v>
          </cell>
          <cell r="J10">
            <v>751.77800000000002</v>
          </cell>
          <cell r="K10">
            <v>0</v>
          </cell>
          <cell r="L10">
            <v>6535</v>
          </cell>
          <cell r="M10">
            <v>0</v>
          </cell>
          <cell r="N10">
            <v>0</v>
          </cell>
          <cell r="P10">
            <v>748.22699999999998</v>
          </cell>
          <cell r="Q10">
            <v>0</v>
          </cell>
          <cell r="R10">
            <v>334592</v>
          </cell>
          <cell r="S10">
            <v>447.18</v>
          </cell>
          <cell r="U10">
            <v>0</v>
          </cell>
          <cell r="V10">
            <v>56.104999999999997</v>
          </cell>
          <cell r="W10">
            <v>36665</v>
          </cell>
          <cell r="X10">
            <v>36665</v>
          </cell>
          <cell r="Z10">
            <v>0</v>
          </cell>
          <cell r="AA10">
            <v>1</v>
          </cell>
          <cell r="AB10">
            <v>1</v>
          </cell>
          <cell r="AC10">
            <v>0</v>
          </cell>
          <cell r="AD10" t="str">
            <v>N</v>
          </cell>
          <cell r="AE10">
            <v>0</v>
          </cell>
          <cell r="AH10">
            <v>0</v>
          </cell>
          <cell r="AI10">
            <v>0</v>
          </cell>
          <cell r="AJ10">
            <v>5102</v>
          </cell>
          <cell r="AK10" t="str">
            <v>1</v>
          </cell>
          <cell r="AL10" t="str">
            <v>RAPOPORT ACADEMY PUBLIC SCHOOL</v>
          </cell>
          <cell r="AM10">
            <v>0</v>
          </cell>
          <cell r="AN10">
            <v>0</v>
          </cell>
          <cell r="AO10">
            <v>0</v>
          </cell>
          <cell r="AP10">
            <v>0</v>
          </cell>
          <cell r="AQ10">
            <v>0</v>
          </cell>
          <cell r="AR10">
            <v>0</v>
          </cell>
          <cell r="AS10">
            <v>0</v>
          </cell>
          <cell r="AT10">
            <v>0</v>
          </cell>
          <cell r="AU10">
            <v>0</v>
          </cell>
          <cell r="AV10">
            <v>0</v>
          </cell>
          <cell r="AW10">
            <v>6872091</v>
          </cell>
          <cell r="AX10">
            <v>6665305</v>
          </cell>
          <cell r="AY10">
            <v>0</v>
          </cell>
          <cell r="AZ10">
            <v>374387</v>
          </cell>
          <cell r="BA10">
            <v>0</v>
          </cell>
          <cell r="BB10">
            <v>0</v>
          </cell>
          <cell r="BC10">
            <v>0</v>
          </cell>
          <cell r="BD10">
            <v>0</v>
          </cell>
          <cell r="BE10">
            <v>0</v>
          </cell>
          <cell r="BF10">
            <v>5944364</v>
          </cell>
          <cell r="BG10">
            <v>0</v>
          </cell>
          <cell r="BH10">
            <v>144.708</v>
          </cell>
          <cell r="BI10">
            <v>39795</v>
          </cell>
          <cell r="BJ10">
            <v>12</v>
          </cell>
          <cell r="BK10">
            <v>0</v>
          </cell>
          <cell r="BL10">
            <v>0</v>
          </cell>
          <cell r="BM10">
            <v>0</v>
          </cell>
          <cell r="BN10">
            <v>0</v>
          </cell>
          <cell r="BO10">
            <v>0</v>
          </cell>
          <cell r="BP10">
            <v>0</v>
          </cell>
          <cell r="BQ10">
            <v>5390</v>
          </cell>
          <cell r="BR10">
            <v>1</v>
          </cell>
          <cell r="BS10">
            <v>0</v>
          </cell>
          <cell r="BT10">
            <v>0</v>
          </cell>
          <cell r="BU10">
            <v>0</v>
          </cell>
          <cell r="BV10">
            <v>0</v>
          </cell>
          <cell r="BW10">
            <v>0</v>
          </cell>
          <cell r="BX10">
            <v>0</v>
          </cell>
          <cell r="BY10">
            <v>0</v>
          </cell>
          <cell r="BZ10">
            <v>0</v>
          </cell>
          <cell r="CA10">
            <v>0</v>
          </cell>
          <cell r="CB10">
            <v>0</v>
          </cell>
          <cell r="CC10">
            <v>0</v>
          </cell>
          <cell r="CG10">
            <v>0</v>
          </cell>
          <cell r="CH10">
            <v>166991</v>
          </cell>
          <cell r="CI10">
            <v>0</v>
          </cell>
          <cell r="CJ10">
            <v>4</v>
          </cell>
          <cell r="CK10">
            <v>0</v>
          </cell>
          <cell r="CL10">
            <v>0</v>
          </cell>
          <cell r="CN10">
            <v>0</v>
          </cell>
          <cell r="CO10">
            <v>1</v>
          </cell>
          <cell r="CP10">
            <v>0</v>
          </cell>
          <cell r="CQ10">
            <v>0</v>
          </cell>
          <cell r="CR10">
            <v>751.77800000000002</v>
          </cell>
          <cell r="CS10">
            <v>0</v>
          </cell>
          <cell r="CT10">
            <v>0</v>
          </cell>
          <cell r="CU10">
            <v>0</v>
          </cell>
          <cell r="CV10">
            <v>0</v>
          </cell>
          <cell r="CW10">
            <v>0</v>
          </cell>
          <cell r="CX10">
            <v>0</v>
          </cell>
          <cell r="CY10">
            <v>0</v>
          </cell>
          <cell r="CZ10">
            <v>0</v>
          </cell>
          <cell r="DA10">
            <v>1</v>
          </cell>
          <cell r="DB10">
            <v>4673629</v>
          </cell>
          <cell r="DC10">
            <v>0</v>
          </cell>
          <cell r="DD10">
            <v>0</v>
          </cell>
          <cell r="DE10">
            <v>749996</v>
          </cell>
          <cell r="DF10">
            <v>749996</v>
          </cell>
          <cell r="DG10">
            <v>573.83000000000004</v>
          </cell>
          <cell r="DH10">
            <v>0</v>
          </cell>
          <cell r="DI10">
            <v>0</v>
          </cell>
          <cell r="DK10">
            <v>5390</v>
          </cell>
          <cell r="DL10">
            <v>0</v>
          </cell>
          <cell r="DM10">
            <v>436422</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24.388000000000002</v>
          </cell>
          <cell r="ED10">
            <v>175313</v>
          </cell>
          <cell r="EE10">
            <v>0</v>
          </cell>
          <cell r="EF10">
            <v>0</v>
          </cell>
          <cell r="EG10">
            <v>0</v>
          </cell>
          <cell r="EH10">
            <v>261109</v>
          </cell>
          <cell r="EI10">
            <v>0</v>
          </cell>
          <cell r="EJ10">
            <v>0</v>
          </cell>
          <cell r="EK10">
            <v>9.59</v>
          </cell>
          <cell r="EL10">
            <v>5.5E-2</v>
          </cell>
          <cell r="EM10">
            <v>1.0680000000000001</v>
          </cell>
          <cell r="EN10">
            <v>1.1870000000000001</v>
          </cell>
          <cell r="EO10">
            <v>0</v>
          </cell>
          <cell r="EP10">
            <v>0</v>
          </cell>
          <cell r="EQ10">
            <v>12.718</v>
          </cell>
          <cell r="ER10">
            <v>0.81799999999999995</v>
          </cell>
          <cell r="ES10">
            <v>39.954999999999998</v>
          </cell>
          <cell r="ET10">
            <v>0</v>
          </cell>
          <cell r="EU10">
            <v>374387</v>
          </cell>
          <cell r="EV10">
            <v>0</v>
          </cell>
          <cell r="EW10">
            <v>0</v>
          </cell>
          <cell r="EX10">
            <v>0</v>
          </cell>
          <cell r="EZ10">
            <v>5772892</v>
          </cell>
          <cell r="FA10">
            <v>0</v>
          </cell>
          <cell r="FB10">
            <v>6147279</v>
          </cell>
          <cell r="FC10">
            <v>0.97329200000000005</v>
          </cell>
          <cell r="FD10">
            <v>0</v>
          </cell>
          <cell r="FE10">
            <v>710002</v>
          </cell>
          <cell r="FF10">
            <v>182411</v>
          </cell>
          <cell r="FG10">
            <v>5.7339000000000001E-2</v>
          </cell>
          <cell r="FH10">
            <v>4.9002999999999998E-2</v>
          </cell>
          <cell r="FI10">
            <v>0</v>
          </cell>
          <cell r="FJ10">
            <v>0</v>
          </cell>
          <cell r="FK10">
            <v>1165.085</v>
          </cell>
          <cell r="FL10">
            <v>7206683</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210772</v>
          </cell>
          <cell r="GC10">
            <v>210772</v>
          </cell>
          <cell r="GD10">
            <v>23.890999999999998</v>
          </cell>
          <cell r="GF10">
            <v>0</v>
          </cell>
          <cell r="GG10">
            <v>0</v>
          </cell>
          <cell r="GH10">
            <v>0</v>
          </cell>
          <cell r="GI10">
            <v>0</v>
          </cell>
          <cell r="GJ10">
            <v>0</v>
          </cell>
          <cell r="GK10">
            <v>4799.16</v>
          </cell>
          <cell r="GL10">
            <v>10582</v>
          </cell>
          <cell r="GM10">
            <v>0</v>
          </cell>
          <cell r="GN10">
            <v>0</v>
          </cell>
          <cell r="GO10">
            <v>0</v>
          </cell>
          <cell r="GP10">
            <v>7039692</v>
          </cell>
          <cell r="GQ10">
            <v>7039692</v>
          </cell>
          <cell r="GR10">
            <v>0</v>
          </cell>
          <cell r="GS10">
            <v>0</v>
          </cell>
          <cell r="GT10">
            <v>0</v>
          </cell>
          <cell r="HB10">
            <v>210852832</v>
          </cell>
          <cell r="HC10">
            <v>6.0034999999999998E-2</v>
          </cell>
          <cell r="HD10">
            <v>166991</v>
          </cell>
        </row>
        <row r="11">
          <cell r="B11">
            <v>246802</v>
          </cell>
          <cell r="C11">
            <v>9</v>
          </cell>
          <cell r="D11">
            <v>2019</v>
          </cell>
          <cell r="E11">
            <v>5390</v>
          </cell>
          <cell r="F11">
            <v>0</v>
          </cell>
          <cell r="G11">
            <v>237.447</v>
          </cell>
          <cell r="H11">
            <v>233.02799999999999</v>
          </cell>
          <cell r="I11">
            <v>233.02799999999999</v>
          </cell>
          <cell r="J11">
            <v>237.447</v>
          </cell>
          <cell r="K11">
            <v>0</v>
          </cell>
          <cell r="L11">
            <v>6535</v>
          </cell>
          <cell r="M11">
            <v>0</v>
          </cell>
          <cell r="N11">
            <v>0</v>
          </cell>
          <cell r="P11">
            <v>233.72300000000001</v>
          </cell>
          <cell r="Q11">
            <v>0</v>
          </cell>
          <cell r="R11">
            <v>104516</v>
          </cell>
          <cell r="S11">
            <v>447.18</v>
          </cell>
          <cell r="U11">
            <v>0</v>
          </cell>
          <cell r="V11">
            <v>3.9969999999999999</v>
          </cell>
          <cell r="W11">
            <v>2612</v>
          </cell>
          <cell r="X11">
            <v>2612</v>
          </cell>
          <cell r="Z11">
            <v>0</v>
          </cell>
          <cell r="AA11">
            <v>1</v>
          </cell>
          <cell r="AB11">
            <v>1</v>
          </cell>
          <cell r="AC11">
            <v>0</v>
          </cell>
          <cell r="AD11" t="str">
            <v>N</v>
          </cell>
          <cell r="AE11">
            <v>0</v>
          </cell>
          <cell r="AH11">
            <v>0</v>
          </cell>
          <cell r="AI11">
            <v>0</v>
          </cell>
          <cell r="AJ11">
            <v>5102</v>
          </cell>
          <cell r="AK11" t="str">
            <v>1</v>
          </cell>
          <cell r="AL11" t="str">
            <v>GOODWATER MONTESSORI SCHOOL</v>
          </cell>
          <cell r="AM11">
            <v>0</v>
          </cell>
          <cell r="AN11">
            <v>0</v>
          </cell>
          <cell r="AO11">
            <v>0</v>
          </cell>
          <cell r="AP11">
            <v>0</v>
          </cell>
          <cell r="AQ11">
            <v>0</v>
          </cell>
          <cell r="AR11">
            <v>0</v>
          </cell>
          <cell r="AS11">
            <v>0</v>
          </cell>
          <cell r="AT11">
            <v>0</v>
          </cell>
          <cell r="AU11">
            <v>0</v>
          </cell>
          <cell r="AV11">
            <v>0</v>
          </cell>
          <cell r="AW11">
            <v>1803161</v>
          </cell>
          <cell r="AX11">
            <v>1750417</v>
          </cell>
          <cell r="AY11">
            <v>0</v>
          </cell>
          <cell r="AZ11">
            <v>104516</v>
          </cell>
          <cell r="BA11">
            <v>0</v>
          </cell>
          <cell r="BB11">
            <v>1568</v>
          </cell>
          <cell r="BC11">
            <v>1568</v>
          </cell>
          <cell r="BD11">
            <v>2</v>
          </cell>
          <cell r="BE11">
            <v>0</v>
          </cell>
          <cell r="BF11">
            <v>1575223</v>
          </cell>
          <cell r="BG11">
            <v>0</v>
          </cell>
          <cell r="BH11">
            <v>0</v>
          </cell>
          <cell r="BI11">
            <v>0</v>
          </cell>
          <cell r="BJ11">
            <v>12</v>
          </cell>
          <cell r="BK11">
            <v>0</v>
          </cell>
          <cell r="BL11">
            <v>0</v>
          </cell>
          <cell r="BM11">
            <v>0</v>
          </cell>
          <cell r="BN11">
            <v>0</v>
          </cell>
          <cell r="BO11">
            <v>0</v>
          </cell>
          <cell r="BP11">
            <v>0</v>
          </cell>
          <cell r="BQ11">
            <v>5390</v>
          </cell>
          <cell r="BR11">
            <v>1</v>
          </cell>
          <cell r="BS11">
            <v>0</v>
          </cell>
          <cell r="BT11">
            <v>0</v>
          </cell>
          <cell r="BU11">
            <v>0</v>
          </cell>
          <cell r="BV11">
            <v>0</v>
          </cell>
          <cell r="BW11">
            <v>0</v>
          </cell>
          <cell r="BX11">
            <v>0</v>
          </cell>
          <cell r="BY11">
            <v>0</v>
          </cell>
          <cell r="BZ11">
            <v>0</v>
          </cell>
          <cell r="CA11">
            <v>0</v>
          </cell>
          <cell r="CB11">
            <v>0</v>
          </cell>
          <cell r="CC11">
            <v>0</v>
          </cell>
          <cell r="CG11">
            <v>0</v>
          </cell>
          <cell r="CH11">
            <v>52744</v>
          </cell>
          <cell r="CI11">
            <v>0</v>
          </cell>
          <cell r="CJ11">
            <v>4</v>
          </cell>
          <cell r="CK11">
            <v>0</v>
          </cell>
          <cell r="CL11">
            <v>0</v>
          </cell>
          <cell r="CN11">
            <v>0</v>
          </cell>
          <cell r="CO11">
            <v>1</v>
          </cell>
          <cell r="CP11">
            <v>0</v>
          </cell>
          <cell r="CQ11">
            <v>0</v>
          </cell>
          <cell r="CR11">
            <v>237.447</v>
          </cell>
          <cell r="CS11">
            <v>0</v>
          </cell>
          <cell r="CT11">
            <v>0</v>
          </cell>
          <cell r="CU11">
            <v>0</v>
          </cell>
          <cell r="CV11">
            <v>0</v>
          </cell>
          <cell r="CW11">
            <v>0</v>
          </cell>
          <cell r="CX11">
            <v>0</v>
          </cell>
          <cell r="CY11">
            <v>0</v>
          </cell>
          <cell r="CZ11">
            <v>0</v>
          </cell>
          <cell r="DA11">
            <v>1</v>
          </cell>
          <cell r="DB11">
            <v>1522838</v>
          </cell>
          <cell r="DC11">
            <v>0</v>
          </cell>
          <cell r="DD11">
            <v>0</v>
          </cell>
          <cell r="DE11">
            <v>0</v>
          </cell>
          <cell r="DF11">
            <v>0</v>
          </cell>
          <cell r="DG11">
            <v>0</v>
          </cell>
          <cell r="DH11">
            <v>0</v>
          </cell>
          <cell r="DI11">
            <v>0</v>
          </cell>
          <cell r="DK11">
            <v>5390</v>
          </cell>
          <cell r="DL11">
            <v>0</v>
          </cell>
          <cell r="DM11">
            <v>91431</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91431</v>
          </cell>
          <cell r="EI11">
            <v>0</v>
          </cell>
          <cell r="EJ11">
            <v>0</v>
          </cell>
          <cell r="EK11">
            <v>3.4550000000000001</v>
          </cell>
          <cell r="EL11">
            <v>4.4999999999999998E-2</v>
          </cell>
          <cell r="EM11">
            <v>0.55199999999999994</v>
          </cell>
          <cell r="EN11">
            <v>0.36699999999999999</v>
          </cell>
          <cell r="EO11">
            <v>0</v>
          </cell>
          <cell r="EP11">
            <v>0</v>
          </cell>
          <cell r="EQ11">
            <v>4.4189999999999996</v>
          </cell>
          <cell r="ER11">
            <v>0</v>
          </cell>
          <cell r="ES11">
            <v>13.991</v>
          </cell>
          <cell r="ET11">
            <v>0</v>
          </cell>
          <cell r="EU11">
            <v>104516</v>
          </cell>
          <cell r="EV11">
            <v>0</v>
          </cell>
          <cell r="EW11">
            <v>0</v>
          </cell>
          <cell r="EX11">
            <v>0</v>
          </cell>
          <cell r="EZ11">
            <v>1513933</v>
          </cell>
          <cell r="FA11">
            <v>0</v>
          </cell>
          <cell r="FB11">
            <v>1618449</v>
          </cell>
          <cell r="FC11">
            <v>0.97329200000000005</v>
          </cell>
          <cell r="FD11">
            <v>0</v>
          </cell>
          <cell r="FE11">
            <v>188146</v>
          </cell>
          <cell r="FF11">
            <v>48338</v>
          </cell>
          <cell r="FG11">
            <v>5.7339000000000001E-2</v>
          </cell>
          <cell r="FH11">
            <v>4.9002999999999998E-2</v>
          </cell>
          <cell r="FI11">
            <v>0</v>
          </cell>
          <cell r="FJ11">
            <v>0</v>
          </cell>
          <cell r="FK11">
            <v>308.74099999999999</v>
          </cell>
          <cell r="FL11">
            <v>1907677</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F11">
            <v>0</v>
          </cell>
          <cell r="GG11">
            <v>0</v>
          </cell>
          <cell r="GH11">
            <v>0</v>
          </cell>
          <cell r="GI11">
            <v>0</v>
          </cell>
          <cell r="GJ11">
            <v>0</v>
          </cell>
          <cell r="GK11">
            <v>4604.6369999999997</v>
          </cell>
          <cell r="GL11">
            <v>0</v>
          </cell>
          <cell r="GM11">
            <v>0</v>
          </cell>
          <cell r="GN11">
            <v>0</v>
          </cell>
          <cell r="GO11">
            <v>0</v>
          </cell>
          <cell r="GP11">
            <v>1854933</v>
          </cell>
          <cell r="GQ11">
            <v>1854933</v>
          </cell>
          <cell r="GR11">
            <v>0</v>
          </cell>
          <cell r="GS11">
            <v>0</v>
          </cell>
          <cell r="GT11">
            <v>0</v>
          </cell>
          <cell r="HB11">
            <v>210852832</v>
          </cell>
          <cell r="HC11">
            <v>6.0034999999999998E-2</v>
          </cell>
          <cell r="HD11">
            <v>52744</v>
          </cell>
        </row>
        <row r="12">
          <cell r="B12">
            <v>0</v>
          </cell>
          <cell r="C12">
            <v>0</v>
          </cell>
          <cell r="D12">
            <v>0</v>
          </cell>
          <cell r="E12">
            <v>5390</v>
          </cell>
          <cell r="F12">
            <v>0</v>
          </cell>
          <cell r="G12">
            <v>0</v>
          </cell>
          <cell r="H12">
            <v>0</v>
          </cell>
          <cell r="I12">
            <v>0</v>
          </cell>
          <cell r="J12">
            <v>0</v>
          </cell>
          <cell r="K12">
            <v>0</v>
          </cell>
          <cell r="L12">
            <v>6365</v>
          </cell>
          <cell r="M12">
            <v>0</v>
          </cell>
          <cell r="N12">
            <v>0</v>
          </cell>
          <cell r="O12">
            <v>0</v>
          </cell>
          <cell r="P12">
            <v>0</v>
          </cell>
          <cell r="Q12">
            <v>0</v>
          </cell>
          <cell r="R12">
            <v>0</v>
          </cell>
          <cell r="S12">
            <v>447.18</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5102</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5390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5390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0.97329200000000005</v>
          </cell>
          <cell r="FD12">
            <v>0</v>
          </cell>
          <cell r="FE12">
            <v>0</v>
          </cell>
          <cell r="FF12">
            <v>0</v>
          </cell>
          <cell r="FG12">
            <v>5.7339000000000001E-2</v>
          </cell>
          <cell r="FH12">
            <v>4.9002999999999998E-2</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6.0034999999999998E-2</v>
          </cell>
          <cell r="HD12">
            <v>0</v>
          </cell>
        </row>
        <row r="13">
          <cell r="B13">
            <v>101872</v>
          </cell>
          <cell r="C13">
            <v>0</v>
          </cell>
          <cell r="D13">
            <v>0</v>
          </cell>
          <cell r="E13">
            <v>5390</v>
          </cell>
          <cell r="F13">
            <v>0</v>
          </cell>
          <cell r="G13">
            <v>0</v>
          </cell>
          <cell r="H13">
            <v>0</v>
          </cell>
          <cell r="I13">
            <v>0</v>
          </cell>
          <cell r="J13">
            <v>0</v>
          </cell>
          <cell r="K13">
            <v>0</v>
          </cell>
          <cell r="L13">
            <v>6365</v>
          </cell>
          <cell r="M13">
            <v>0</v>
          </cell>
          <cell r="N13">
            <v>0</v>
          </cell>
          <cell r="O13">
            <v>0</v>
          </cell>
          <cell r="P13">
            <v>0</v>
          </cell>
          <cell r="Q13">
            <v>0</v>
          </cell>
          <cell r="R13">
            <v>0</v>
          </cell>
          <cell r="S13">
            <v>447.18</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5102</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5390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5390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0.97329200000000005</v>
          </cell>
          <cell r="FD13">
            <v>0</v>
          </cell>
          <cell r="FE13">
            <v>0</v>
          </cell>
          <cell r="FF13">
            <v>0</v>
          </cell>
          <cell r="FG13">
            <v>5.7339000000000001E-2</v>
          </cell>
          <cell r="FH13">
            <v>4.9002999999999998E-2</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6.0034999999999998E-2</v>
          </cell>
          <cell r="HD13">
            <v>0</v>
          </cell>
        </row>
        <row r="14">
          <cell r="B14">
            <v>101873</v>
          </cell>
          <cell r="C14">
            <v>0</v>
          </cell>
          <cell r="D14">
            <v>0</v>
          </cell>
          <cell r="E14">
            <v>5390</v>
          </cell>
          <cell r="F14">
            <v>0</v>
          </cell>
          <cell r="G14">
            <v>0</v>
          </cell>
          <cell r="H14">
            <v>0</v>
          </cell>
          <cell r="I14">
            <v>0</v>
          </cell>
          <cell r="J14">
            <v>0</v>
          </cell>
          <cell r="K14">
            <v>0</v>
          </cell>
          <cell r="L14">
            <v>6365</v>
          </cell>
          <cell r="M14">
            <v>0</v>
          </cell>
          <cell r="N14">
            <v>0</v>
          </cell>
          <cell r="O14">
            <v>0</v>
          </cell>
          <cell r="P14">
            <v>0</v>
          </cell>
          <cell r="Q14">
            <v>0</v>
          </cell>
          <cell r="R14">
            <v>0</v>
          </cell>
          <cell r="S14">
            <v>447.18</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5102</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5390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5390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0.97329200000000005</v>
          </cell>
          <cell r="FD14">
            <v>0</v>
          </cell>
          <cell r="FE14">
            <v>0</v>
          </cell>
          <cell r="FF14">
            <v>0</v>
          </cell>
          <cell r="FG14">
            <v>5.7339000000000001E-2</v>
          </cell>
          <cell r="FH14">
            <v>4.9002999999999998E-2</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6.0034999999999998E-2</v>
          </cell>
          <cell r="HD14">
            <v>0</v>
          </cell>
        </row>
        <row r="15">
          <cell r="B15">
            <v>101874</v>
          </cell>
          <cell r="C15">
            <v>0</v>
          </cell>
          <cell r="D15">
            <v>0</v>
          </cell>
          <cell r="E15">
            <v>5390</v>
          </cell>
          <cell r="F15">
            <v>0</v>
          </cell>
          <cell r="G15">
            <v>0</v>
          </cell>
          <cell r="H15">
            <v>0</v>
          </cell>
          <cell r="I15">
            <v>0</v>
          </cell>
          <cell r="J15">
            <v>0</v>
          </cell>
          <cell r="K15">
            <v>0</v>
          </cell>
          <cell r="L15">
            <v>6365</v>
          </cell>
          <cell r="M15">
            <v>0</v>
          </cell>
          <cell r="N15">
            <v>0</v>
          </cell>
          <cell r="O15">
            <v>0</v>
          </cell>
          <cell r="P15">
            <v>0</v>
          </cell>
          <cell r="Q15">
            <v>0</v>
          </cell>
          <cell r="R15">
            <v>0</v>
          </cell>
          <cell r="S15">
            <v>447.18</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5102</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5390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5390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0.97329200000000005</v>
          </cell>
          <cell r="FD15">
            <v>0</v>
          </cell>
          <cell r="FE15">
            <v>0</v>
          </cell>
          <cell r="FF15">
            <v>0</v>
          </cell>
          <cell r="FG15">
            <v>5.7339000000000001E-2</v>
          </cell>
          <cell r="FH15">
            <v>4.9002999999999998E-2</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6.0034999999999998E-2</v>
          </cell>
          <cell r="HD15">
            <v>0</v>
          </cell>
        </row>
        <row r="16">
          <cell r="B16">
            <v>57851</v>
          </cell>
          <cell r="C16">
            <v>0</v>
          </cell>
          <cell r="D16">
            <v>0</v>
          </cell>
          <cell r="E16">
            <v>5390</v>
          </cell>
          <cell r="F16">
            <v>0</v>
          </cell>
          <cell r="G16">
            <v>0</v>
          </cell>
          <cell r="H16">
            <v>0</v>
          </cell>
          <cell r="I16">
            <v>0</v>
          </cell>
          <cell r="J16">
            <v>0</v>
          </cell>
          <cell r="K16">
            <v>0</v>
          </cell>
          <cell r="L16">
            <v>6365</v>
          </cell>
          <cell r="M16">
            <v>0</v>
          </cell>
          <cell r="N16">
            <v>0</v>
          </cell>
          <cell r="O16">
            <v>0</v>
          </cell>
          <cell r="P16">
            <v>0</v>
          </cell>
          <cell r="Q16">
            <v>0</v>
          </cell>
          <cell r="R16">
            <v>0</v>
          </cell>
          <cell r="S16">
            <v>447.18</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5102</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5390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5390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0.97329200000000005</v>
          </cell>
          <cell r="FD16">
            <v>0</v>
          </cell>
          <cell r="FE16">
            <v>0</v>
          </cell>
          <cell r="FF16">
            <v>0</v>
          </cell>
          <cell r="FG16">
            <v>5.7339000000000001E-2</v>
          </cell>
          <cell r="FH16">
            <v>4.9002999999999998E-2</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6.0034999999999998E-2</v>
          </cell>
          <cell r="HD16">
            <v>0</v>
          </cell>
        </row>
        <row r="17">
          <cell r="B17">
            <v>227829</v>
          </cell>
          <cell r="C17">
            <v>0</v>
          </cell>
          <cell r="D17">
            <v>0</v>
          </cell>
          <cell r="E17">
            <v>5390</v>
          </cell>
          <cell r="F17">
            <v>0</v>
          </cell>
          <cell r="G17">
            <v>0</v>
          </cell>
          <cell r="H17">
            <v>0</v>
          </cell>
          <cell r="I17">
            <v>0</v>
          </cell>
          <cell r="J17">
            <v>0</v>
          </cell>
          <cell r="K17">
            <v>0</v>
          </cell>
          <cell r="L17">
            <v>6365</v>
          </cell>
          <cell r="M17">
            <v>0</v>
          </cell>
          <cell r="N17">
            <v>0</v>
          </cell>
          <cell r="O17">
            <v>0</v>
          </cell>
          <cell r="P17">
            <v>0</v>
          </cell>
          <cell r="Q17">
            <v>0</v>
          </cell>
          <cell r="R17">
            <v>0</v>
          </cell>
          <cell r="S17">
            <v>447.18</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5102</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5390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5390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0.97329200000000005</v>
          </cell>
          <cell r="FD17">
            <v>0</v>
          </cell>
          <cell r="FE17">
            <v>0</v>
          </cell>
          <cell r="FF17">
            <v>0</v>
          </cell>
          <cell r="FG17">
            <v>5.7339000000000001E-2</v>
          </cell>
          <cell r="FH17">
            <v>4.9002999999999998E-2</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6.0034999999999998E-2</v>
          </cell>
          <cell r="HD17">
            <v>0</v>
          </cell>
        </row>
        <row r="18">
          <cell r="B18">
            <v>3801</v>
          </cell>
          <cell r="C18">
            <v>9</v>
          </cell>
          <cell r="D18">
            <v>2019</v>
          </cell>
          <cell r="E18">
            <v>5390</v>
          </cell>
          <cell r="F18">
            <v>0</v>
          </cell>
          <cell r="G18">
            <v>883.50699999999995</v>
          </cell>
          <cell r="H18">
            <v>867.87400000000002</v>
          </cell>
          <cell r="I18">
            <v>867.87400000000002</v>
          </cell>
          <cell r="J18">
            <v>883.50699999999995</v>
          </cell>
          <cell r="K18">
            <v>0</v>
          </cell>
          <cell r="L18">
            <v>6535</v>
          </cell>
          <cell r="M18">
            <v>0</v>
          </cell>
          <cell r="N18">
            <v>0</v>
          </cell>
          <cell r="P18">
            <v>878.9</v>
          </cell>
          <cell r="Q18">
            <v>0</v>
          </cell>
          <cell r="R18">
            <v>393027</v>
          </cell>
          <cell r="S18">
            <v>447.18</v>
          </cell>
          <cell r="U18">
            <v>0</v>
          </cell>
          <cell r="V18">
            <v>52.305</v>
          </cell>
          <cell r="W18">
            <v>34181</v>
          </cell>
          <cell r="X18">
            <v>34181</v>
          </cell>
          <cell r="Z18">
            <v>0</v>
          </cell>
          <cell r="AA18">
            <v>1</v>
          </cell>
          <cell r="AB18">
            <v>1</v>
          </cell>
          <cell r="AC18">
            <v>0</v>
          </cell>
          <cell r="AD18" t="str">
            <v>N</v>
          </cell>
          <cell r="AE18">
            <v>0</v>
          </cell>
          <cell r="AH18">
            <v>0</v>
          </cell>
          <cell r="AI18">
            <v>0</v>
          </cell>
          <cell r="AJ18">
            <v>5102</v>
          </cell>
          <cell r="AK18" t="str">
            <v>1</v>
          </cell>
          <cell r="AL18" t="str">
            <v>PINEYWOODS COMMUNITY ACADEMY</v>
          </cell>
          <cell r="AM18">
            <v>0</v>
          </cell>
          <cell r="AN18">
            <v>0</v>
          </cell>
          <cell r="AO18">
            <v>0</v>
          </cell>
          <cell r="AP18">
            <v>0</v>
          </cell>
          <cell r="AQ18">
            <v>0</v>
          </cell>
          <cell r="AR18">
            <v>0</v>
          </cell>
          <cell r="AS18">
            <v>0</v>
          </cell>
          <cell r="AT18">
            <v>0</v>
          </cell>
          <cell r="AU18">
            <v>0</v>
          </cell>
          <cell r="AV18">
            <v>0</v>
          </cell>
          <cell r="AW18">
            <v>7968271</v>
          </cell>
          <cell r="AX18">
            <v>7682842</v>
          </cell>
          <cell r="AY18">
            <v>0</v>
          </cell>
          <cell r="AZ18">
            <v>455205</v>
          </cell>
          <cell r="BA18">
            <v>54</v>
          </cell>
          <cell r="BB18">
            <v>34505</v>
          </cell>
          <cell r="BC18">
            <v>34505</v>
          </cell>
          <cell r="BD18">
            <v>44</v>
          </cell>
          <cell r="BE18">
            <v>0</v>
          </cell>
          <cell r="BF18">
            <v>6858088</v>
          </cell>
          <cell r="BG18">
            <v>0</v>
          </cell>
          <cell r="BH18">
            <v>226.1</v>
          </cell>
          <cell r="BI18">
            <v>62178</v>
          </cell>
          <cell r="BJ18">
            <v>12</v>
          </cell>
          <cell r="BK18">
            <v>0</v>
          </cell>
          <cell r="BL18">
            <v>0</v>
          </cell>
          <cell r="BM18">
            <v>0</v>
          </cell>
          <cell r="BN18">
            <v>0</v>
          </cell>
          <cell r="BO18">
            <v>0</v>
          </cell>
          <cell r="BP18">
            <v>0</v>
          </cell>
          <cell r="BQ18">
            <v>5390</v>
          </cell>
          <cell r="BR18">
            <v>1</v>
          </cell>
          <cell r="BS18">
            <v>0</v>
          </cell>
          <cell r="BT18">
            <v>0</v>
          </cell>
          <cell r="BU18">
            <v>0</v>
          </cell>
          <cell r="BV18">
            <v>0</v>
          </cell>
          <cell r="BW18">
            <v>0</v>
          </cell>
          <cell r="BX18">
            <v>0</v>
          </cell>
          <cell r="BY18">
            <v>0</v>
          </cell>
          <cell r="BZ18">
            <v>0</v>
          </cell>
          <cell r="CA18">
            <v>0</v>
          </cell>
          <cell r="CB18">
            <v>0</v>
          </cell>
          <cell r="CC18">
            <v>0</v>
          </cell>
          <cell r="CG18">
            <v>0</v>
          </cell>
          <cell r="CH18">
            <v>223251</v>
          </cell>
          <cell r="CI18">
            <v>0</v>
          </cell>
          <cell r="CJ18">
            <v>4</v>
          </cell>
          <cell r="CK18">
            <v>0</v>
          </cell>
          <cell r="CL18">
            <v>0</v>
          </cell>
          <cell r="CN18">
            <v>0</v>
          </cell>
          <cell r="CO18">
            <v>1</v>
          </cell>
          <cell r="CP18">
            <v>0</v>
          </cell>
          <cell r="CQ18">
            <v>0</v>
          </cell>
          <cell r="CR18">
            <v>883.50699999999995</v>
          </cell>
          <cell r="CS18">
            <v>0</v>
          </cell>
          <cell r="CT18">
            <v>0</v>
          </cell>
          <cell r="CU18">
            <v>0</v>
          </cell>
          <cell r="CV18">
            <v>0</v>
          </cell>
          <cell r="CW18">
            <v>0</v>
          </cell>
          <cell r="CX18">
            <v>0</v>
          </cell>
          <cell r="CY18">
            <v>0</v>
          </cell>
          <cell r="CZ18">
            <v>0</v>
          </cell>
          <cell r="DA18">
            <v>1</v>
          </cell>
          <cell r="DB18">
            <v>5671557</v>
          </cell>
          <cell r="DC18">
            <v>0</v>
          </cell>
          <cell r="DD18">
            <v>0</v>
          </cell>
          <cell r="DE18">
            <v>754361</v>
          </cell>
          <cell r="DF18">
            <v>754361</v>
          </cell>
          <cell r="DG18">
            <v>577.16999999999996</v>
          </cell>
          <cell r="DH18">
            <v>0</v>
          </cell>
          <cell r="DI18">
            <v>0</v>
          </cell>
          <cell r="DK18">
            <v>5390</v>
          </cell>
          <cell r="DL18">
            <v>0</v>
          </cell>
          <cell r="DM18">
            <v>546013</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33.472000000000001</v>
          </cell>
          <cell r="ED18">
            <v>240613</v>
          </cell>
          <cell r="EE18">
            <v>0</v>
          </cell>
          <cell r="EF18">
            <v>0</v>
          </cell>
          <cell r="EG18">
            <v>0</v>
          </cell>
          <cell r="EH18">
            <v>305400</v>
          </cell>
          <cell r="EI18">
            <v>0</v>
          </cell>
          <cell r="EJ18">
            <v>0</v>
          </cell>
          <cell r="EK18">
            <v>13.672000000000001</v>
          </cell>
          <cell r="EL18">
            <v>0</v>
          </cell>
          <cell r="EM18">
            <v>0.439</v>
          </cell>
          <cell r="EN18">
            <v>0.88</v>
          </cell>
          <cell r="EO18">
            <v>0</v>
          </cell>
          <cell r="EP18">
            <v>0</v>
          </cell>
          <cell r="EQ18">
            <v>14.991</v>
          </cell>
          <cell r="ER18">
            <v>0</v>
          </cell>
          <cell r="ES18">
            <v>46.732999999999997</v>
          </cell>
          <cell r="ET18">
            <v>27000</v>
          </cell>
          <cell r="EU18">
            <v>455205</v>
          </cell>
          <cell r="EV18">
            <v>0</v>
          </cell>
          <cell r="EW18">
            <v>0</v>
          </cell>
          <cell r="EX18">
            <v>0</v>
          </cell>
          <cell r="EZ18">
            <v>6653254</v>
          </cell>
          <cell r="FA18">
            <v>0</v>
          </cell>
          <cell r="FB18">
            <v>7108459</v>
          </cell>
          <cell r="FC18">
            <v>0.97329200000000005</v>
          </cell>
          <cell r="FD18">
            <v>0</v>
          </cell>
          <cell r="FE18">
            <v>819138</v>
          </cell>
          <cell r="FF18">
            <v>210450</v>
          </cell>
          <cell r="FG18">
            <v>5.7339000000000001E-2</v>
          </cell>
          <cell r="FH18">
            <v>4.9002999999999998E-2</v>
          </cell>
          <cell r="FI18">
            <v>0</v>
          </cell>
          <cell r="FJ18">
            <v>0</v>
          </cell>
          <cell r="FK18">
            <v>1344.173</v>
          </cell>
          <cell r="FL18">
            <v>8361298</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5664</v>
          </cell>
          <cell r="GC18">
            <v>5664</v>
          </cell>
          <cell r="GD18">
            <v>0.64200000000000002</v>
          </cell>
          <cell r="GF18">
            <v>0</v>
          </cell>
          <cell r="GG18">
            <v>0</v>
          </cell>
          <cell r="GH18">
            <v>0</v>
          </cell>
          <cell r="GI18">
            <v>0</v>
          </cell>
          <cell r="GJ18">
            <v>0</v>
          </cell>
          <cell r="GK18">
            <v>4630.5739999999996</v>
          </cell>
          <cell r="GL18">
            <v>8776</v>
          </cell>
          <cell r="GM18">
            <v>0</v>
          </cell>
          <cell r="GN18">
            <v>0</v>
          </cell>
          <cell r="GO18">
            <v>0</v>
          </cell>
          <cell r="GP18">
            <v>8138047</v>
          </cell>
          <cell r="GQ18">
            <v>8138047</v>
          </cell>
          <cell r="GR18">
            <v>0</v>
          </cell>
          <cell r="GS18">
            <v>0</v>
          </cell>
          <cell r="GT18">
            <v>0</v>
          </cell>
          <cell r="HB18">
            <v>210852832</v>
          </cell>
          <cell r="HC18">
            <v>6.0034999999999998E-2</v>
          </cell>
          <cell r="HD18">
            <v>196251</v>
          </cell>
        </row>
        <row r="19">
          <cell r="B19">
            <v>13801</v>
          </cell>
          <cell r="C19">
            <v>9</v>
          </cell>
          <cell r="D19">
            <v>2019</v>
          </cell>
          <cell r="E19">
            <v>5390</v>
          </cell>
          <cell r="F19">
            <v>0</v>
          </cell>
          <cell r="G19">
            <v>428.803</v>
          </cell>
          <cell r="H19">
            <v>421.23099999999999</v>
          </cell>
          <cell r="I19">
            <v>421.23099999999999</v>
          </cell>
          <cell r="J19">
            <v>428.803</v>
          </cell>
          <cell r="K19">
            <v>0</v>
          </cell>
          <cell r="L19">
            <v>6535</v>
          </cell>
          <cell r="M19">
            <v>0</v>
          </cell>
          <cell r="N19">
            <v>0</v>
          </cell>
          <cell r="P19">
            <v>426.55200000000002</v>
          </cell>
          <cell r="Q19">
            <v>0</v>
          </cell>
          <cell r="R19">
            <v>190746</v>
          </cell>
          <cell r="S19">
            <v>447.18</v>
          </cell>
          <cell r="U19">
            <v>0</v>
          </cell>
          <cell r="V19">
            <v>7.1879999999999997</v>
          </cell>
          <cell r="W19">
            <v>4697</v>
          </cell>
          <cell r="X19">
            <v>4697</v>
          </cell>
          <cell r="Z19">
            <v>0</v>
          </cell>
          <cell r="AA19">
            <v>1</v>
          </cell>
          <cell r="AB19">
            <v>1</v>
          </cell>
          <cell r="AC19">
            <v>0</v>
          </cell>
          <cell r="AD19" t="str">
            <v>N</v>
          </cell>
          <cell r="AE19">
            <v>0</v>
          </cell>
          <cell r="AH19">
            <v>0</v>
          </cell>
          <cell r="AI19">
            <v>0</v>
          </cell>
          <cell r="AJ19">
            <v>5102</v>
          </cell>
          <cell r="AK19" t="str">
            <v>1</v>
          </cell>
          <cell r="AL19" t="str">
            <v>ST MARY'S ACADEMY CHARTER SCHOOL</v>
          </cell>
          <cell r="AM19">
            <v>0</v>
          </cell>
          <cell r="AN19">
            <v>0</v>
          </cell>
          <cell r="AO19">
            <v>0</v>
          </cell>
          <cell r="AP19">
            <v>0</v>
          </cell>
          <cell r="AQ19">
            <v>0</v>
          </cell>
          <cell r="AR19">
            <v>0</v>
          </cell>
          <cell r="AS19">
            <v>0</v>
          </cell>
          <cell r="AT19">
            <v>0</v>
          </cell>
          <cell r="AU19">
            <v>0</v>
          </cell>
          <cell r="AV19">
            <v>0</v>
          </cell>
          <cell r="AW19">
            <v>3835748</v>
          </cell>
          <cell r="AX19">
            <v>3719832</v>
          </cell>
          <cell r="AY19">
            <v>0</v>
          </cell>
          <cell r="AZ19">
            <v>190746</v>
          </cell>
          <cell r="BA19">
            <v>40.332999999999998</v>
          </cell>
          <cell r="BB19">
            <v>14116</v>
          </cell>
          <cell r="BC19">
            <v>14116</v>
          </cell>
          <cell r="BD19">
            <v>18</v>
          </cell>
          <cell r="BE19">
            <v>0</v>
          </cell>
          <cell r="BF19">
            <v>3320892</v>
          </cell>
          <cell r="BG19">
            <v>0</v>
          </cell>
          <cell r="BH19">
            <v>0</v>
          </cell>
          <cell r="BI19">
            <v>0</v>
          </cell>
          <cell r="BJ19">
            <v>12</v>
          </cell>
          <cell r="BK19">
            <v>0</v>
          </cell>
          <cell r="BL19">
            <v>0</v>
          </cell>
          <cell r="BM19">
            <v>0</v>
          </cell>
          <cell r="BN19">
            <v>0</v>
          </cell>
          <cell r="BO19">
            <v>0</v>
          </cell>
          <cell r="BP19">
            <v>0</v>
          </cell>
          <cell r="BQ19">
            <v>5390</v>
          </cell>
          <cell r="BR19">
            <v>1</v>
          </cell>
          <cell r="BS19">
            <v>0</v>
          </cell>
          <cell r="BT19">
            <v>0</v>
          </cell>
          <cell r="BU19">
            <v>0</v>
          </cell>
          <cell r="BV19">
            <v>0</v>
          </cell>
          <cell r="BW19">
            <v>0</v>
          </cell>
          <cell r="BX19">
            <v>0</v>
          </cell>
          <cell r="BY19">
            <v>0</v>
          </cell>
          <cell r="BZ19">
            <v>0</v>
          </cell>
          <cell r="CA19">
            <v>0</v>
          </cell>
          <cell r="CB19">
            <v>0</v>
          </cell>
          <cell r="CC19">
            <v>0</v>
          </cell>
          <cell r="CG19">
            <v>0</v>
          </cell>
          <cell r="CH19">
            <v>115916</v>
          </cell>
          <cell r="CI19">
            <v>0</v>
          </cell>
          <cell r="CJ19">
            <v>4</v>
          </cell>
          <cell r="CK19">
            <v>0</v>
          </cell>
          <cell r="CL19">
            <v>0</v>
          </cell>
          <cell r="CN19">
            <v>0</v>
          </cell>
          <cell r="CO19">
            <v>1</v>
          </cell>
          <cell r="CP19">
            <v>0</v>
          </cell>
          <cell r="CQ19">
            <v>2</v>
          </cell>
          <cell r="CR19">
            <v>428.803</v>
          </cell>
          <cell r="CS19">
            <v>0</v>
          </cell>
          <cell r="CT19">
            <v>0</v>
          </cell>
          <cell r="CU19">
            <v>0</v>
          </cell>
          <cell r="CV19">
            <v>0</v>
          </cell>
          <cell r="CW19">
            <v>0</v>
          </cell>
          <cell r="CX19">
            <v>0</v>
          </cell>
          <cell r="CY19">
            <v>0</v>
          </cell>
          <cell r="CZ19">
            <v>0</v>
          </cell>
          <cell r="DA19">
            <v>1</v>
          </cell>
          <cell r="DB19">
            <v>2752745</v>
          </cell>
          <cell r="DC19">
            <v>0</v>
          </cell>
          <cell r="DD19">
            <v>0</v>
          </cell>
          <cell r="DE19">
            <v>478362</v>
          </cell>
          <cell r="DF19">
            <v>478362</v>
          </cell>
          <cell r="DG19">
            <v>366</v>
          </cell>
          <cell r="DH19">
            <v>0</v>
          </cell>
          <cell r="DI19">
            <v>0</v>
          </cell>
          <cell r="DK19">
            <v>5390</v>
          </cell>
          <cell r="DL19">
            <v>0</v>
          </cell>
          <cell r="DM19">
            <v>162101</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0.21</v>
          </cell>
          <cell r="ED19">
            <v>1510</v>
          </cell>
          <cell r="EE19">
            <v>0</v>
          </cell>
          <cell r="EF19">
            <v>0</v>
          </cell>
          <cell r="EG19">
            <v>0</v>
          </cell>
          <cell r="EH19">
            <v>160591</v>
          </cell>
          <cell r="EI19">
            <v>0</v>
          </cell>
          <cell r="EJ19">
            <v>0</v>
          </cell>
          <cell r="EK19">
            <v>5.07</v>
          </cell>
          <cell r="EL19">
            <v>0</v>
          </cell>
          <cell r="EM19">
            <v>1.573</v>
          </cell>
          <cell r="EN19">
            <v>0.92900000000000005</v>
          </cell>
          <cell r="EO19">
            <v>0</v>
          </cell>
          <cell r="EP19">
            <v>0</v>
          </cell>
          <cell r="EQ19">
            <v>7.5720000000000001</v>
          </cell>
          <cell r="ER19">
            <v>0</v>
          </cell>
          <cell r="ES19">
            <v>24.574000000000002</v>
          </cell>
          <cell r="ET19">
            <v>20667</v>
          </cell>
          <cell r="EU19">
            <v>190746</v>
          </cell>
          <cell r="EV19">
            <v>0</v>
          </cell>
          <cell r="EW19">
            <v>0</v>
          </cell>
          <cell r="EX19">
            <v>0</v>
          </cell>
          <cell r="EZ19">
            <v>3221275</v>
          </cell>
          <cell r="FA19">
            <v>0</v>
          </cell>
          <cell r="FB19">
            <v>3412021</v>
          </cell>
          <cell r="FC19">
            <v>0.97329200000000005</v>
          </cell>
          <cell r="FD19">
            <v>0</v>
          </cell>
          <cell r="FE19">
            <v>396651</v>
          </cell>
          <cell r="FF19">
            <v>101906</v>
          </cell>
          <cell r="FG19">
            <v>5.7339000000000001E-2</v>
          </cell>
          <cell r="FH19">
            <v>4.9002999999999998E-2</v>
          </cell>
          <cell r="FI19">
            <v>0</v>
          </cell>
          <cell r="FJ19">
            <v>0</v>
          </cell>
          <cell r="FK19">
            <v>650.88900000000001</v>
          </cell>
          <cell r="FL19">
            <v>4026494</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F19">
            <v>0</v>
          </cell>
          <cell r="GG19">
            <v>0</v>
          </cell>
          <cell r="GH19">
            <v>0</v>
          </cell>
          <cell r="GI19">
            <v>0</v>
          </cell>
          <cell r="GJ19">
            <v>0</v>
          </cell>
          <cell r="GK19">
            <v>4707.4570000000003</v>
          </cell>
          <cell r="GL19">
            <v>10443</v>
          </cell>
          <cell r="GM19">
            <v>0</v>
          </cell>
          <cell r="GN19">
            <v>0</v>
          </cell>
          <cell r="GO19">
            <v>0</v>
          </cell>
          <cell r="GP19">
            <v>3910578</v>
          </cell>
          <cell r="GQ19">
            <v>3910578</v>
          </cell>
          <cell r="GR19">
            <v>0</v>
          </cell>
          <cell r="GS19">
            <v>0</v>
          </cell>
          <cell r="GT19">
            <v>0</v>
          </cell>
          <cell r="HB19">
            <v>210852832</v>
          </cell>
          <cell r="HC19">
            <v>6.0034999999999998E-2</v>
          </cell>
          <cell r="HD19">
            <v>95249</v>
          </cell>
        </row>
        <row r="20">
          <cell r="B20">
            <v>14801</v>
          </cell>
          <cell r="C20">
            <v>9</v>
          </cell>
          <cell r="D20">
            <v>2019</v>
          </cell>
          <cell r="E20">
            <v>5390</v>
          </cell>
          <cell r="F20">
            <v>0</v>
          </cell>
          <cell r="G20">
            <v>1727.508</v>
          </cell>
          <cell r="H20">
            <v>1596.171</v>
          </cell>
          <cell r="I20">
            <v>1596.171</v>
          </cell>
          <cell r="J20">
            <v>1727.508</v>
          </cell>
          <cell r="K20">
            <v>0</v>
          </cell>
          <cell r="L20">
            <v>6535</v>
          </cell>
          <cell r="M20">
            <v>0</v>
          </cell>
          <cell r="N20">
            <v>0</v>
          </cell>
          <cell r="P20">
            <v>1716.258</v>
          </cell>
          <cell r="Q20">
            <v>0</v>
          </cell>
          <cell r="R20">
            <v>767476</v>
          </cell>
          <cell r="S20">
            <v>447.18</v>
          </cell>
          <cell r="U20">
            <v>0</v>
          </cell>
          <cell r="V20">
            <v>87.95</v>
          </cell>
          <cell r="W20">
            <v>57475</v>
          </cell>
          <cell r="X20">
            <v>57475</v>
          </cell>
          <cell r="Z20">
            <v>0</v>
          </cell>
          <cell r="AA20">
            <v>1</v>
          </cell>
          <cell r="AB20">
            <v>1</v>
          </cell>
          <cell r="AC20">
            <v>0</v>
          </cell>
          <cell r="AD20" t="str">
            <v>N</v>
          </cell>
          <cell r="AE20">
            <v>0</v>
          </cell>
          <cell r="AH20">
            <v>0</v>
          </cell>
          <cell r="AI20">
            <v>0</v>
          </cell>
          <cell r="AJ20">
            <v>5102</v>
          </cell>
          <cell r="AK20" t="str">
            <v>1</v>
          </cell>
          <cell r="AL20" t="str">
            <v>RICHARD MILBURN ALTER HIGH SCHOOL (KILLEEN)</v>
          </cell>
          <cell r="AM20">
            <v>0</v>
          </cell>
          <cell r="AN20">
            <v>0</v>
          </cell>
          <cell r="AO20">
            <v>0</v>
          </cell>
          <cell r="AP20">
            <v>0</v>
          </cell>
          <cell r="AQ20">
            <v>0</v>
          </cell>
          <cell r="AR20">
            <v>0</v>
          </cell>
          <cell r="AS20">
            <v>0</v>
          </cell>
          <cell r="AT20">
            <v>0</v>
          </cell>
          <cell r="AU20">
            <v>0</v>
          </cell>
          <cell r="AV20">
            <v>0</v>
          </cell>
          <cell r="AW20">
            <v>17780620</v>
          </cell>
          <cell r="AX20">
            <v>16921828</v>
          </cell>
          <cell r="AY20">
            <v>0</v>
          </cell>
          <cell r="AZ20">
            <v>1242541</v>
          </cell>
          <cell r="BA20">
            <v>0</v>
          </cell>
          <cell r="BB20">
            <v>0</v>
          </cell>
          <cell r="BC20">
            <v>0</v>
          </cell>
          <cell r="BD20">
            <v>0</v>
          </cell>
          <cell r="BE20">
            <v>0</v>
          </cell>
          <cell r="BF20">
            <v>15021890</v>
          </cell>
          <cell r="BG20">
            <v>0</v>
          </cell>
          <cell r="BH20">
            <v>1851.0239999999999</v>
          </cell>
          <cell r="BI20">
            <v>475065</v>
          </cell>
          <cell r="BJ20">
            <v>12</v>
          </cell>
          <cell r="BK20">
            <v>0</v>
          </cell>
          <cell r="BL20">
            <v>0</v>
          </cell>
          <cell r="BM20">
            <v>0</v>
          </cell>
          <cell r="BN20">
            <v>0</v>
          </cell>
          <cell r="BO20">
            <v>0</v>
          </cell>
          <cell r="BP20">
            <v>0</v>
          </cell>
          <cell r="BQ20">
            <v>5390</v>
          </cell>
          <cell r="BR20">
            <v>1</v>
          </cell>
          <cell r="BS20">
            <v>0</v>
          </cell>
          <cell r="BT20">
            <v>0</v>
          </cell>
          <cell r="BU20">
            <v>0</v>
          </cell>
          <cell r="BV20">
            <v>0</v>
          </cell>
          <cell r="BW20">
            <v>0</v>
          </cell>
          <cell r="BX20">
            <v>0</v>
          </cell>
          <cell r="BY20">
            <v>0</v>
          </cell>
          <cell r="BZ20">
            <v>0</v>
          </cell>
          <cell r="CA20">
            <v>0</v>
          </cell>
          <cell r="CB20">
            <v>0</v>
          </cell>
          <cell r="CC20">
            <v>0</v>
          </cell>
          <cell r="CG20">
            <v>0</v>
          </cell>
          <cell r="CH20">
            <v>383727</v>
          </cell>
          <cell r="CI20">
            <v>0</v>
          </cell>
          <cell r="CJ20">
            <v>4</v>
          </cell>
          <cell r="CK20">
            <v>0</v>
          </cell>
          <cell r="CL20">
            <v>0</v>
          </cell>
          <cell r="CN20">
            <v>0</v>
          </cell>
          <cell r="CO20">
            <v>1</v>
          </cell>
          <cell r="CP20">
            <v>10.407</v>
          </cell>
          <cell r="CQ20">
            <v>0</v>
          </cell>
          <cell r="CR20">
            <v>1727.508</v>
          </cell>
          <cell r="CS20">
            <v>0</v>
          </cell>
          <cell r="CT20">
            <v>0</v>
          </cell>
          <cell r="CU20">
            <v>0</v>
          </cell>
          <cell r="CV20">
            <v>0</v>
          </cell>
          <cell r="CW20">
            <v>0</v>
          </cell>
          <cell r="CX20">
            <v>0</v>
          </cell>
          <cell r="CY20">
            <v>0</v>
          </cell>
          <cell r="CZ20">
            <v>0</v>
          </cell>
          <cell r="DA20">
            <v>1</v>
          </cell>
          <cell r="DB20">
            <v>10430977</v>
          </cell>
          <cell r="DC20">
            <v>0</v>
          </cell>
          <cell r="DD20">
            <v>0</v>
          </cell>
          <cell r="DE20">
            <v>2317742</v>
          </cell>
          <cell r="DF20">
            <v>2481645</v>
          </cell>
          <cell r="DG20">
            <v>1773.33</v>
          </cell>
          <cell r="DH20">
            <v>0</v>
          </cell>
          <cell r="DI20">
            <v>163903</v>
          </cell>
          <cell r="DK20">
            <v>5390</v>
          </cell>
          <cell r="DL20">
            <v>0</v>
          </cell>
          <cell r="DM20">
            <v>1396543</v>
          </cell>
          <cell r="DN20">
            <v>0</v>
          </cell>
          <cell r="DO20">
            <v>0</v>
          </cell>
          <cell r="DP20">
            <v>0</v>
          </cell>
          <cell r="DQ20">
            <v>0</v>
          </cell>
          <cell r="DR20">
            <v>0</v>
          </cell>
          <cell r="DS20">
            <v>0</v>
          </cell>
          <cell r="DT20">
            <v>0</v>
          </cell>
          <cell r="DU20">
            <v>0</v>
          </cell>
          <cell r="DV20">
            <v>0</v>
          </cell>
          <cell r="DW20">
            <v>0</v>
          </cell>
          <cell r="DX20">
            <v>0</v>
          </cell>
          <cell r="DY20">
            <v>0</v>
          </cell>
          <cell r="DZ20">
            <v>0</v>
          </cell>
          <cell r="EA20">
            <v>2.1999999999999999E-2</v>
          </cell>
          <cell r="EB20">
            <v>0</v>
          </cell>
          <cell r="EC20">
            <v>165.37100000000001</v>
          </cell>
          <cell r="ED20">
            <v>1188769</v>
          </cell>
          <cell r="EE20">
            <v>0</v>
          </cell>
          <cell r="EF20">
            <v>0</v>
          </cell>
          <cell r="EG20">
            <v>0</v>
          </cell>
          <cell r="EH20">
            <v>207774</v>
          </cell>
          <cell r="EI20">
            <v>0</v>
          </cell>
          <cell r="EJ20">
            <v>0</v>
          </cell>
          <cell r="EK20">
            <v>9.9529999999999994</v>
          </cell>
          <cell r="EL20">
            <v>0</v>
          </cell>
          <cell r="EM20">
            <v>0</v>
          </cell>
          <cell r="EN20">
            <v>0.36499999999999999</v>
          </cell>
          <cell r="EO20">
            <v>0</v>
          </cell>
          <cell r="EP20">
            <v>0</v>
          </cell>
          <cell r="EQ20">
            <v>10.34</v>
          </cell>
          <cell r="ER20">
            <v>0</v>
          </cell>
          <cell r="ES20">
            <v>31.794</v>
          </cell>
          <cell r="ET20">
            <v>0</v>
          </cell>
          <cell r="EU20">
            <v>1242541</v>
          </cell>
          <cell r="EV20">
            <v>0</v>
          </cell>
          <cell r="EW20">
            <v>0</v>
          </cell>
          <cell r="EX20">
            <v>0</v>
          </cell>
          <cell r="EZ20">
            <v>14666630</v>
          </cell>
          <cell r="FA20">
            <v>0</v>
          </cell>
          <cell r="FB20">
            <v>15909171</v>
          </cell>
          <cell r="FC20">
            <v>0.97329200000000005</v>
          </cell>
          <cell r="FD20">
            <v>0</v>
          </cell>
          <cell r="FE20">
            <v>1794231</v>
          </cell>
          <cell r="FF20">
            <v>460967</v>
          </cell>
          <cell r="FG20">
            <v>5.7339000000000001E-2</v>
          </cell>
          <cell r="FH20">
            <v>4.9002999999999998E-2</v>
          </cell>
          <cell r="FI20">
            <v>0</v>
          </cell>
          <cell r="FJ20">
            <v>0</v>
          </cell>
          <cell r="FK20">
            <v>2944.2640000000001</v>
          </cell>
          <cell r="FL20">
            <v>18548096</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1067466</v>
          </cell>
          <cell r="GC20">
            <v>1067466</v>
          </cell>
          <cell r="GD20">
            <v>120.997</v>
          </cell>
          <cell r="GF20">
            <v>0</v>
          </cell>
          <cell r="GG20">
            <v>0</v>
          </cell>
          <cell r="GH20">
            <v>0</v>
          </cell>
          <cell r="GI20">
            <v>0</v>
          </cell>
          <cell r="GJ20">
            <v>0</v>
          </cell>
          <cell r="GK20">
            <v>4734.3190000000004</v>
          </cell>
          <cell r="GL20">
            <v>5339</v>
          </cell>
          <cell r="GM20">
            <v>0</v>
          </cell>
          <cell r="GN20">
            <v>0</v>
          </cell>
          <cell r="GO20">
            <v>0</v>
          </cell>
          <cell r="GP20">
            <v>18164369</v>
          </cell>
          <cell r="GQ20">
            <v>18164369</v>
          </cell>
          <cell r="GR20">
            <v>0</v>
          </cell>
          <cell r="GS20">
            <v>0</v>
          </cell>
          <cell r="GT20">
            <v>0</v>
          </cell>
          <cell r="HB20">
            <v>210852832</v>
          </cell>
          <cell r="HC20">
            <v>6.0034999999999998E-2</v>
          </cell>
          <cell r="HD20">
            <v>383727</v>
          </cell>
        </row>
        <row r="21">
          <cell r="B21">
            <v>15801</v>
          </cell>
          <cell r="C21">
            <v>9</v>
          </cell>
          <cell r="D21">
            <v>2019</v>
          </cell>
          <cell r="E21">
            <v>5390</v>
          </cell>
          <cell r="F21">
            <v>0</v>
          </cell>
          <cell r="G21">
            <v>202.47800000000001</v>
          </cell>
          <cell r="H21">
            <v>121.399</v>
          </cell>
          <cell r="I21">
            <v>121.399</v>
          </cell>
          <cell r="J21">
            <v>202.47800000000001</v>
          </cell>
          <cell r="K21">
            <v>0</v>
          </cell>
          <cell r="L21">
            <v>6535</v>
          </cell>
          <cell r="M21">
            <v>0</v>
          </cell>
          <cell r="N21">
            <v>0</v>
          </cell>
          <cell r="P21">
            <v>212.7</v>
          </cell>
          <cell r="Q21">
            <v>0</v>
          </cell>
          <cell r="R21">
            <v>95115</v>
          </cell>
          <cell r="S21">
            <v>447.18</v>
          </cell>
          <cell r="U21">
            <v>0</v>
          </cell>
          <cell r="V21">
            <v>0</v>
          </cell>
          <cell r="W21">
            <v>0</v>
          </cell>
          <cell r="X21">
            <v>0</v>
          </cell>
          <cell r="Z21">
            <v>0</v>
          </cell>
          <cell r="AA21">
            <v>1</v>
          </cell>
          <cell r="AB21">
            <v>1</v>
          </cell>
          <cell r="AC21">
            <v>0</v>
          </cell>
          <cell r="AD21" t="str">
            <v>N</v>
          </cell>
          <cell r="AE21">
            <v>0</v>
          </cell>
          <cell r="AH21">
            <v>0</v>
          </cell>
          <cell r="AI21">
            <v>0</v>
          </cell>
          <cell r="AJ21">
            <v>5102</v>
          </cell>
          <cell r="AK21" t="str">
            <v>1</v>
          </cell>
          <cell r="AL21" t="str">
            <v>POR VIDA ACADEMY</v>
          </cell>
          <cell r="AM21">
            <v>0</v>
          </cell>
          <cell r="AN21">
            <v>0</v>
          </cell>
          <cell r="AO21">
            <v>0</v>
          </cell>
          <cell r="AP21">
            <v>0</v>
          </cell>
          <cell r="AQ21">
            <v>0</v>
          </cell>
          <cell r="AR21">
            <v>0</v>
          </cell>
          <cell r="AS21">
            <v>0</v>
          </cell>
          <cell r="AT21">
            <v>0</v>
          </cell>
          <cell r="AU21">
            <v>0</v>
          </cell>
          <cell r="AV21">
            <v>0</v>
          </cell>
          <cell r="AW21">
            <v>2300856</v>
          </cell>
          <cell r="AX21">
            <v>2187532</v>
          </cell>
          <cell r="AY21">
            <v>0</v>
          </cell>
          <cell r="AZ21">
            <v>150796</v>
          </cell>
          <cell r="BA21">
            <v>24.832999999999998</v>
          </cell>
          <cell r="BB21">
            <v>0</v>
          </cell>
          <cell r="BC21">
            <v>0</v>
          </cell>
          <cell r="BD21">
            <v>0</v>
          </cell>
          <cell r="BE21">
            <v>0</v>
          </cell>
          <cell r="BF21">
            <v>1938440</v>
          </cell>
          <cell r="BG21">
            <v>0</v>
          </cell>
          <cell r="BH21">
            <v>223.864</v>
          </cell>
          <cell r="BI21">
            <v>55681</v>
          </cell>
          <cell r="BJ21">
            <v>12</v>
          </cell>
          <cell r="BK21">
            <v>0</v>
          </cell>
          <cell r="BL21">
            <v>0</v>
          </cell>
          <cell r="BM21">
            <v>0</v>
          </cell>
          <cell r="BN21">
            <v>0</v>
          </cell>
          <cell r="BO21">
            <v>0</v>
          </cell>
          <cell r="BP21">
            <v>0</v>
          </cell>
          <cell r="BQ21">
            <v>5390</v>
          </cell>
          <cell r="BR21">
            <v>1</v>
          </cell>
          <cell r="BS21">
            <v>0</v>
          </cell>
          <cell r="BT21">
            <v>0</v>
          </cell>
          <cell r="BU21">
            <v>0</v>
          </cell>
          <cell r="BV21">
            <v>0</v>
          </cell>
          <cell r="BW21">
            <v>0</v>
          </cell>
          <cell r="BX21">
            <v>0</v>
          </cell>
          <cell r="BY21">
            <v>0</v>
          </cell>
          <cell r="BZ21">
            <v>0</v>
          </cell>
          <cell r="CA21">
            <v>0</v>
          </cell>
          <cell r="CB21">
            <v>0</v>
          </cell>
          <cell r="CC21">
            <v>0</v>
          </cell>
          <cell r="CG21">
            <v>0</v>
          </cell>
          <cell r="CH21">
            <v>57643</v>
          </cell>
          <cell r="CI21">
            <v>0</v>
          </cell>
          <cell r="CJ21">
            <v>4</v>
          </cell>
          <cell r="CK21">
            <v>0</v>
          </cell>
          <cell r="CL21">
            <v>0</v>
          </cell>
          <cell r="CN21">
            <v>0</v>
          </cell>
          <cell r="CO21">
            <v>1</v>
          </cell>
          <cell r="CP21">
            <v>1.8109999999999999</v>
          </cell>
          <cell r="CQ21">
            <v>1</v>
          </cell>
          <cell r="CR21">
            <v>202.47800000000001</v>
          </cell>
          <cell r="CS21">
            <v>0</v>
          </cell>
          <cell r="CT21">
            <v>0</v>
          </cell>
          <cell r="CU21">
            <v>0</v>
          </cell>
          <cell r="CV21">
            <v>0</v>
          </cell>
          <cell r="CW21">
            <v>0</v>
          </cell>
          <cell r="CX21">
            <v>0</v>
          </cell>
          <cell r="CY21">
            <v>0</v>
          </cell>
          <cell r="CZ21">
            <v>0</v>
          </cell>
          <cell r="DA21">
            <v>1</v>
          </cell>
          <cell r="DB21">
            <v>793342</v>
          </cell>
          <cell r="DC21">
            <v>0</v>
          </cell>
          <cell r="DD21">
            <v>0</v>
          </cell>
          <cell r="DE21">
            <v>287109</v>
          </cell>
          <cell r="DF21">
            <v>315631</v>
          </cell>
          <cell r="DG21">
            <v>219.67</v>
          </cell>
          <cell r="DH21">
            <v>0</v>
          </cell>
          <cell r="DI21">
            <v>28522</v>
          </cell>
          <cell r="DK21">
            <v>5390</v>
          </cell>
          <cell r="DL21">
            <v>0</v>
          </cell>
          <cell r="DM21">
            <v>181371</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20.827000000000002</v>
          </cell>
          <cell r="ED21">
            <v>149715</v>
          </cell>
          <cell r="EE21">
            <v>0</v>
          </cell>
          <cell r="EF21">
            <v>0</v>
          </cell>
          <cell r="EG21">
            <v>0</v>
          </cell>
          <cell r="EH21">
            <v>31656</v>
          </cell>
          <cell r="EI21">
            <v>0</v>
          </cell>
          <cell r="EJ21">
            <v>0</v>
          </cell>
          <cell r="EK21">
            <v>1.548</v>
          </cell>
          <cell r="EL21">
            <v>0</v>
          </cell>
          <cell r="EM21">
            <v>0</v>
          </cell>
          <cell r="EN21">
            <v>0.04</v>
          </cell>
          <cell r="EO21">
            <v>0</v>
          </cell>
          <cell r="EP21">
            <v>0</v>
          </cell>
          <cell r="EQ21">
            <v>1.5880000000000001</v>
          </cell>
          <cell r="ER21">
            <v>0</v>
          </cell>
          <cell r="ES21">
            <v>4.8440000000000003</v>
          </cell>
          <cell r="ET21">
            <v>12667</v>
          </cell>
          <cell r="EU21">
            <v>150796</v>
          </cell>
          <cell r="EV21">
            <v>0</v>
          </cell>
          <cell r="EW21">
            <v>0</v>
          </cell>
          <cell r="EX21">
            <v>0</v>
          </cell>
          <cell r="EZ21">
            <v>1896518</v>
          </cell>
          <cell r="FA21">
            <v>0</v>
          </cell>
          <cell r="FB21">
            <v>2047314</v>
          </cell>
          <cell r="FC21">
            <v>0.97329200000000005</v>
          </cell>
          <cell r="FD21">
            <v>0</v>
          </cell>
          <cell r="FE21">
            <v>231530</v>
          </cell>
          <cell r="FF21">
            <v>59484</v>
          </cell>
          <cell r="FG21">
            <v>5.7339000000000001E-2</v>
          </cell>
          <cell r="FH21">
            <v>4.9002999999999998E-2</v>
          </cell>
          <cell r="FI21">
            <v>0</v>
          </cell>
          <cell r="FJ21">
            <v>0</v>
          </cell>
          <cell r="FK21">
            <v>379.93099999999998</v>
          </cell>
          <cell r="FL21">
            <v>2395971</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701289</v>
          </cell>
          <cell r="GC21">
            <v>701289</v>
          </cell>
          <cell r="GD21">
            <v>79.491</v>
          </cell>
          <cell r="GF21">
            <v>0</v>
          </cell>
          <cell r="GG21">
            <v>0</v>
          </cell>
          <cell r="GH21">
            <v>0</v>
          </cell>
          <cell r="GI21">
            <v>0</v>
          </cell>
          <cell r="GJ21">
            <v>0</v>
          </cell>
          <cell r="GK21">
            <v>4850.107</v>
          </cell>
          <cell r="GL21">
            <v>10800</v>
          </cell>
          <cell r="GM21">
            <v>0</v>
          </cell>
          <cell r="GN21">
            <v>30454</v>
          </cell>
          <cell r="GO21">
            <v>0</v>
          </cell>
          <cell r="GP21">
            <v>2338328</v>
          </cell>
          <cell r="GQ21">
            <v>2338328</v>
          </cell>
          <cell r="GR21">
            <v>0</v>
          </cell>
          <cell r="GS21">
            <v>0</v>
          </cell>
          <cell r="GT21">
            <v>0</v>
          </cell>
          <cell r="HB21">
            <v>210852832</v>
          </cell>
          <cell r="HC21">
            <v>6.0034999999999998E-2</v>
          </cell>
          <cell r="HD21">
            <v>44976</v>
          </cell>
        </row>
        <row r="22">
          <cell r="B22">
            <v>43801</v>
          </cell>
          <cell r="C22">
            <v>9</v>
          </cell>
          <cell r="D22">
            <v>2019</v>
          </cell>
          <cell r="E22">
            <v>5390</v>
          </cell>
          <cell r="F22">
            <v>0</v>
          </cell>
          <cell r="G22">
            <v>1279.07</v>
          </cell>
          <cell r="H22">
            <v>1274.904</v>
          </cell>
          <cell r="I22">
            <v>1274.904</v>
          </cell>
          <cell r="J22">
            <v>1279.07</v>
          </cell>
          <cell r="K22">
            <v>0</v>
          </cell>
          <cell r="L22">
            <v>6535</v>
          </cell>
          <cell r="M22">
            <v>0</v>
          </cell>
          <cell r="N22">
            <v>0</v>
          </cell>
          <cell r="P22">
            <v>1270.422</v>
          </cell>
          <cell r="Q22">
            <v>0</v>
          </cell>
          <cell r="R22">
            <v>568107</v>
          </cell>
          <cell r="S22">
            <v>447.18</v>
          </cell>
          <cell r="U22">
            <v>0</v>
          </cell>
          <cell r="V22">
            <v>91.552999999999997</v>
          </cell>
          <cell r="W22">
            <v>59830</v>
          </cell>
          <cell r="X22">
            <v>59830</v>
          </cell>
          <cell r="Z22">
            <v>0</v>
          </cell>
          <cell r="AA22">
            <v>1</v>
          </cell>
          <cell r="AB22">
            <v>1</v>
          </cell>
          <cell r="AC22">
            <v>0</v>
          </cell>
          <cell r="AD22" t="str">
            <v>N</v>
          </cell>
          <cell r="AE22">
            <v>0</v>
          </cell>
          <cell r="AH22">
            <v>0</v>
          </cell>
          <cell r="AI22">
            <v>0</v>
          </cell>
          <cell r="AJ22">
            <v>5102</v>
          </cell>
          <cell r="AK22" t="str">
            <v>1</v>
          </cell>
          <cell r="AL22" t="str">
            <v>IMAGINE INTERNATIONAL ACADEMY OF NORTH TEXAS</v>
          </cell>
          <cell r="AM22">
            <v>0</v>
          </cell>
          <cell r="AN22">
            <v>0</v>
          </cell>
          <cell r="AO22">
            <v>0</v>
          </cell>
          <cell r="AP22">
            <v>0</v>
          </cell>
          <cell r="AQ22">
            <v>0</v>
          </cell>
          <cell r="AR22">
            <v>0</v>
          </cell>
          <cell r="AS22">
            <v>0</v>
          </cell>
          <cell r="AT22">
            <v>0</v>
          </cell>
          <cell r="AU22">
            <v>0</v>
          </cell>
          <cell r="AV22">
            <v>0</v>
          </cell>
          <cell r="AW22">
            <v>9928326</v>
          </cell>
          <cell r="AX22">
            <v>9632734</v>
          </cell>
          <cell r="AY22">
            <v>0</v>
          </cell>
          <cell r="AZ22">
            <v>579582</v>
          </cell>
          <cell r="BA22">
            <v>0</v>
          </cell>
          <cell r="BB22">
            <v>0</v>
          </cell>
          <cell r="BC22">
            <v>0</v>
          </cell>
          <cell r="BD22">
            <v>0</v>
          </cell>
          <cell r="BE22">
            <v>0</v>
          </cell>
          <cell r="BF22">
            <v>8662630</v>
          </cell>
          <cell r="BG22">
            <v>0</v>
          </cell>
          <cell r="BH22">
            <v>41.728000000000002</v>
          </cell>
          <cell r="BI22">
            <v>11475</v>
          </cell>
          <cell r="BJ22">
            <v>12</v>
          </cell>
          <cell r="BK22">
            <v>0</v>
          </cell>
          <cell r="BL22">
            <v>0</v>
          </cell>
          <cell r="BM22">
            <v>0</v>
          </cell>
          <cell r="BN22">
            <v>0</v>
          </cell>
          <cell r="BO22">
            <v>0</v>
          </cell>
          <cell r="BP22">
            <v>0</v>
          </cell>
          <cell r="BQ22">
            <v>5390</v>
          </cell>
          <cell r="BR22">
            <v>1</v>
          </cell>
          <cell r="BS22">
            <v>0</v>
          </cell>
          <cell r="BT22">
            <v>0</v>
          </cell>
          <cell r="BU22">
            <v>0</v>
          </cell>
          <cell r="BV22">
            <v>0</v>
          </cell>
          <cell r="BW22">
            <v>0</v>
          </cell>
          <cell r="BX22">
            <v>0</v>
          </cell>
          <cell r="BY22">
            <v>0</v>
          </cell>
          <cell r="BZ22">
            <v>0</v>
          </cell>
          <cell r="CA22">
            <v>0</v>
          </cell>
          <cell r="CB22">
            <v>0</v>
          </cell>
          <cell r="CC22">
            <v>0</v>
          </cell>
          <cell r="CG22">
            <v>0</v>
          </cell>
          <cell r="CH22">
            <v>284117</v>
          </cell>
          <cell r="CI22">
            <v>0</v>
          </cell>
          <cell r="CJ22">
            <v>4</v>
          </cell>
          <cell r="CK22">
            <v>0</v>
          </cell>
          <cell r="CL22">
            <v>0</v>
          </cell>
          <cell r="CN22">
            <v>0</v>
          </cell>
          <cell r="CO22">
            <v>1</v>
          </cell>
          <cell r="CP22">
            <v>0</v>
          </cell>
          <cell r="CQ22">
            <v>0</v>
          </cell>
          <cell r="CR22">
            <v>1279.07</v>
          </cell>
          <cell r="CS22">
            <v>0</v>
          </cell>
          <cell r="CT22">
            <v>0</v>
          </cell>
          <cell r="CU22">
            <v>0</v>
          </cell>
          <cell r="CV22">
            <v>0</v>
          </cell>
          <cell r="CW22">
            <v>0</v>
          </cell>
          <cell r="CX22">
            <v>0</v>
          </cell>
          <cell r="CY22">
            <v>0</v>
          </cell>
          <cell r="CZ22">
            <v>0</v>
          </cell>
          <cell r="DA22">
            <v>1</v>
          </cell>
          <cell r="DB22">
            <v>8331498</v>
          </cell>
          <cell r="DC22">
            <v>0</v>
          </cell>
          <cell r="DD22">
            <v>0</v>
          </cell>
          <cell r="DE22">
            <v>155311</v>
          </cell>
          <cell r="DF22">
            <v>155311</v>
          </cell>
          <cell r="DG22">
            <v>118.83</v>
          </cell>
          <cell r="DH22">
            <v>0</v>
          </cell>
          <cell r="DI22">
            <v>0</v>
          </cell>
          <cell r="DK22">
            <v>5390</v>
          </cell>
          <cell r="DL22">
            <v>0</v>
          </cell>
          <cell r="DM22">
            <v>353703</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34.835000000000001</v>
          </cell>
          <cell r="ED22">
            <v>250411</v>
          </cell>
          <cell r="EE22">
            <v>0</v>
          </cell>
          <cell r="EF22">
            <v>0</v>
          </cell>
          <cell r="EG22">
            <v>0</v>
          </cell>
          <cell r="EH22">
            <v>103292</v>
          </cell>
          <cell r="EI22">
            <v>0</v>
          </cell>
          <cell r="EJ22">
            <v>0</v>
          </cell>
          <cell r="EK22">
            <v>2.4319999999999999</v>
          </cell>
          <cell r="EL22">
            <v>0</v>
          </cell>
          <cell r="EM22">
            <v>0.08</v>
          </cell>
          <cell r="EN22">
            <v>1.6539999999999999</v>
          </cell>
          <cell r="EO22">
            <v>0</v>
          </cell>
          <cell r="EP22">
            <v>0</v>
          </cell>
          <cell r="EQ22">
            <v>4.1660000000000004</v>
          </cell>
          <cell r="ER22">
            <v>0</v>
          </cell>
          <cell r="ES22">
            <v>15.805999999999999</v>
          </cell>
          <cell r="ET22">
            <v>0</v>
          </cell>
          <cell r="EU22">
            <v>579582</v>
          </cell>
          <cell r="EV22">
            <v>0</v>
          </cell>
          <cell r="EW22">
            <v>0</v>
          </cell>
          <cell r="EX22">
            <v>0</v>
          </cell>
          <cell r="EZ22">
            <v>8332235</v>
          </cell>
          <cell r="FA22">
            <v>0</v>
          </cell>
          <cell r="FB22">
            <v>8911817</v>
          </cell>
          <cell r="FC22">
            <v>0.97329200000000005</v>
          </cell>
          <cell r="FD22">
            <v>0</v>
          </cell>
          <cell r="FE22">
            <v>1034674</v>
          </cell>
          <cell r="FF22">
            <v>265825</v>
          </cell>
          <cell r="FG22">
            <v>5.7339000000000001E-2</v>
          </cell>
          <cell r="FH22">
            <v>4.9002999999999998E-2</v>
          </cell>
          <cell r="FI22">
            <v>0</v>
          </cell>
          <cell r="FJ22">
            <v>0</v>
          </cell>
          <cell r="FK22">
            <v>1697.86</v>
          </cell>
          <cell r="FL22">
            <v>10496433</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F22">
            <v>0</v>
          </cell>
          <cell r="GG22">
            <v>0</v>
          </cell>
          <cell r="GH22">
            <v>0</v>
          </cell>
          <cell r="GI22">
            <v>0</v>
          </cell>
          <cell r="GJ22">
            <v>0</v>
          </cell>
          <cell r="GK22">
            <v>4604.6369999999997</v>
          </cell>
          <cell r="GL22">
            <v>0</v>
          </cell>
          <cell r="GM22">
            <v>0</v>
          </cell>
          <cell r="GN22">
            <v>0</v>
          </cell>
          <cell r="GO22">
            <v>0</v>
          </cell>
          <cell r="GP22">
            <v>10212316</v>
          </cell>
          <cell r="GQ22">
            <v>10212316</v>
          </cell>
          <cell r="GR22">
            <v>0</v>
          </cell>
          <cell r="GS22">
            <v>0</v>
          </cell>
          <cell r="GT22">
            <v>0</v>
          </cell>
          <cell r="HB22">
            <v>210852832</v>
          </cell>
          <cell r="HC22">
            <v>6.0034999999999998E-2</v>
          </cell>
          <cell r="HD22">
            <v>284117</v>
          </cell>
        </row>
        <row r="23">
          <cell r="B23">
            <v>70801</v>
          </cell>
          <cell r="C23">
            <v>9</v>
          </cell>
          <cell r="D23">
            <v>2019</v>
          </cell>
          <cell r="E23">
            <v>5390</v>
          </cell>
          <cell r="F23">
            <v>0</v>
          </cell>
          <cell r="G23">
            <v>2298.9229999999998</v>
          </cell>
          <cell r="H23">
            <v>2159.2350000000001</v>
          </cell>
          <cell r="I23">
            <v>2159.2350000000001</v>
          </cell>
          <cell r="J23">
            <v>2298.9229999999998</v>
          </cell>
          <cell r="K23">
            <v>0</v>
          </cell>
          <cell r="L23">
            <v>6535</v>
          </cell>
          <cell r="M23">
            <v>0</v>
          </cell>
          <cell r="N23">
            <v>0</v>
          </cell>
          <cell r="P23">
            <v>2302.7730000000001</v>
          </cell>
          <cell r="Q23">
            <v>0</v>
          </cell>
          <cell r="R23">
            <v>1029754</v>
          </cell>
          <cell r="S23">
            <v>447.18</v>
          </cell>
          <cell r="U23">
            <v>0</v>
          </cell>
          <cell r="V23">
            <v>1177.425</v>
          </cell>
          <cell r="W23">
            <v>769447</v>
          </cell>
          <cell r="X23">
            <v>769447</v>
          </cell>
          <cell r="Z23">
            <v>0</v>
          </cell>
          <cell r="AA23">
            <v>1</v>
          </cell>
          <cell r="AB23">
            <v>1</v>
          </cell>
          <cell r="AC23">
            <v>0</v>
          </cell>
          <cell r="AD23" t="str">
            <v>N</v>
          </cell>
          <cell r="AE23">
            <v>0</v>
          </cell>
          <cell r="AH23">
            <v>0</v>
          </cell>
          <cell r="AI23">
            <v>0</v>
          </cell>
          <cell r="AJ23">
            <v>5102</v>
          </cell>
          <cell r="AK23" t="str">
            <v>1</v>
          </cell>
          <cell r="AL23" t="str">
            <v>WAXAHACHIE FAITH FAMILY ACADEMY</v>
          </cell>
          <cell r="AM23">
            <v>0</v>
          </cell>
          <cell r="AN23">
            <v>0</v>
          </cell>
          <cell r="AO23">
            <v>0</v>
          </cell>
          <cell r="AP23">
            <v>0</v>
          </cell>
          <cell r="AQ23">
            <v>0</v>
          </cell>
          <cell r="AR23">
            <v>0</v>
          </cell>
          <cell r="AS23">
            <v>0</v>
          </cell>
          <cell r="AT23">
            <v>0</v>
          </cell>
          <cell r="AU23">
            <v>0</v>
          </cell>
          <cell r="AV23">
            <v>0</v>
          </cell>
          <cell r="AW23">
            <v>22463106</v>
          </cell>
          <cell r="AX23">
            <v>21739497</v>
          </cell>
          <cell r="AY23">
            <v>0</v>
          </cell>
          <cell r="AZ23">
            <v>1180729</v>
          </cell>
          <cell r="BA23">
            <v>122.417</v>
          </cell>
          <cell r="BB23">
            <v>71251</v>
          </cell>
          <cell r="BC23">
            <v>71251</v>
          </cell>
          <cell r="BD23">
            <v>90.858000000000004</v>
          </cell>
          <cell r="BE23">
            <v>0</v>
          </cell>
          <cell r="BF23">
            <v>19293920</v>
          </cell>
          <cell r="BG23">
            <v>0</v>
          </cell>
          <cell r="BH23">
            <v>548.99900000000002</v>
          </cell>
          <cell r="BI23">
            <v>150975</v>
          </cell>
          <cell r="BJ23">
            <v>12</v>
          </cell>
          <cell r="BK23">
            <v>0</v>
          </cell>
          <cell r="BL23">
            <v>0</v>
          </cell>
          <cell r="BM23">
            <v>0</v>
          </cell>
          <cell r="BN23">
            <v>0</v>
          </cell>
          <cell r="BO23">
            <v>0</v>
          </cell>
          <cell r="BP23">
            <v>0</v>
          </cell>
          <cell r="BQ23">
            <v>5390</v>
          </cell>
          <cell r="BR23">
            <v>1</v>
          </cell>
          <cell r="BS23">
            <v>0</v>
          </cell>
          <cell r="BT23">
            <v>0</v>
          </cell>
          <cell r="BU23">
            <v>0</v>
          </cell>
          <cell r="BV23">
            <v>0</v>
          </cell>
          <cell r="BW23">
            <v>0</v>
          </cell>
          <cell r="BX23">
            <v>0</v>
          </cell>
          <cell r="BY23">
            <v>0</v>
          </cell>
          <cell r="BZ23">
            <v>0</v>
          </cell>
          <cell r="CA23">
            <v>0</v>
          </cell>
          <cell r="CB23">
            <v>0</v>
          </cell>
          <cell r="CC23">
            <v>0</v>
          </cell>
          <cell r="CG23">
            <v>0</v>
          </cell>
          <cell r="CH23">
            <v>572634</v>
          </cell>
          <cell r="CI23">
            <v>0</v>
          </cell>
          <cell r="CJ23">
            <v>4</v>
          </cell>
          <cell r="CK23">
            <v>0</v>
          </cell>
          <cell r="CL23">
            <v>0</v>
          </cell>
          <cell r="CN23">
            <v>0</v>
          </cell>
          <cell r="CO23">
            <v>1</v>
          </cell>
          <cell r="CP23">
            <v>0</v>
          </cell>
          <cell r="CQ23">
            <v>3.08</v>
          </cell>
          <cell r="CR23">
            <v>2298.9229999999998</v>
          </cell>
          <cell r="CS23">
            <v>0</v>
          </cell>
          <cell r="CT23">
            <v>0</v>
          </cell>
          <cell r="CU23">
            <v>0</v>
          </cell>
          <cell r="CV23">
            <v>0</v>
          </cell>
          <cell r="CW23">
            <v>0</v>
          </cell>
          <cell r="CX23">
            <v>0</v>
          </cell>
          <cell r="CY23">
            <v>0</v>
          </cell>
          <cell r="CZ23">
            <v>0</v>
          </cell>
          <cell r="DA23">
            <v>1</v>
          </cell>
          <cell r="DB23">
            <v>14110601</v>
          </cell>
          <cell r="DC23">
            <v>0</v>
          </cell>
          <cell r="DD23">
            <v>0</v>
          </cell>
          <cell r="DE23">
            <v>3088872</v>
          </cell>
          <cell r="DF23">
            <v>3088872</v>
          </cell>
          <cell r="DG23">
            <v>2363.33</v>
          </cell>
          <cell r="DH23">
            <v>0</v>
          </cell>
          <cell r="DI23">
            <v>0</v>
          </cell>
          <cell r="DK23">
            <v>5390</v>
          </cell>
          <cell r="DL23">
            <v>0</v>
          </cell>
          <cell r="DM23">
            <v>880978</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17.763000000000002</v>
          </cell>
          <cell r="ED23">
            <v>127689</v>
          </cell>
          <cell r="EE23">
            <v>0</v>
          </cell>
          <cell r="EF23">
            <v>0</v>
          </cell>
          <cell r="EG23">
            <v>0</v>
          </cell>
          <cell r="EH23">
            <v>753289</v>
          </cell>
          <cell r="EI23">
            <v>0</v>
          </cell>
          <cell r="EJ23">
            <v>0</v>
          </cell>
          <cell r="EK23">
            <v>35.883000000000003</v>
          </cell>
          <cell r="EL23">
            <v>0</v>
          </cell>
          <cell r="EM23">
            <v>3.6999999999999998E-2</v>
          </cell>
          <cell r="EN23">
            <v>1.502</v>
          </cell>
          <cell r="EO23">
            <v>0</v>
          </cell>
          <cell r="EP23">
            <v>0</v>
          </cell>
          <cell r="EQ23">
            <v>37.421999999999997</v>
          </cell>
          <cell r="ER23">
            <v>0</v>
          </cell>
          <cell r="ES23">
            <v>115.27</v>
          </cell>
          <cell r="ET23">
            <v>61979</v>
          </cell>
          <cell r="EU23">
            <v>1180729</v>
          </cell>
          <cell r="EV23">
            <v>0</v>
          </cell>
          <cell r="EW23">
            <v>0</v>
          </cell>
          <cell r="EX23">
            <v>0</v>
          </cell>
          <cell r="EZ23">
            <v>18842948</v>
          </cell>
          <cell r="FA23">
            <v>0</v>
          </cell>
          <cell r="FB23">
            <v>20023677</v>
          </cell>
          <cell r="FC23">
            <v>0.97329200000000005</v>
          </cell>
          <cell r="FD23">
            <v>0</v>
          </cell>
          <cell r="FE23">
            <v>2304488</v>
          </cell>
          <cell r="FF23">
            <v>592061</v>
          </cell>
          <cell r="FG23">
            <v>5.7339000000000001E-2</v>
          </cell>
          <cell r="FH23">
            <v>4.9002999999999998E-2</v>
          </cell>
          <cell r="FI23">
            <v>0</v>
          </cell>
          <cell r="FJ23">
            <v>0</v>
          </cell>
          <cell r="FK23">
            <v>3781.5749999999998</v>
          </cell>
          <cell r="FL23">
            <v>23492860</v>
          </cell>
          <cell r="FM23">
            <v>0</v>
          </cell>
          <cell r="FN23">
            <v>0</v>
          </cell>
          <cell r="FO23">
            <v>49337</v>
          </cell>
          <cell r="FP23">
            <v>0</v>
          </cell>
          <cell r="FQ23">
            <v>49337</v>
          </cell>
          <cell r="FR23">
            <v>49337</v>
          </cell>
          <cell r="FS23">
            <v>0</v>
          </cell>
          <cell r="FT23">
            <v>0</v>
          </cell>
          <cell r="FU23">
            <v>0</v>
          </cell>
          <cell r="FV23">
            <v>0</v>
          </cell>
          <cell r="FW23">
            <v>0</v>
          </cell>
          <cell r="FX23">
            <v>0</v>
          </cell>
          <cell r="FY23">
            <v>0</v>
          </cell>
          <cell r="FZ23">
            <v>0</v>
          </cell>
          <cell r="GA23">
            <v>0</v>
          </cell>
          <cell r="GB23">
            <v>902216</v>
          </cell>
          <cell r="GC23">
            <v>902216</v>
          </cell>
          <cell r="GD23">
            <v>102.26600000000001</v>
          </cell>
          <cell r="GF23">
            <v>0</v>
          </cell>
          <cell r="GG23">
            <v>0</v>
          </cell>
          <cell r="GH23">
            <v>0</v>
          </cell>
          <cell r="GI23">
            <v>0</v>
          </cell>
          <cell r="GJ23">
            <v>0</v>
          </cell>
          <cell r="GK23">
            <v>4771.3710000000001</v>
          </cell>
          <cell r="GL23">
            <v>7353</v>
          </cell>
          <cell r="GM23">
            <v>0</v>
          </cell>
          <cell r="GN23">
            <v>0</v>
          </cell>
          <cell r="GO23">
            <v>0</v>
          </cell>
          <cell r="GP23">
            <v>22920226</v>
          </cell>
          <cell r="GQ23">
            <v>22920226</v>
          </cell>
          <cell r="GR23">
            <v>0</v>
          </cell>
          <cell r="GS23">
            <v>0</v>
          </cell>
          <cell r="GT23">
            <v>0</v>
          </cell>
          <cell r="HB23">
            <v>210852832</v>
          </cell>
          <cell r="HC23">
            <v>6.0034999999999998E-2</v>
          </cell>
          <cell r="HD23">
            <v>510655</v>
          </cell>
        </row>
        <row r="24">
          <cell r="B24">
            <v>71801</v>
          </cell>
          <cell r="C24">
            <v>9</v>
          </cell>
          <cell r="D24">
            <v>2019</v>
          </cell>
          <cell r="E24">
            <v>5390</v>
          </cell>
          <cell r="F24">
            <v>0</v>
          </cell>
          <cell r="G24">
            <v>803.75</v>
          </cell>
          <cell r="H24">
            <v>797.16399999999999</v>
          </cell>
          <cell r="I24">
            <v>797.16399999999999</v>
          </cell>
          <cell r="J24">
            <v>803.75</v>
          </cell>
          <cell r="K24">
            <v>0</v>
          </cell>
          <cell r="L24">
            <v>6535</v>
          </cell>
          <cell r="M24">
            <v>0</v>
          </cell>
          <cell r="N24">
            <v>0</v>
          </cell>
          <cell r="P24">
            <v>800.61300000000006</v>
          </cell>
          <cell r="Q24">
            <v>0</v>
          </cell>
          <cell r="R24">
            <v>358018</v>
          </cell>
          <cell r="S24">
            <v>447.18</v>
          </cell>
          <cell r="U24">
            <v>0</v>
          </cell>
          <cell r="V24">
            <v>191.86699999999999</v>
          </cell>
          <cell r="W24">
            <v>125385</v>
          </cell>
          <cell r="X24">
            <v>125385</v>
          </cell>
          <cell r="Z24">
            <v>0</v>
          </cell>
          <cell r="AA24">
            <v>1</v>
          </cell>
          <cell r="AB24">
            <v>1</v>
          </cell>
          <cell r="AC24">
            <v>0</v>
          </cell>
          <cell r="AD24" t="str">
            <v>N</v>
          </cell>
          <cell r="AE24">
            <v>0</v>
          </cell>
          <cell r="AH24">
            <v>0</v>
          </cell>
          <cell r="AI24">
            <v>0</v>
          </cell>
          <cell r="AJ24">
            <v>5102</v>
          </cell>
          <cell r="AK24" t="str">
            <v>1</v>
          </cell>
          <cell r="AL24" t="str">
            <v>BURNHAM WOOD CHARTER SCHOOL DISTRICT</v>
          </cell>
          <cell r="AM24">
            <v>0</v>
          </cell>
          <cell r="AN24">
            <v>0</v>
          </cell>
          <cell r="AO24">
            <v>0</v>
          </cell>
          <cell r="AP24">
            <v>0</v>
          </cell>
          <cell r="AQ24">
            <v>0</v>
          </cell>
          <cell r="AR24">
            <v>0</v>
          </cell>
          <cell r="AS24">
            <v>0</v>
          </cell>
          <cell r="AT24">
            <v>0</v>
          </cell>
          <cell r="AU24">
            <v>0</v>
          </cell>
          <cell r="AV24">
            <v>0</v>
          </cell>
          <cell r="AW24">
            <v>7068671</v>
          </cell>
          <cell r="AX24">
            <v>6855145</v>
          </cell>
          <cell r="AY24">
            <v>0</v>
          </cell>
          <cell r="AZ24">
            <v>381780</v>
          </cell>
          <cell r="BA24">
            <v>22.082999999999998</v>
          </cell>
          <cell r="BB24">
            <v>0</v>
          </cell>
          <cell r="BC24">
            <v>0</v>
          </cell>
          <cell r="BD24">
            <v>0</v>
          </cell>
          <cell r="BE24">
            <v>0</v>
          </cell>
          <cell r="BF24">
            <v>6125472</v>
          </cell>
          <cell r="BG24">
            <v>0</v>
          </cell>
          <cell r="BH24">
            <v>86.409000000000006</v>
          </cell>
          <cell r="BI24">
            <v>23762</v>
          </cell>
          <cell r="BJ24">
            <v>12</v>
          </cell>
          <cell r="BK24">
            <v>0</v>
          </cell>
          <cell r="BL24">
            <v>0</v>
          </cell>
          <cell r="BM24">
            <v>0</v>
          </cell>
          <cell r="BN24">
            <v>0</v>
          </cell>
          <cell r="BO24">
            <v>0</v>
          </cell>
          <cell r="BP24">
            <v>0</v>
          </cell>
          <cell r="BQ24">
            <v>5390</v>
          </cell>
          <cell r="BR24">
            <v>1</v>
          </cell>
          <cell r="BS24">
            <v>0</v>
          </cell>
          <cell r="BT24">
            <v>0</v>
          </cell>
          <cell r="BU24">
            <v>0</v>
          </cell>
          <cell r="BV24">
            <v>0</v>
          </cell>
          <cell r="BW24">
            <v>0</v>
          </cell>
          <cell r="BX24">
            <v>0</v>
          </cell>
          <cell r="BY24">
            <v>0</v>
          </cell>
          <cell r="BZ24">
            <v>0</v>
          </cell>
          <cell r="CA24">
            <v>0</v>
          </cell>
          <cell r="CB24">
            <v>0</v>
          </cell>
          <cell r="CC24">
            <v>0</v>
          </cell>
          <cell r="CG24">
            <v>0</v>
          </cell>
          <cell r="CH24">
            <v>189764</v>
          </cell>
          <cell r="CI24">
            <v>0</v>
          </cell>
          <cell r="CJ24">
            <v>4</v>
          </cell>
          <cell r="CK24">
            <v>0</v>
          </cell>
          <cell r="CL24">
            <v>0</v>
          </cell>
          <cell r="CN24">
            <v>0</v>
          </cell>
          <cell r="CO24">
            <v>1</v>
          </cell>
          <cell r="CP24">
            <v>0</v>
          </cell>
          <cell r="CQ24">
            <v>0.75</v>
          </cell>
          <cell r="CR24">
            <v>803.75</v>
          </cell>
          <cell r="CS24">
            <v>0</v>
          </cell>
          <cell r="CT24">
            <v>0</v>
          </cell>
          <cell r="CU24">
            <v>0</v>
          </cell>
          <cell r="CV24">
            <v>0</v>
          </cell>
          <cell r="CW24">
            <v>0</v>
          </cell>
          <cell r="CX24">
            <v>0</v>
          </cell>
          <cell r="CY24">
            <v>0</v>
          </cell>
          <cell r="CZ24">
            <v>0</v>
          </cell>
          <cell r="DA24">
            <v>1</v>
          </cell>
          <cell r="DB24">
            <v>5209467</v>
          </cell>
          <cell r="DC24">
            <v>0</v>
          </cell>
          <cell r="DD24">
            <v>0</v>
          </cell>
          <cell r="DE24">
            <v>692710</v>
          </cell>
          <cell r="DF24">
            <v>692710</v>
          </cell>
          <cell r="DG24">
            <v>530</v>
          </cell>
          <cell r="DH24">
            <v>0</v>
          </cell>
          <cell r="DI24">
            <v>0</v>
          </cell>
          <cell r="DK24">
            <v>5390</v>
          </cell>
          <cell r="DL24">
            <v>0</v>
          </cell>
          <cell r="DM24">
            <v>265999</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17.097999999999999</v>
          </cell>
          <cell r="ED24">
            <v>122909</v>
          </cell>
          <cell r="EE24">
            <v>0</v>
          </cell>
          <cell r="EF24">
            <v>0</v>
          </cell>
          <cell r="EG24">
            <v>0</v>
          </cell>
          <cell r="EH24">
            <v>143090</v>
          </cell>
          <cell r="EI24">
            <v>0</v>
          </cell>
          <cell r="EJ24">
            <v>0</v>
          </cell>
          <cell r="EK24">
            <v>5.5170000000000003</v>
          </cell>
          <cell r="EL24">
            <v>0</v>
          </cell>
          <cell r="EM24">
            <v>0</v>
          </cell>
          <cell r="EN24">
            <v>1.069</v>
          </cell>
          <cell r="EO24">
            <v>0</v>
          </cell>
          <cell r="EP24">
            <v>0</v>
          </cell>
          <cell r="EQ24">
            <v>6.5860000000000003</v>
          </cell>
          <cell r="ER24">
            <v>0</v>
          </cell>
          <cell r="ES24">
            <v>21.896000000000001</v>
          </cell>
          <cell r="ET24">
            <v>11229</v>
          </cell>
          <cell r="EU24">
            <v>381780</v>
          </cell>
          <cell r="EV24">
            <v>0</v>
          </cell>
          <cell r="EW24">
            <v>0</v>
          </cell>
          <cell r="EX24">
            <v>0</v>
          </cell>
          <cell r="EZ24">
            <v>5935543</v>
          </cell>
          <cell r="FA24">
            <v>0</v>
          </cell>
          <cell r="FB24">
            <v>6317323</v>
          </cell>
          <cell r="FC24">
            <v>0.97329200000000005</v>
          </cell>
          <cell r="FD24">
            <v>0</v>
          </cell>
          <cell r="FE24">
            <v>731633</v>
          </cell>
          <cell r="FF24">
            <v>187969</v>
          </cell>
          <cell r="FG24">
            <v>5.7339000000000001E-2</v>
          </cell>
          <cell r="FH24">
            <v>4.9002999999999998E-2</v>
          </cell>
          <cell r="FI24">
            <v>0</v>
          </cell>
          <cell r="FJ24">
            <v>0</v>
          </cell>
          <cell r="FK24">
            <v>1200.5820000000001</v>
          </cell>
          <cell r="FL24">
            <v>7426689</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F24">
            <v>0</v>
          </cell>
          <cell r="GG24">
            <v>0</v>
          </cell>
          <cell r="GH24">
            <v>0</v>
          </cell>
          <cell r="GI24">
            <v>0</v>
          </cell>
          <cell r="GJ24">
            <v>0</v>
          </cell>
          <cell r="GK24">
            <v>4661.1419999999998</v>
          </cell>
          <cell r="GL24">
            <v>18482</v>
          </cell>
          <cell r="GM24">
            <v>0</v>
          </cell>
          <cell r="GN24">
            <v>0</v>
          </cell>
          <cell r="GO24">
            <v>0</v>
          </cell>
          <cell r="GP24">
            <v>7236925</v>
          </cell>
          <cell r="GQ24">
            <v>7236925</v>
          </cell>
          <cell r="GR24">
            <v>0</v>
          </cell>
          <cell r="GS24">
            <v>0</v>
          </cell>
          <cell r="GT24">
            <v>0</v>
          </cell>
          <cell r="HB24">
            <v>210852832</v>
          </cell>
          <cell r="HC24">
            <v>6.0034999999999998E-2</v>
          </cell>
          <cell r="HD24">
            <v>178535</v>
          </cell>
        </row>
        <row r="25">
          <cell r="B25">
            <v>72801</v>
          </cell>
          <cell r="C25">
            <v>9</v>
          </cell>
          <cell r="D25">
            <v>2019</v>
          </cell>
          <cell r="E25">
            <v>5390</v>
          </cell>
          <cell r="F25">
            <v>0</v>
          </cell>
          <cell r="G25">
            <v>5662.2330000000002</v>
          </cell>
          <cell r="H25">
            <v>5328.4440000000004</v>
          </cell>
          <cell r="I25">
            <v>5328.4440000000004</v>
          </cell>
          <cell r="J25">
            <v>5662.2330000000002</v>
          </cell>
          <cell r="K25">
            <v>0</v>
          </cell>
          <cell r="L25">
            <v>6535</v>
          </cell>
          <cell r="M25">
            <v>0</v>
          </cell>
          <cell r="N25">
            <v>0</v>
          </cell>
          <cell r="P25">
            <v>5683.54</v>
          </cell>
          <cell r="Q25">
            <v>0</v>
          </cell>
          <cell r="R25">
            <v>2541565</v>
          </cell>
          <cell r="S25">
            <v>447.18</v>
          </cell>
          <cell r="U25">
            <v>0</v>
          </cell>
          <cell r="V25">
            <v>873.2</v>
          </cell>
          <cell r="W25">
            <v>570636</v>
          </cell>
          <cell r="X25">
            <v>570636</v>
          </cell>
          <cell r="Z25">
            <v>0</v>
          </cell>
          <cell r="AA25">
            <v>1</v>
          </cell>
          <cell r="AB25">
            <v>1</v>
          </cell>
          <cell r="AC25">
            <v>0</v>
          </cell>
          <cell r="AD25" t="str">
            <v>N</v>
          </cell>
          <cell r="AE25">
            <v>0</v>
          </cell>
          <cell r="AH25">
            <v>0</v>
          </cell>
          <cell r="AI25">
            <v>0</v>
          </cell>
          <cell r="AJ25">
            <v>5102</v>
          </cell>
          <cell r="AK25" t="str">
            <v>1</v>
          </cell>
          <cell r="AL25" t="str">
            <v>PREMIER HIGH SCHOOLS</v>
          </cell>
          <cell r="AM25">
            <v>0</v>
          </cell>
          <cell r="AN25">
            <v>0</v>
          </cell>
          <cell r="AO25">
            <v>0</v>
          </cell>
          <cell r="AP25">
            <v>0</v>
          </cell>
          <cell r="AQ25">
            <v>0</v>
          </cell>
          <cell r="AR25">
            <v>0</v>
          </cell>
          <cell r="AS25">
            <v>0</v>
          </cell>
          <cell r="AT25">
            <v>0</v>
          </cell>
          <cell r="AU25">
            <v>0</v>
          </cell>
          <cell r="AV25">
            <v>0</v>
          </cell>
          <cell r="AW25">
            <v>54714659</v>
          </cell>
          <cell r="AX25">
            <v>51860056</v>
          </cell>
          <cell r="AY25">
            <v>0</v>
          </cell>
          <cell r="AZ25">
            <v>4098679</v>
          </cell>
          <cell r="BA25">
            <v>76</v>
          </cell>
          <cell r="BB25">
            <v>0</v>
          </cell>
          <cell r="BC25">
            <v>0</v>
          </cell>
          <cell r="BD25">
            <v>0</v>
          </cell>
          <cell r="BE25">
            <v>0</v>
          </cell>
          <cell r="BF25">
            <v>46169165</v>
          </cell>
          <cell r="BG25">
            <v>0</v>
          </cell>
          <cell r="BH25">
            <v>7202.1689999999999</v>
          </cell>
          <cell r="BI25">
            <v>1557114</v>
          </cell>
          <cell r="BJ25">
            <v>12</v>
          </cell>
          <cell r="BK25">
            <v>0</v>
          </cell>
          <cell r="BL25">
            <v>0</v>
          </cell>
          <cell r="BM25">
            <v>0</v>
          </cell>
          <cell r="BN25">
            <v>0</v>
          </cell>
          <cell r="BO25">
            <v>0</v>
          </cell>
          <cell r="BP25">
            <v>0</v>
          </cell>
          <cell r="BQ25">
            <v>5390</v>
          </cell>
          <cell r="BR25">
            <v>1</v>
          </cell>
          <cell r="BS25">
            <v>0</v>
          </cell>
          <cell r="BT25">
            <v>0</v>
          </cell>
          <cell r="BU25">
            <v>0</v>
          </cell>
          <cell r="BV25">
            <v>0</v>
          </cell>
          <cell r="BW25">
            <v>0</v>
          </cell>
          <cell r="BX25">
            <v>0</v>
          </cell>
          <cell r="BY25">
            <v>0</v>
          </cell>
          <cell r="BZ25">
            <v>0</v>
          </cell>
          <cell r="CA25">
            <v>0</v>
          </cell>
          <cell r="CB25">
            <v>0</v>
          </cell>
          <cell r="CC25">
            <v>0</v>
          </cell>
          <cell r="CG25">
            <v>0</v>
          </cell>
          <cell r="CH25">
            <v>1297489</v>
          </cell>
          <cell r="CI25">
            <v>0</v>
          </cell>
          <cell r="CJ25">
            <v>4</v>
          </cell>
          <cell r="CK25">
            <v>0</v>
          </cell>
          <cell r="CL25">
            <v>0</v>
          </cell>
          <cell r="CN25">
            <v>0</v>
          </cell>
          <cell r="CO25">
            <v>1</v>
          </cell>
          <cell r="CP25">
            <v>0</v>
          </cell>
          <cell r="CQ25">
            <v>7</v>
          </cell>
          <cell r="CR25">
            <v>5662.2330000000002</v>
          </cell>
          <cell r="CS25">
            <v>0</v>
          </cell>
          <cell r="CT25">
            <v>0</v>
          </cell>
          <cell r="CU25">
            <v>0</v>
          </cell>
          <cell r="CV25">
            <v>0</v>
          </cell>
          <cell r="CW25">
            <v>0</v>
          </cell>
          <cell r="CX25">
            <v>0</v>
          </cell>
          <cell r="CY25">
            <v>0</v>
          </cell>
          <cell r="CZ25">
            <v>0</v>
          </cell>
          <cell r="DA25">
            <v>1</v>
          </cell>
          <cell r="DB25">
            <v>34821382</v>
          </cell>
          <cell r="DC25">
            <v>0</v>
          </cell>
          <cell r="DD25">
            <v>83</v>
          </cell>
          <cell r="DE25">
            <v>4389782</v>
          </cell>
          <cell r="DF25">
            <v>4389782</v>
          </cell>
          <cell r="DG25">
            <v>3358.67</v>
          </cell>
          <cell r="DH25">
            <v>0</v>
          </cell>
          <cell r="DI25">
            <v>0</v>
          </cell>
          <cell r="DK25">
            <v>5390</v>
          </cell>
          <cell r="DL25">
            <v>0</v>
          </cell>
          <cell r="DM25">
            <v>6346088</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1.516</v>
          </cell>
          <cell r="EC25">
            <v>375.35</v>
          </cell>
          <cell r="ED25">
            <v>2698203</v>
          </cell>
          <cell r="EE25">
            <v>0</v>
          </cell>
          <cell r="EF25">
            <v>0</v>
          </cell>
          <cell r="EG25">
            <v>0</v>
          </cell>
          <cell r="EH25">
            <v>3593827</v>
          </cell>
          <cell r="EI25">
            <v>54058</v>
          </cell>
          <cell r="EJ25">
            <v>2.0680000000000001</v>
          </cell>
          <cell r="EK25">
            <v>176.81800000000001</v>
          </cell>
          <cell r="EL25">
            <v>0</v>
          </cell>
          <cell r="EM25">
            <v>4.2569999999999997</v>
          </cell>
          <cell r="EN25">
            <v>8.1000000000000003E-2</v>
          </cell>
          <cell r="EO25">
            <v>0</v>
          </cell>
          <cell r="EP25">
            <v>0</v>
          </cell>
          <cell r="EQ25">
            <v>185.50399999999999</v>
          </cell>
          <cell r="ER25">
            <v>0.76400000000000001</v>
          </cell>
          <cell r="ES25">
            <v>549.93499999999995</v>
          </cell>
          <cell r="ET25">
            <v>39750</v>
          </cell>
          <cell r="EU25">
            <v>4098679</v>
          </cell>
          <cell r="EV25">
            <v>0</v>
          </cell>
          <cell r="EW25">
            <v>0</v>
          </cell>
          <cell r="EX25">
            <v>0</v>
          </cell>
          <cell r="EZ25">
            <v>44928794</v>
          </cell>
          <cell r="FA25">
            <v>0</v>
          </cell>
          <cell r="FB25">
            <v>49027473</v>
          </cell>
          <cell r="FC25">
            <v>0.97329200000000005</v>
          </cell>
          <cell r="FD25">
            <v>0</v>
          </cell>
          <cell r="FE25">
            <v>5514497</v>
          </cell>
          <cell r="FF25">
            <v>1416765</v>
          </cell>
          <cell r="FG25">
            <v>5.7339000000000001E-2</v>
          </cell>
          <cell r="FH25">
            <v>4.9002999999999998E-2</v>
          </cell>
          <cell r="FI25">
            <v>0</v>
          </cell>
          <cell r="FJ25">
            <v>0</v>
          </cell>
          <cell r="FK25">
            <v>9049.0759999999991</v>
          </cell>
          <cell r="FL25">
            <v>57256224</v>
          </cell>
          <cell r="FM25">
            <v>0</v>
          </cell>
          <cell r="FN25">
            <v>0</v>
          </cell>
          <cell r="FO25">
            <v>34264</v>
          </cell>
          <cell r="FP25">
            <v>0</v>
          </cell>
          <cell r="FQ25">
            <v>34264</v>
          </cell>
          <cell r="FR25">
            <v>34264</v>
          </cell>
          <cell r="FS25">
            <v>0</v>
          </cell>
          <cell r="FT25">
            <v>0</v>
          </cell>
          <cell r="FU25">
            <v>0</v>
          </cell>
          <cell r="FV25">
            <v>0</v>
          </cell>
          <cell r="FW25">
            <v>0</v>
          </cell>
          <cell r="FX25">
            <v>0</v>
          </cell>
          <cell r="FY25">
            <v>0</v>
          </cell>
          <cell r="FZ25">
            <v>0</v>
          </cell>
          <cell r="GA25">
            <v>0</v>
          </cell>
          <cell r="GB25">
            <v>1308207</v>
          </cell>
          <cell r="GC25">
            <v>1308207</v>
          </cell>
          <cell r="GD25">
            <v>148.285</v>
          </cell>
          <cell r="GF25">
            <v>0</v>
          </cell>
          <cell r="GG25">
            <v>0</v>
          </cell>
          <cell r="GH25">
            <v>0</v>
          </cell>
          <cell r="GI25">
            <v>0</v>
          </cell>
          <cell r="GJ25">
            <v>0</v>
          </cell>
          <cell r="GK25">
            <v>4767.6660000000002</v>
          </cell>
          <cell r="GL25">
            <v>7444</v>
          </cell>
          <cell r="GM25">
            <v>0</v>
          </cell>
          <cell r="GN25">
            <v>0</v>
          </cell>
          <cell r="GO25">
            <v>0</v>
          </cell>
          <cell r="GP25">
            <v>55958735</v>
          </cell>
          <cell r="GQ25">
            <v>55958735</v>
          </cell>
          <cell r="GR25">
            <v>0</v>
          </cell>
          <cell r="GS25">
            <v>0</v>
          </cell>
          <cell r="GT25">
            <v>0</v>
          </cell>
          <cell r="HB25">
            <v>210852832</v>
          </cell>
          <cell r="HC25">
            <v>6.0034999999999998E-2</v>
          </cell>
          <cell r="HD25">
            <v>1257739</v>
          </cell>
        </row>
        <row r="26">
          <cell r="B26">
            <v>92801</v>
          </cell>
          <cell r="C26">
            <v>9</v>
          </cell>
          <cell r="D26">
            <v>2019</v>
          </cell>
          <cell r="E26">
            <v>5390</v>
          </cell>
          <cell r="F26">
            <v>0</v>
          </cell>
          <cell r="G26">
            <v>136.5</v>
          </cell>
          <cell r="H26">
            <v>99.507000000000005</v>
          </cell>
          <cell r="I26">
            <v>99.507000000000005</v>
          </cell>
          <cell r="J26">
            <v>136.5</v>
          </cell>
          <cell r="K26">
            <v>0</v>
          </cell>
          <cell r="L26">
            <v>6535</v>
          </cell>
          <cell r="M26">
            <v>0</v>
          </cell>
          <cell r="N26">
            <v>0</v>
          </cell>
          <cell r="P26">
            <v>136.91800000000001</v>
          </cell>
          <cell r="Q26">
            <v>0</v>
          </cell>
          <cell r="R26">
            <v>61227</v>
          </cell>
          <cell r="S26">
            <v>447.18</v>
          </cell>
          <cell r="U26">
            <v>0</v>
          </cell>
          <cell r="V26">
            <v>0</v>
          </cell>
          <cell r="W26">
            <v>0</v>
          </cell>
          <cell r="X26">
            <v>0</v>
          </cell>
          <cell r="Z26">
            <v>0</v>
          </cell>
          <cell r="AA26">
            <v>1</v>
          </cell>
          <cell r="AB26">
            <v>1</v>
          </cell>
          <cell r="AC26">
            <v>0</v>
          </cell>
          <cell r="AD26" t="str">
            <v>N</v>
          </cell>
          <cell r="AE26">
            <v>0</v>
          </cell>
          <cell r="AH26">
            <v>0</v>
          </cell>
          <cell r="AI26">
            <v>0</v>
          </cell>
          <cell r="AJ26">
            <v>5102</v>
          </cell>
          <cell r="AK26" t="str">
            <v>1</v>
          </cell>
          <cell r="AL26" t="str">
            <v>EAST TEXAS CHARTER SCHOOLS</v>
          </cell>
          <cell r="AM26">
            <v>0</v>
          </cell>
          <cell r="AN26">
            <v>0</v>
          </cell>
          <cell r="AO26">
            <v>0</v>
          </cell>
          <cell r="AP26">
            <v>0</v>
          </cell>
          <cell r="AQ26">
            <v>0</v>
          </cell>
          <cell r="AR26">
            <v>0</v>
          </cell>
          <cell r="AS26">
            <v>0</v>
          </cell>
          <cell r="AT26">
            <v>0</v>
          </cell>
          <cell r="AU26">
            <v>0</v>
          </cell>
          <cell r="AV26">
            <v>0</v>
          </cell>
          <cell r="AW26">
            <v>1281813</v>
          </cell>
          <cell r="AX26">
            <v>1212955</v>
          </cell>
          <cell r="AY26">
            <v>0</v>
          </cell>
          <cell r="AZ26">
            <v>98765</v>
          </cell>
          <cell r="BA26">
            <v>2</v>
          </cell>
          <cell r="BB26">
            <v>0</v>
          </cell>
          <cell r="BC26">
            <v>0</v>
          </cell>
          <cell r="BD26">
            <v>0</v>
          </cell>
          <cell r="BE26">
            <v>0</v>
          </cell>
          <cell r="BF26">
            <v>1082045</v>
          </cell>
          <cell r="BG26">
            <v>0</v>
          </cell>
          <cell r="BH26">
            <v>142.23400000000001</v>
          </cell>
          <cell r="BI26">
            <v>37538</v>
          </cell>
          <cell r="BJ26">
            <v>12</v>
          </cell>
          <cell r="BK26">
            <v>0</v>
          </cell>
          <cell r="BL26">
            <v>0</v>
          </cell>
          <cell r="BM26">
            <v>0</v>
          </cell>
          <cell r="BN26">
            <v>0</v>
          </cell>
          <cell r="BO26">
            <v>0</v>
          </cell>
          <cell r="BP26">
            <v>0</v>
          </cell>
          <cell r="BQ26">
            <v>5390</v>
          </cell>
          <cell r="BR26">
            <v>1</v>
          </cell>
          <cell r="BS26">
            <v>0</v>
          </cell>
          <cell r="BT26">
            <v>0</v>
          </cell>
          <cell r="BU26">
            <v>0</v>
          </cell>
          <cell r="BV26">
            <v>0</v>
          </cell>
          <cell r="BW26">
            <v>0</v>
          </cell>
          <cell r="BX26">
            <v>0</v>
          </cell>
          <cell r="BY26">
            <v>0</v>
          </cell>
          <cell r="BZ26">
            <v>0</v>
          </cell>
          <cell r="CA26">
            <v>0</v>
          </cell>
          <cell r="CB26">
            <v>0</v>
          </cell>
          <cell r="CC26">
            <v>0</v>
          </cell>
          <cell r="CG26">
            <v>0</v>
          </cell>
          <cell r="CH26">
            <v>31320</v>
          </cell>
          <cell r="CI26">
            <v>0</v>
          </cell>
          <cell r="CJ26">
            <v>4</v>
          </cell>
          <cell r="CK26">
            <v>0</v>
          </cell>
          <cell r="CL26">
            <v>0</v>
          </cell>
          <cell r="CN26">
            <v>0</v>
          </cell>
          <cell r="CO26">
            <v>1</v>
          </cell>
          <cell r="CP26">
            <v>0</v>
          </cell>
          <cell r="CQ26">
            <v>0</v>
          </cell>
          <cell r="CR26">
            <v>136.5</v>
          </cell>
          <cell r="CS26">
            <v>0</v>
          </cell>
          <cell r="CT26">
            <v>0</v>
          </cell>
          <cell r="CU26">
            <v>0</v>
          </cell>
          <cell r="CV26">
            <v>0</v>
          </cell>
          <cell r="CW26">
            <v>0</v>
          </cell>
          <cell r="CX26">
            <v>0</v>
          </cell>
          <cell r="CY26">
            <v>0</v>
          </cell>
          <cell r="CZ26">
            <v>0</v>
          </cell>
          <cell r="DA26">
            <v>1</v>
          </cell>
          <cell r="DB26">
            <v>650278</v>
          </cell>
          <cell r="DC26">
            <v>0</v>
          </cell>
          <cell r="DD26">
            <v>0</v>
          </cell>
          <cell r="DE26">
            <v>45314</v>
          </cell>
          <cell r="DF26">
            <v>45314</v>
          </cell>
          <cell r="DG26">
            <v>34.67</v>
          </cell>
          <cell r="DH26">
            <v>0</v>
          </cell>
          <cell r="DI26">
            <v>0</v>
          </cell>
          <cell r="DK26">
            <v>5390</v>
          </cell>
          <cell r="DL26">
            <v>0</v>
          </cell>
          <cell r="DM26">
            <v>89784</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12.49</v>
          </cell>
          <cell r="ED26">
            <v>89784</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1000</v>
          </cell>
          <cell r="EU26">
            <v>98765</v>
          </cell>
          <cell r="EV26">
            <v>0</v>
          </cell>
          <cell r="EW26">
            <v>0</v>
          </cell>
          <cell r="EX26">
            <v>0</v>
          </cell>
          <cell r="EZ26">
            <v>1050510</v>
          </cell>
          <cell r="FA26">
            <v>0</v>
          </cell>
          <cell r="FB26">
            <v>1149275</v>
          </cell>
          <cell r="FC26">
            <v>0.97329200000000005</v>
          </cell>
          <cell r="FD26">
            <v>0</v>
          </cell>
          <cell r="FE26">
            <v>129241</v>
          </cell>
          <cell r="FF26">
            <v>33204</v>
          </cell>
          <cell r="FG26">
            <v>5.7339000000000001E-2</v>
          </cell>
          <cell r="FH26">
            <v>4.9002999999999998E-2</v>
          </cell>
          <cell r="FI26">
            <v>0</v>
          </cell>
          <cell r="FJ26">
            <v>0</v>
          </cell>
          <cell r="FK26">
            <v>212.07900000000001</v>
          </cell>
          <cell r="FL26">
            <v>1343040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326361</v>
          </cell>
          <cell r="GC26">
            <v>326361</v>
          </cell>
          <cell r="GD26">
            <v>36.993000000000002</v>
          </cell>
          <cell r="GF26">
            <v>0</v>
          </cell>
          <cell r="GG26">
            <v>0</v>
          </cell>
          <cell r="GH26">
            <v>0</v>
          </cell>
          <cell r="GI26">
            <v>0</v>
          </cell>
          <cell r="GJ26">
            <v>0</v>
          </cell>
          <cell r="GK26">
            <v>4838.991</v>
          </cell>
          <cell r="GL26">
            <v>4614</v>
          </cell>
          <cell r="GM26">
            <v>0</v>
          </cell>
          <cell r="GN26">
            <v>0</v>
          </cell>
          <cell r="GO26">
            <v>0</v>
          </cell>
          <cell r="GP26">
            <v>1311720</v>
          </cell>
          <cell r="GQ26">
            <v>1311720</v>
          </cell>
          <cell r="GR26">
            <v>0</v>
          </cell>
          <cell r="GS26">
            <v>0</v>
          </cell>
          <cell r="GT26">
            <v>0</v>
          </cell>
          <cell r="HB26">
            <v>210852832</v>
          </cell>
          <cell r="HC26">
            <v>6.0034999999999998E-2</v>
          </cell>
          <cell r="HD26">
            <v>30320</v>
          </cell>
        </row>
        <row r="27">
          <cell r="B27">
            <v>105801</v>
          </cell>
          <cell r="C27">
            <v>9</v>
          </cell>
          <cell r="D27">
            <v>2019</v>
          </cell>
          <cell r="E27">
            <v>5390</v>
          </cell>
          <cell r="F27">
            <v>0</v>
          </cell>
          <cell r="G27">
            <v>141.43199999999999</v>
          </cell>
          <cell r="H27">
            <v>126.03400000000001</v>
          </cell>
          <cell r="I27">
            <v>126.03400000000001</v>
          </cell>
          <cell r="J27">
            <v>141.43199999999999</v>
          </cell>
          <cell r="K27">
            <v>0</v>
          </cell>
          <cell r="L27">
            <v>6535</v>
          </cell>
          <cell r="M27">
            <v>0</v>
          </cell>
          <cell r="N27">
            <v>0</v>
          </cell>
          <cell r="P27">
            <v>139.822</v>
          </cell>
          <cell r="Q27">
            <v>0</v>
          </cell>
          <cell r="R27">
            <v>62526</v>
          </cell>
          <cell r="S27">
            <v>447.18</v>
          </cell>
          <cell r="U27">
            <v>0</v>
          </cell>
          <cell r="V27">
            <v>0</v>
          </cell>
          <cell r="W27">
            <v>0</v>
          </cell>
          <cell r="X27">
            <v>0</v>
          </cell>
          <cell r="Z27">
            <v>0</v>
          </cell>
          <cell r="AA27">
            <v>1</v>
          </cell>
          <cell r="AB27">
            <v>1</v>
          </cell>
          <cell r="AC27">
            <v>0</v>
          </cell>
          <cell r="AD27" t="str">
            <v>N</v>
          </cell>
          <cell r="AE27">
            <v>0</v>
          </cell>
          <cell r="AH27">
            <v>0</v>
          </cell>
          <cell r="AI27">
            <v>0</v>
          </cell>
          <cell r="AJ27">
            <v>5102</v>
          </cell>
          <cell r="AK27" t="str">
            <v>1</v>
          </cell>
          <cell r="AL27" t="str">
            <v>KATHERINE ANNE PORTER SCHOOL</v>
          </cell>
          <cell r="AM27">
            <v>0</v>
          </cell>
          <cell r="AN27">
            <v>0</v>
          </cell>
          <cell r="AO27">
            <v>0</v>
          </cell>
          <cell r="AP27">
            <v>0</v>
          </cell>
          <cell r="AQ27">
            <v>0</v>
          </cell>
          <cell r="AR27">
            <v>0</v>
          </cell>
          <cell r="AS27">
            <v>0</v>
          </cell>
          <cell r="AT27">
            <v>0</v>
          </cell>
          <cell r="AU27">
            <v>0</v>
          </cell>
          <cell r="AV27">
            <v>0</v>
          </cell>
          <cell r="AW27">
            <v>1403962</v>
          </cell>
          <cell r="AX27">
            <v>1332739</v>
          </cell>
          <cell r="AY27">
            <v>0</v>
          </cell>
          <cell r="AZ27">
            <v>98916</v>
          </cell>
          <cell r="BA27">
            <v>5.8330000000000002</v>
          </cell>
          <cell r="BB27">
            <v>0</v>
          </cell>
          <cell r="BC27">
            <v>0</v>
          </cell>
          <cell r="BD27">
            <v>0</v>
          </cell>
          <cell r="BE27">
            <v>0</v>
          </cell>
          <cell r="BF27">
            <v>1113167</v>
          </cell>
          <cell r="BG27">
            <v>0</v>
          </cell>
          <cell r="BH27">
            <v>132.328</v>
          </cell>
          <cell r="BI27">
            <v>36390</v>
          </cell>
          <cell r="BJ27">
            <v>12</v>
          </cell>
          <cell r="BK27">
            <v>0</v>
          </cell>
          <cell r="BL27">
            <v>0</v>
          </cell>
          <cell r="BM27">
            <v>0</v>
          </cell>
          <cell r="BN27">
            <v>0</v>
          </cell>
          <cell r="BO27">
            <v>0</v>
          </cell>
          <cell r="BP27">
            <v>0</v>
          </cell>
          <cell r="BQ27">
            <v>5390</v>
          </cell>
          <cell r="BR27">
            <v>1</v>
          </cell>
          <cell r="BS27">
            <v>0</v>
          </cell>
          <cell r="BT27">
            <v>0</v>
          </cell>
          <cell r="BU27">
            <v>0</v>
          </cell>
          <cell r="BV27">
            <v>0</v>
          </cell>
          <cell r="BW27">
            <v>0</v>
          </cell>
          <cell r="BX27">
            <v>0</v>
          </cell>
          <cell r="BY27">
            <v>0</v>
          </cell>
          <cell r="BZ27">
            <v>0</v>
          </cell>
          <cell r="CA27">
            <v>0</v>
          </cell>
          <cell r="CB27">
            <v>0</v>
          </cell>
          <cell r="CC27">
            <v>0</v>
          </cell>
          <cell r="CG27">
            <v>0</v>
          </cell>
          <cell r="CH27">
            <v>34833</v>
          </cell>
          <cell r="CI27">
            <v>0</v>
          </cell>
          <cell r="CJ27">
            <v>4</v>
          </cell>
          <cell r="CK27">
            <v>0</v>
          </cell>
          <cell r="CL27">
            <v>0</v>
          </cell>
          <cell r="CN27">
            <v>0</v>
          </cell>
          <cell r="CO27">
            <v>1</v>
          </cell>
          <cell r="CP27">
            <v>0</v>
          </cell>
          <cell r="CQ27">
            <v>2</v>
          </cell>
          <cell r="CR27">
            <v>141.43199999999999</v>
          </cell>
          <cell r="CS27">
            <v>0</v>
          </cell>
          <cell r="CT27">
            <v>0</v>
          </cell>
          <cell r="CU27">
            <v>0</v>
          </cell>
          <cell r="CV27">
            <v>0</v>
          </cell>
          <cell r="CW27">
            <v>0</v>
          </cell>
          <cell r="CX27">
            <v>0</v>
          </cell>
          <cell r="CY27">
            <v>0</v>
          </cell>
          <cell r="CZ27">
            <v>0</v>
          </cell>
          <cell r="DA27">
            <v>1</v>
          </cell>
          <cell r="DB27">
            <v>823632</v>
          </cell>
          <cell r="DC27">
            <v>0</v>
          </cell>
          <cell r="DD27">
            <v>7.8330000000000002</v>
          </cell>
          <cell r="DE27">
            <v>96065</v>
          </cell>
          <cell r="DF27">
            <v>96065</v>
          </cell>
          <cell r="DG27">
            <v>73.5</v>
          </cell>
          <cell r="DH27">
            <v>0</v>
          </cell>
          <cell r="DI27">
            <v>0</v>
          </cell>
          <cell r="DK27">
            <v>5390</v>
          </cell>
          <cell r="DL27">
            <v>0</v>
          </cell>
          <cell r="DM27">
            <v>93103</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11.478</v>
          </cell>
          <cell r="ED27">
            <v>82510</v>
          </cell>
          <cell r="EE27">
            <v>0</v>
          </cell>
          <cell r="EF27">
            <v>0</v>
          </cell>
          <cell r="EG27">
            <v>0.187</v>
          </cell>
          <cell r="EH27">
            <v>10593</v>
          </cell>
          <cell r="EI27">
            <v>0</v>
          </cell>
          <cell r="EJ27">
            <v>0</v>
          </cell>
          <cell r="EK27">
            <v>0.372</v>
          </cell>
          <cell r="EL27">
            <v>0</v>
          </cell>
          <cell r="EM27">
            <v>0</v>
          </cell>
          <cell r="EN27">
            <v>0</v>
          </cell>
          <cell r="EO27">
            <v>0</v>
          </cell>
          <cell r="EP27">
            <v>0</v>
          </cell>
          <cell r="EQ27">
            <v>0.55900000000000005</v>
          </cell>
          <cell r="ER27">
            <v>0</v>
          </cell>
          <cell r="ES27">
            <v>1.621</v>
          </cell>
          <cell r="ET27">
            <v>3417</v>
          </cell>
          <cell r="EU27">
            <v>98916</v>
          </cell>
          <cell r="EV27">
            <v>0</v>
          </cell>
          <cell r="EW27">
            <v>0</v>
          </cell>
          <cell r="EX27">
            <v>0</v>
          </cell>
          <cell r="EZ27">
            <v>1165622</v>
          </cell>
          <cell r="FA27">
            <v>0</v>
          </cell>
          <cell r="FB27">
            <v>1264538</v>
          </cell>
          <cell r="FC27">
            <v>0.97329200000000005</v>
          </cell>
          <cell r="FD27">
            <v>0</v>
          </cell>
          <cell r="FE27">
            <v>132958</v>
          </cell>
          <cell r="FF27">
            <v>34159</v>
          </cell>
          <cell r="FG27">
            <v>5.7339000000000001E-2</v>
          </cell>
          <cell r="FH27">
            <v>4.9002999999999998E-2</v>
          </cell>
          <cell r="FI27">
            <v>0</v>
          </cell>
          <cell r="FJ27">
            <v>0</v>
          </cell>
          <cell r="FK27">
            <v>218.179</v>
          </cell>
          <cell r="FL27">
            <v>1466488</v>
          </cell>
          <cell r="FM27">
            <v>0</v>
          </cell>
          <cell r="FN27">
            <v>0</v>
          </cell>
          <cell r="FO27">
            <v>84435</v>
          </cell>
          <cell r="FP27">
            <v>0</v>
          </cell>
          <cell r="FQ27">
            <v>84435</v>
          </cell>
          <cell r="FR27">
            <v>84435</v>
          </cell>
          <cell r="FS27">
            <v>0</v>
          </cell>
          <cell r="FT27">
            <v>0</v>
          </cell>
          <cell r="FU27">
            <v>0</v>
          </cell>
          <cell r="FV27">
            <v>0</v>
          </cell>
          <cell r="FW27">
            <v>0</v>
          </cell>
          <cell r="FX27">
            <v>0</v>
          </cell>
          <cell r="FY27">
            <v>0</v>
          </cell>
          <cell r="FZ27">
            <v>0</v>
          </cell>
          <cell r="GA27">
            <v>0</v>
          </cell>
          <cell r="GB27">
            <v>130913</v>
          </cell>
          <cell r="GC27">
            <v>130913</v>
          </cell>
          <cell r="GD27">
            <v>14.839</v>
          </cell>
          <cell r="GF27">
            <v>0</v>
          </cell>
          <cell r="GG27">
            <v>0</v>
          </cell>
          <cell r="GH27">
            <v>0</v>
          </cell>
          <cell r="GI27">
            <v>0</v>
          </cell>
          <cell r="GJ27">
            <v>0</v>
          </cell>
          <cell r="GK27">
            <v>5353.0879999999997</v>
          </cell>
          <cell r="GL27">
            <v>3332</v>
          </cell>
          <cell r="GM27">
            <v>0</v>
          </cell>
          <cell r="GN27">
            <v>44710</v>
          </cell>
          <cell r="GO27">
            <v>0</v>
          </cell>
          <cell r="GP27">
            <v>1431655</v>
          </cell>
          <cell r="GQ27">
            <v>1431655</v>
          </cell>
          <cell r="GR27">
            <v>0</v>
          </cell>
          <cell r="GS27">
            <v>0</v>
          </cell>
          <cell r="GT27">
            <v>0</v>
          </cell>
          <cell r="HB27">
            <v>210852832</v>
          </cell>
          <cell r="HC27">
            <v>6.0034999999999998E-2</v>
          </cell>
          <cell r="HD27">
            <v>31416</v>
          </cell>
        </row>
        <row r="28">
          <cell r="B28">
            <v>126801</v>
          </cell>
          <cell r="C28">
            <v>9</v>
          </cell>
          <cell r="D28">
            <v>2019</v>
          </cell>
          <cell r="E28">
            <v>5390</v>
          </cell>
          <cell r="F28">
            <v>0</v>
          </cell>
          <cell r="G28">
            <v>76.031999999999996</v>
          </cell>
          <cell r="H28">
            <v>75.837999999999994</v>
          </cell>
          <cell r="I28">
            <v>75.837999999999994</v>
          </cell>
          <cell r="J28">
            <v>76.031999999999996</v>
          </cell>
          <cell r="K28">
            <v>0</v>
          </cell>
          <cell r="L28">
            <v>6535</v>
          </cell>
          <cell r="M28">
            <v>0</v>
          </cell>
          <cell r="N28">
            <v>0</v>
          </cell>
          <cell r="P28">
            <v>78.393000000000001</v>
          </cell>
          <cell r="Q28">
            <v>0</v>
          </cell>
          <cell r="R28">
            <v>35056</v>
          </cell>
          <cell r="S28">
            <v>447.18</v>
          </cell>
          <cell r="U28">
            <v>0</v>
          </cell>
          <cell r="V28">
            <v>0.33500000000000002</v>
          </cell>
          <cell r="W28">
            <v>219</v>
          </cell>
          <cell r="X28">
            <v>219</v>
          </cell>
          <cell r="Z28">
            <v>0</v>
          </cell>
          <cell r="AA28">
            <v>1</v>
          </cell>
          <cell r="AB28">
            <v>1</v>
          </cell>
          <cell r="AC28">
            <v>0</v>
          </cell>
          <cell r="AD28" t="str">
            <v>N</v>
          </cell>
          <cell r="AE28">
            <v>0</v>
          </cell>
          <cell r="AH28">
            <v>0</v>
          </cell>
          <cell r="AI28">
            <v>0</v>
          </cell>
          <cell r="AJ28">
            <v>5102</v>
          </cell>
          <cell r="AK28" t="str">
            <v>1</v>
          </cell>
          <cell r="AL28" t="str">
            <v>KAUFFMAN LEADERSHIP ACADEMY</v>
          </cell>
          <cell r="AM28">
            <v>0</v>
          </cell>
          <cell r="AN28">
            <v>0</v>
          </cell>
          <cell r="AO28">
            <v>0</v>
          </cell>
          <cell r="AP28">
            <v>0</v>
          </cell>
          <cell r="AQ28">
            <v>0</v>
          </cell>
          <cell r="AR28">
            <v>0</v>
          </cell>
          <cell r="AS28">
            <v>0</v>
          </cell>
          <cell r="AT28">
            <v>0</v>
          </cell>
          <cell r="AU28">
            <v>0</v>
          </cell>
          <cell r="AV28">
            <v>0</v>
          </cell>
          <cell r="AW28">
            <v>679279</v>
          </cell>
          <cell r="AX28">
            <v>653871</v>
          </cell>
          <cell r="AY28">
            <v>0</v>
          </cell>
          <cell r="AZ28">
            <v>43575</v>
          </cell>
          <cell r="BA28">
            <v>0</v>
          </cell>
          <cell r="BB28">
            <v>0</v>
          </cell>
          <cell r="BC28">
            <v>0</v>
          </cell>
          <cell r="BD28">
            <v>0</v>
          </cell>
          <cell r="BE28">
            <v>0</v>
          </cell>
          <cell r="BF28">
            <v>585042</v>
          </cell>
          <cell r="BG28">
            <v>0</v>
          </cell>
          <cell r="BH28">
            <v>30.977</v>
          </cell>
          <cell r="BI28">
            <v>8519</v>
          </cell>
          <cell r="BJ28">
            <v>12</v>
          </cell>
          <cell r="BK28">
            <v>0</v>
          </cell>
          <cell r="BL28">
            <v>0</v>
          </cell>
          <cell r="BM28">
            <v>0</v>
          </cell>
          <cell r="BN28">
            <v>0</v>
          </cell>
          <cell r="BO28">
            <v>0</v>
          </cell>
          <cell r="BP28">
            <v>0</v>
          </cell>
          <cell r="BQ28">
            <v>5390</v>
          </cell>
          <cell r="BR28">
            <v>1</v>
          </cell>
          <cell r="BS28">
            <v>0</v>
          </cell>
          <cell r="BT28">
            <v>0</v>
          </cell>
          <cell r="BU28">
            <v>0</v>
          </cell>
          <cell r="BV28">
            <v>0</v>
          </cell>
          <cell r="BW28">
            <v>0</v>
          </cell>
          <cell r="BX28">
            <v>0</v>
          </cell>
          <cell r="BY28">
            <v>0</v>
          </cell>
          <cell r="BZ28">
            <v>0</v>
          </cell>
          <cell r="CA28">
            <v>0</v>
          </cell>
          <cell r="CB28">
            <v>0</v>
          </cell>
          <cell r="CC28">
            <v>0</v>
          </cell>
          <cell r="CG28">
            <v>0</v>
          </cell>
          <cell r="CH28">
            <v>16889</v>
          </cell>
          <cell r="CI28">
            <v>0</v>
          </cell>
          <cell r="CJ28">
            <v>4</v>
          </cell>
          <cell r="CK28">
            <v>0</v>
          </cell>
          <cell r="CL28">
            <v>0</v>
          </cell>
          <cell r="CN28">
            <v>0</v>
          </cell>
          <cell r="CO28">
            <v>1</v>
          </cell>
          <cell r="CP28">
            <v>0</v>
          </cell>
          <cell r="CQ28">
            <v>0</v>
          </cell>
          <cell r="CR28">
            <v>76.031999999999996</v>
          </cell>
          <cell r="CS28">
            <v>0</v>
          </cell>
          <cell r="CT28">
            <v>0</v>
          </cell>
          <cell r="CU28">
            <v>0</v>
          </cell>
          <cell r="CV28">
            <v>0</v>
          </cell>
          <cell r="CW28">
            <v>0</v>
          </cell>
          <cell r="CX28">
            <v>0</v>
          </cell>
          <cell r="CY28">
            <v>0</v>
          </cell>
          <cell r="CZ28">
            <v>0</v>
          </cell>
          <cell r="DA28">
            <v>1</v>
          </cell>
          <cell r="DB28">
            <v>495601</v>
          </cell>
          <cell r="DC28">
            <v>0</v>
          </cell>
          <cell r="DD28">
            <v>0</v>
          </cell>
          <cell r="DE28">
            <v>34858</v>
          </cell>
          <cell r="DF28">
            <v>34858</v>
          </cell>
          <cell r="DG28">
            <v>26.67</v>
          </cell>
          <cell r="DH28">
            <v>0</v>
          </cell>
          <cell r="DI28">
            <v>0</v>
          </cell>
          <cell r="DK28">
            <v>5390</v>
          </cell>
          <cell r="DL28">
            <v>0</v>
          </cell>
          <cell r="DM28">
            <v>70418</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9.0850000000000009</v>
          </cell>
          <cell r="ED28">
            <v>65308</v>
          </cell>
          <cell r="EE28">
            <v>0</v>
          </cell>
          <cell r="EF28">
            <v>0</v>
          </cell>
          <cell r="EG28">
            <v>0</v>
          </cell>
          <cell r="EH28">
            <v>5110</v>
          </cell>
          <cell r="EI28">
            <v>0</v>
          </cell>
          <cell r="EJ28">
            <v>0</v>
          </cell>
          <cell r="EK28">
            <v>9.4E-2</v>
          </cell>
          <cell r="EL28">
            <v>0</v>
          </cell>
          <cell r="EM28">
            <v>0</v>
          </cell>
          <cell r="EN28">
            <v>0.1</v>
          </cell>
          <cell r="EO28">
            <v>0</v>
          </cell>
          <cell r="EP28">
            <v>0</v>
          </cell>
          <cell r="EQ28">
            <v>0.19400000000000001</v>
          </cell>
          <cell r="ER28">
            <v>0</v>
          </cell>
          <cell r="ES28">
            <v>0.78200000000000003</v>
          </cell>
          <cell r="ET28">
            <v>0</v>
          </cell>
          <cell r="EU28">
            <v>43575</v>
          </cell>
          <cell r="EV28">
            <v>0</v>
          </cell>
          <cell r="EW28">
            <v>0</v>
          </cell>
          <cell r="EX28">
            <v>0</v>
          </cell>
          <cell r="EZ28">
            <v>566040</v>
          </cell>
          <cell r="FA28">
            <v>0</v>
          </cell>
          <cell r="FB28">
            <v>609615</v>
          </cell>
          <cell r="FC28">
            <v>0.97329200000000005</v>
          </cell>
          <cell r="FD28">
            <v>0</v>
          </cell>
          <cell r="FE28">
            <v>69878</v>
          </cell>
          <cell r="FF28">
            <v>17953</v>
          </cell>
          <cell r="FG28">
            <v>5.7339000000000001E-2</v>
          </cell>
          <cell r="FH28">
            <v>4.9002999999999998E-2</v>
          </cell>
          <cell r="FI28">
            <v>0</v>
          </cell>
          <cell r="FJ28">
            <v>0</v>
          </cell>
          <cell r="FK28">
            <v>114.667</v>
          </cell>
          <cell r="FL28">
            <v>714335</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F28">
            <v>0</v>
          </cell>
          <cell r="GG28">
            <v>0</v>
          </cell>
          <cell r="GH28">
            <v>0</v>
          </cell>
          <cell r="GI28">
            <v>0</v>
          </cell>
          <cell r="GJ28">
            <v>0</v>
          </cell>
          <cell r="GK28">
            <v>4604.6369999999997</v>
          </cell>
          <cell r="GL28">
            <v>0</v>
          </cell>
          <cell r="GM28">
            <v>0</v>
          </cell>
          <cell r="GN28">
            <v>0</v>
          </cell>
          <cell r="GO28">
            <v>0</v>
          </cell>
          <cell r="GP28">
            <v>697446</v>
          </cell>
          <cell r="GQ28">
            <v>697446</v>
          </cell>
          <cell r="GR28">
            <v>0</v>
          </cell>
          <cell r="GS28">
            <v>0</v>
          </cell>
          <cell r="GT28">
            <v>0</v>
          </cell>
          <cell r="HB28">
            <v>210852832</v>
          </cell>
          <cell r="HC28">
            <v>6.0034999999999998E-2</v>
          </cell>
          <cell r="HD28">
            <v>16889</v>
          </cell>
        </row>
        <row r="29">
          <cell r="B29">
            <v>130801</v>
          </cell>
          <cell r="C29">
            <v>9</v>
          </cell>
          <cell r="D29">
            <v>2019</v>
          </cell>
          <cell r="E29">
            <v>5390</v>
          </cell>
          <cell r="F29">
            <v>0</v>
          </cell>
          <cell r="G29">
            <v>133.36500000000001</v>
          </cell>
          <cell r="H29">
            <v>71.355000000000004</v>
          </cell>
          <cell r="I29">
            <v>71.355000000000004</v>
          </cell>
          <cell r="J29">
            <v>133.36500000000001</v>
          </cell>
          <cell r="K29">
            <v>0</v>
          </cell>
          <cell r="L29">
            <v>6535</v>
          </cell>
          <cell r="M29">
            <v>0</v>
          </cell>
          <cell r="N29">
            <v>0</v>
          </cell>
          <cell r="P29">
            <v>135.38499999999999</v>
          </cell>
          <cell r="Q29">
            <v>0</v>
          </cell>
          <cell r="R29">
            <v>60541</v>
          </cell>
          <cell r="S29">
            <v>447.18</v>
          </cell>
          <cell r="U29">
            <v>0</v>
          </cell>
          <cell r="V29">
            <v>0</v>
          </cell>
          <cell r="W29">
            <v>0</v>
          </cell>
          <cell r="X29">
            <v>0</v>
          </cell>
          <cell r="Z29">
            <v>0</v>
          </cell>
          <cell r="AA29">
            <v>1</v>
          </cell>
          <cell r="AB29">
            <v>1</v>
          </cell>
          <cell r="AC29">
            <v>0</v>
          </cell>
          <cell r="AD29" t="str">
            <v>N</v>
          </cell>
          <cell r="AE29">
            <v>0</v>
          </cell>
          <cell r="AH29">
            <v>0</v>
          </cell>
          <cell r="AI29">
            <v>0</v>
          </cell>
          <cell r="AJ29">
            <v>5102</v>
          </cell>
          <cell r="AK29" t="str">
            <v>1</v>
          </cell>
          <cell r="AL29" t="str">
            <v>MEADOWLAND CHARTER SCHOOL</v>
          </cell>
          <cell r="AM29">
            <v>0</v>
          </cell>
          <cell r="AN29">
            <v>0</v>
          </cell>
          <cell r="AO29">
            <v>0</v>
          </cell>
          <cell r="AP29">
            <v>0</v>
          </cell>
          <cell r="AQ29">
            <v>0</v>
          </cell>
          <cell r="AR29">
            <v>0</v>
          </cell>
          <cell r="AS29">
            <v>0</v>
          </cell>
          <cell r="AT29">
            <v>0</v>
          </cell>
          <cell r="AU29">
            <v>0</v>
          </cell>
          <cell r="AV29">
            <v>0</v>
          </cell>
          <cell r="AW29">
            <v>2447711</v>
          </cell>
          <cell r="AX29">
            <v>2405983</v>
          </cell>
          <cell r="AY29">
            <v>0</v>
          </cell>
          <cell r="AZ29">
            <v>72645</v>
          </cell>
          <cell r="BA29">
            <v>0</v>
          </cell>
          <cell r="BB29">
            <v>0</v>
          </cell>
          <cell r="BC29">
            <v>0</v>
          </cell>
          <cell r="BD29">
            <v>0</v>
          </cell>
          <cell r="BE29">
            <v>0</v>
          </cell>
          <cell r="BF29">
            <v>2094591</v>
          </cell>
          <cell r="BG29">
            <v>0</v>
          </cell>
          <cell r="BH29">
            <v>44.014000000000003</v>
          </cell>
          <cell r="BI29">
            <v>12104</v>
          </cell>
          <cell r="BJ29">
            <v>12</v>
          </cell>
          <cell r="BK29">
            <v>0</v>
          </cell>
          <cell r="BL29">
            <v>0</v>
          </cell>
          <cell r="BM29">
            <v>0</v>
          </cell>
          <cell r="BN29">
            <v>0</v>
          </cell>
          <cell r="BO29">
            <v>0</v>
          </cell>
          <cell r="BP29">
            <v>0</v>
          </cell>
          <cell r="BQ29">
            <v>5390</v>
          </cell>
          <cell r="BR29">
            <v>1</v>
          </cell>
          <cell r="BS29">
            <v>0</v>
          </cell>
          <cell r="BT29">
            <v>0</v>
          </cell>
          <cell r="BU29">
            <v>0</v>
          </cell>
          <cell r="BV29">
            <v>0</v>
          </cell>
          <cell r="BW29">
            <v>0</v>
          </cell>
          <cell r="BX29">
            <v>0</v>
          </cell>
          <cell r="BY29">
            <v>0</v>
          </cell>
          <cell r="BZ29">
            <v>0</v>
          </cell>
          <cell r="CA29">
            <v>0</v>
          </cell>
          <cell r="CB29">
            <v>0</v>
          </cell>
          <cell r="CC29">
            <v>0</v>
          </cell>
          <cell r="CG29">
            <v>0</v>
          </cell>
          <cell r="CH29">
            <v>29624</v>
          </cell>
          <cell r="CI29">
            <v>0</v>
          </cell>
          <cell r="CJ29">
            <v>4</v>
          </cell>
          <cell r="CK29">
            <v>0</v>
          </cell>
          <cell r="CL29">
            <v>0</v>
          </cell>
          <cell r="CN29">
            <v>0</v>
          </cell>
          <cell r="CO29">
            <v>1</v>
          </cell>
          <cell r="CP29">
            <v>0</v>
          </cell>
          <cell r="CQ29">
            <v>0</v>
          </cell>
          <cell r="CR29">
            <v>133.36500000000001</v>
          </cell>
          <cell r="CS29">
            <v>0</v>
          </cell>
          <cell r="CT29">
            <v>0</v>
          </cell>
          <cell r="CU29">
            <v>0</v>
          </cell>
          <cell r="CV29">
            <v>0</v>
          </cell>
          <cell r="CW29">
            <v>0</v>
          </cell>
          <cell r="CX29">
            <v>0</v>
          </cell>
          <cell r="CY29">
            <v>0</v>
          </cell>
          <cell r="CZ29">
            <v>0</v>
          </cell>
          <cell r="DA29">
            <v>1</v>
          </cell>
          <cell r="DB29">
            <v>466305</v>
          </cell>
          <cell r="DC29">
            <v>0</v>
          </cell>
          <cell r="DD29">
            <v>0</v>
          </cell>
          <cell r="DE29">
            <v>137013</v>
          </cell>
          <cell r="DF29">
            <v>137013</v>
          </cell>
          <cell r="DG29">
            <v>104.83</v>
          </cell>
          <cell r="DH29">
            <v>0</v>
          </cell>
          <cell r="DI29">
            <v>0</v>
          </cell>
          <cell r="DK29">
            <v>5390</v>
          </cell>
          <cell r="DL29">
            <v>0</v>
          </cell>
          <cell r="DM29">
            <v>1505381</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2.048</v>
          </cell>
          <cell r="ED29">
            <v>14722</v>
          </cell>
          <cell r="EE29">
            <v>0</v>
          </cell>
          <cell r="EF29">
            <v>0</v>
          </cell>
          <cell r="EG29">
            <v>0</v>
          </cell>
          <cell r="EH29">
            <v>16468</v>
          </cell>
          <cell r="EI29">
            <v>1474191</v>
          </cell>
          <cell r="EJ29">
            <v>56.396000000000001</v>
          </cell>
          <cell r="EK29">
            <v>0.375</v>
          </cell>
          <cell r="EL29">
            <v>0</v>
          </cell>
          <cell r="EM29">
            <v>0.11</v>
          </cell>
          <cell r="EN29">
            <v>0.21299999999999999</v>
          </cell>
          <cell r="EO29">
            <v>0</v>
          </cell>
          <cell r="EP29">
            <v>0</v>
          </cell>
          <cell r="EQ29">
            <v>57.094000000000001</v>
          </cell>
          <cell r="ER29">
            <v>0</v>
          </cell>
          <cell r="ES29">
            <v>2.52</v>
          </cell>
          <cell r="ET29">
            <v>0</v>
          </cell>
          <cell r="EU29">
            <v>72645</v>
          </cell>
          <cell r="EV29">
            <v>0</v>
          </cell>
          <cell r="EW29">
            <v>0</v>
          </cell>
          <cell r="EX29">
            <v>0</v>
          </cell>
          <cell r="EZ29">
            <v>2091528</v>
          </cell>
          <cell r="FA29">
            <v>0</v>
          </cell>
          <cell r="FB29">
            <v>2164173</v>
          </cell>
          <cell r="FC29">
            <v>0.97329200000000005</v>
          </cell>
          <cell r="FD29">
            <v>0</v>
          </cell>
          <cell r="FE29">
            <v>250180</v>
          </cell>
          <cell r="FF29">
            <v>64275</v>
          </cell>
          <cell r="FG29">
            <v>5.7339000000000001E-2</v>
          </cell>
          <cell r="FH29">
            <v>4.9002999999999998E-2</v>
          </cell>
          <cell r="FI29">
            <v>0</v>
          </cell>
          <cell r="FJ29">
            <v>0</v>
          </cell>
          <cell r="FK29">
            <v>410.536</v>
          </cell>
          <cell r="FL29">
            <v>2508252</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43370</v>
          </cell>
          <cell r="GC29">
            <v>43370</v>
          </cell>
          <cell r="GD29">
            <v>4.9160000000000004</v>
          </cell>
          <cell r="GF29">
            <v>0</v>
          </cell>
          <cell r="GG29">
            <v>0</v>
          </cell>
          <cell r="GH29">
            <v>0</v>
          </cell>
          <cell r="GI29">
            <v>0</v>
          </cell>
          <cell r="GJ29">
            <v>0</v>
          </cell>
          <cell r="GK29">
            <v>4651.8789999999999</v>
          </cell>
          <cell r="GL29">
            <v>2222</v>
          </cell>
          <cell r="GM29">
            <v>0</v>
          </cell>
          <cell r="GN29">
            <v>0</v>
          </cell>
          <cell r="GO29">
            <v>0</v>
          </cell>
          <cell r="GP29">
            <v>2478628</v>
          </cell>
          <cell r="GQ29">
            <v>2478628</v>
          </cell>
          <cell r="GR29">
            <v>0</v>
          </cell>
          <cell r="GS29">
            <v>0</v>
          </cell>
          <cell r="GT29">
            <v>0</v>
          </cell>
          <cell r="HB29">
            <v>210852832</v>
          </cell>
          <cell r="HC29">
            <v>6.0034999999999998E-2</v>
          </cell>
          <cell r="HD29">
            <v>29624</v>
          </cell>
        </row>
        <row r="30">
          <cell r="B30">
            <v>161801</v>
          </cell>
          <cell r="C30">
            <v>9</v>
          </cell>
          <cell r="D30">
            <v>2019</v>
          </cell>
          <cell r="E30">
            <v>5390</v>
          </cell>
          <cell r="F30">
            <v>0</v>
          </cell>
          <cell r="G30">
            <v>195.7</v>
          </cell>
          <cell r="H30">
            <v>192.554</v>
          </cell>
          <cell r="I30">
            <v>192.554</v>
          </cell>
          <cell r="J30">
            <v>195.7</v>
          </cell>
          <cell r="K30">
            <v>0</v>
          </cell>
          <cell r="L30">
            <v>6535</v>
          </cell>
          <cell r="M30">
            <v>0</v>
          </cell>
          <cell r="N30">
            <v>0</v>
          </cell>
          <cell r="P30">
            <v>199.46299999999999</v>
          </cell>
          <cell r="Q30">
            <v>0</v>
          </cell>
          <cell r="R30">
            <v>89196</v>
          </cell>
          <cell r="S30">
            <v>447.18</v>
          </cell>
          <cell r="U30">
            <v>0</v>
          </cell>
          <cell r="V30">
            <v>44.524999999999999</v>
          </cell>
          <cell r="W30">
            <v>29097</v>
          </cell>
          <cell r="X30">
            <v>29097</v>
          </cell>
          <cell r="Z30">
            <v>0</v>
          </cell>
          <cell r="AA30">
            <v>1</v>
          </cell>
          <cell r="AB30">
            <v>1</v>
          </cell>
          <cell r="AC30">
            <v>0</v>
          </cell>
          <cell r="AD30" t="str">
            <v>N</v>
          </cell>
          <cell r="AE30">
            <v>0</v>
          </cell>
          <cell r="AH30">
            <v>0</v>
          </cell>
          <cell r="AI30">
            <v>0</v>
          </cell>
          <cell r="AJ30">
            <v>5102</v>
          </cell>
          <cell r="AK30" t="str">
            <v>1</v>
          </cell>
          <cell r="AL30" t="str">
            <v>WACO CHARTER SCHOOL</v>
          </cell>
          <cell r="AM30">
            <v>0</v>
          </cell>
          <cell r="AN30">
            <v>0</v>
          </cell>
          <cell r="AO30">
            <v>0</v>
          </cell>
          <cell r="AP30">
            <v>0</v>
          </cell>
          <cell r="AQ30">
            <v>0</v>
          </cell>
          <cell r="AR30">
            <v>0</v>
          </cell>
          <cell r="AS30">
            <v>0</v>
          </cell>
          <cell r="AT30">
            <v>0</v>
          </cell>
          <cell r="AU30">
            <v>0</v>
          </cell>
          <cell r="AV30">
            <v>0</v>
          </cell>
          <cell r="AW30">
            <v>1823406</v>
          </cell>
          <cell r="AX30">
            <v>1779936</v>
          </cell>
          <cell r="AY30">
            <v>0</v>
          </cell>
          <cell r="AZ30">
            <v>89196</v>
          </cell>
          <cell r="BA30">
            <v>0</v>
          </cell>
          <cell r="BB30">
            <v>3137</v>
          </cell>
          <cell r="BC30">
            <v>3137</v>
          </cell>
          <cell r="BD30">
            <v>4</v>
          </cell>
          <cell r="BE30">
            <v>0</v>
          </cell>
          <cell r="BF30">
            <v>1587281</v>
          </cell>
          <cell r="BG30">
            <v>0</v>
          </cell>
          <cell r="BH30">
            <v>0</v>
          </cell>
          <cell r="BI30">
            <v>0</v>
          </cell>
          <cell r="BJ30">
            <v>12</v>
          </cell>
          <cell r="BK30">
            <v>0</v>
          </cell>
          <cell r="BL30">
            <v>0</v>
          </cell>
          <cell r="BM30">
            <v>0</v>
          </cell>
          <cell r="BN30">
            <v>0</v>
          </cell>
          <cell r="BO30">
            <v>0</v>
          </cell>
          <cell r="BP30">
            <v>0</v>
          </cell>
          <cell r="BQ30">
            <v>5390</v>
          </cell>
          <cell r="BR30">
            <v>1</v>
          </cell>
          <cell r="BS30">
            <v>0</v>
          </cell>
          <cell r="BT30">
            <v>0</v>
          </cell>
          <cell r="BU30">
            <v>0</v>
          </cell>
          <cell r="BV30">
            <v>0</v>
          </cell>
          <cell r="BW30">
            <v>0</v>
          </cell>
          <cell r="BX30">
            <v>0</v>
          </cell>
          <cell r="BY30">
            <v>0</v>
          </cell>
          <cell r="BZ30">
            <v>0</v>
          </cell>
          <cell r="CA30">
            <v>0</v>
          </cell>
          <cell r="CB30">
            <v>0</v>
          </cell>
          <cell r="CC30">
            <v>0</v>
          </cell>
          <cell r="CG30">
            <v>0</v>
          </cell>
          <cell r="CH30">
            <v>43470</v>
          </cell>
          <cell r="CI30">
            <v>0</v>
          </cell>
          <cell r="CJ30">
            <v>4</v>
          </cell>
          <cell r="CK30">
            <v>0</v>
          </cell>
          <cell r="CL30">
            <v>0</v>
          </cell>
          <cell r="CN30">
            <v>0</v>
          </cell>
          <cell r="CO30">
            <v>1</v>
          </cell>
          <cell r="CP30">
            <v>0</v>
          </cell>
          <cell r="CQ30">
            <v>0</v>
          </cell>
          <cell r="CR30">
            <v>195.7</v>
          </cell>
          <cell r="CS30">
            <v>0</v>
          </cell>
          <cell r="CT30">
            <v>0</v>
          </cell>
          <cell r="CU30">
            <v>0</v>
          </cell>
          <cell r="CV30">
            <v>0</v>
          </cell>
          <cell r="CW30">
            <v>0</v>
          </cell>
          <cell r="CX30">
            <v>0</v>
          </cell>
          <cell r="CY30">
            <v>0</v>
          </cell>
          <cell r="CZ30">
            <v>0</v>
          </cell>
          <cell r="DA30">
            <v>1</v>
          </cell>
          <cell r="DB30">
            <v>1258340</v>
          </cell>
          <cell r="DC30">
            <v>0</v>
          </cell>
          <cell r="DD30">
            <v>0</v>
          </cell>
          <cell r="DE30">
            <v>273385</v>
          </cell>
          <cell r="DF30">
            <v>273385</v>
          </cell>
          <cell r="DG30">
            <v>209.17</v>
          </cell>
          <cell r="DH30">
            <v>0</v>
          </cell>
          <cell r="DI30">
            <v>0</v>
          </cell>
          <cell r="DK30">
            <v>5390</v>
          </cell>
          <cell r="DL30">
            <v>0</v>
          </cell>
          <cell r="DM30">
            <v>66879</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66879</v>
          </cell>
          <cell r="EI30">
            <v>0</v>
          </cell>
          <cell r="EJ30">
            <v>0</v>
          </cell>
          <cell r="EK30">
            <v>2.7480000000000002</v>
          </cell>
          <cell r="EL30">
            <v>0</v>
          </cell>
          <cell r="EM30">
            <v>0</v>
          </cell>
          <cell r="EN30">
            <v>0.39800000000000002</v>
          </cell>
          <cell r="EO30">
            <v>0</v>
          </cell>
          <cell r="EP30">
            <v>0</v>
          </cell>
          <cell r="EQ30">
            <v>3.1459999999999999</v>
          </cell>
          <cell r="ER30">
            <v>0</v>
          </cell>
          <cell r="ES30">
            <v>10.234</v>
          </cell>
          <cell r="ET30">
            <v>0</v>
          </cell>
          <cell r="EU30">
            <v>89196</v>
          </cell>
          <cell r="EV30">
            <v>0</v>
          </cell>
          <cell r="EW30">
            <v>0</v>
          </cell>
          <cell r="EX30">
            <v>0</v>
          </cell>
          <cell r="EZ30">
            <v>1541642</v>
          </cell>
          <cell r="FA30">
            <v>0</v>
          </cell>
          <cell r="FB30">
            <v>1630838</v>
          </cell>
          <cell r="FC30">
            <v>0.97329200000000005</v>
          </cell>
          <cell r="FD30">
            <v>0</v>
          </cell>
          <cell r="FE30">
            <v>189586</v>
          </cell>
          <cell r="FF30">
            <v>48708</v>
          </cell>
          <cell r="FG30">
            <v>5.7339000000000001E-2</v>
          </cell>
          <cell r="FH30">
            <v>4.9002999999999998E-2</v>
          </cell>
          <cell r="FI30">
            <v>0</v>
          </cell>
          <cell r="FJ30">
            <v>0</v>
          </cell>
          <cell r="FK30">
            <v>311.10399999999998</v>
          </cell>
          <cell r="FL30">
            <v>1912602</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F30">
            <v>0</v>
          </cell>
          <cell r="GG30">
            <v>0</v>
          </cell>
          <cell r="GH30">
            <v>0</v>
          </cell>
          <cell r="GI30">
            <v>0</v>
          </cell>
          <cell r="GJ30">
            <v>0</v>
          </cell>
          <cell r="GK30">
            <v>4604.6369999999997</v>
          </cell>
          <cell r="GL30">
            <v>5511</v>
          </cell>
          <cell r="GM30">
            <v>0</v>
          </cell>
          <cell r="GN30">
            <v>0</v>
          </cell>
          <cell r="GO30">
            <v>0</v>
          </cell>
          <cell r="GP30">
            <v>1869132</v>
          </cell>
          <cell r="GQ30">
            <v>1869132</v>
          </cell>
          <cell r="GR30">
            <v>0</v>
          </cell>
          <cell r="GS30">
            <v>0</v>
          </cell>
          <cell r="GT30">
            <v>0</v>
          </cell>
          <cell r="HB30">
            <v>210852832</v>
          </cell>
          <cell r="HC30">
            <v>6.0034999999999998E-2</v>
          </cell>
          <cell r="HD30">
            <v>43470</v>
          </cell>
        </row>
        <row r="31">
          <cell r="B31">
            <v>170801</v>
          </cell>
          <cell r="C31">
            <v>9</v>
          </cell>
          <cell r="D31">
            <v>2019</v>
          </cell>
          <cell r="E31">
            <v>5390</v>
          </cell>
          <cell r="F31">
            <v>0</v>
          </cell>
          <cell r="G31">
            <v>436.53800000000001</v>
          </cell>
          <cell r="H31">
            <v>431.91800000000001</v>
          </cell>
          <cell r="I31">
            <v>431.91800000000001</v>
          </cell>
          <cell r="J31">
            <v>436.53800000000001</v>
          </cell>
          <cell r="K31">
            <v>0</v>
          </cell>
          <cell r="L31">
            <v>6535</v>
          </cell>
          <cell r="M31">
            <v>0</v>
          </cell>
          <cell r="N31">
            <v>0</v>
          </cell>
          <cell r="P31">
            <v>441.505</v>
          </cell>
          <cell r="Q31">
            <v>0</v>
          </cell>
          <cell r="R31">
            <v>197432</v>
          </cell>
          <cell r="S31">
            <v>447.18</v>
          </cell>
          <cell r="U31">
            <v>0</v>
          </cell>
          <cell r="V31">
            <v>100.297</v>
          </cell>
          <cell r="W31">
            <v>65544</v>
          </cell>
          <cell r="X31">
            <v>65544</v>
          </cell>
          <cell r="Z31">
            <v>0</v>
          </cell>
          <cell r="AA31">
            <v>1</v>
          </cell>
          <cell r="AB31">
            <v>1</v>
          </cell>
          <cell r="AC31">
            <v>0</v>
          </cell>
          <cell r="AD31" t="str">
            <v>N</v>
          </cell>
          <cell r="AE31">
            <v>0</v>
          </cell>
          <cell r="AH31">
            <v>0</v>
          </cell>
          <cell r="AI31">
            <v>0</v>
          </cell>
          <cell r="AJ31">
            <v>5102</v>
          </cell>
          <cell r="AK31" t="str">
            <v>1</v>
          </cell>
          <cell r="AL31" t="str">
            <v>TEXAS SERENITY ACADEMY</v>
          </cell>
          <cell r="AM31">
            <v>0</v>
          </cell>
          <cell r="AN31">
            <v>0</v>
          </cell>
          <cell r="AO31">
            <v>0</v>
          </cell>
          <cell r="AP31">
            <v>0</v>
          </cell>
          <cell r="AQ31">
            <v>0</v>
          </cell>
          <cell r="AR31">
            <v>0</v>
          </cell>
          <cell r="AS31">
            <v>0</v>
          </cell>
          <cell r="AT31">
            <v>0</v>
          </cell>
          <cell r="AU31">
            <v>0</v>
          </cell>
          <cell r="AV31">
            <v>0</v>
          </cell>
          <cell r="AW31">
            <v>4278094</v>
          </cell>
          <cell r="AX31">
            <v>4168668</v>
          </cell>
          <cell r="AY31">
            <v>0</v>
          </cell>
          <cell r="AZ31">
            <v>197432</v>
          </cell>
          <cell r="BA31">
            <v>24.917000000000002</v>
          </cell>
          <cell r="BB31">
            <v>0</v>
          </cell>
          <cell r="BC31">
            <v>0</v>
          </cell>
          <cell r="BD31">
            <v>0</v>
          </cell>
          <cell r="BE31">
            <v>0</v>
          </cell>
          <cell r="BF31">
            <v>3600611</v>
          </cell>
          <cell r="BG31">
            <v>0</v>
          </cell>
          <cell r="BH31">
            <v>0</v>
          </cell>
          <cell r="BI31">
            <v>0</v>
          </cell>
          <cell r="BJ31">
            <v>12</v>
          </cell>
          <cell r="BK31">
            <v>0</v>
          </cell>
          <cell r="BL31">
            <v>0</v>
          </cell>
          <cell r="BM31">
            <v>0</v>
          </cell>
          <cell r="BN31">
            <v>0</v>
          </cell>
          <cell r="BO31">
            <v>0</v>
          </cell>
          <cell r="BP31">
            <v>0</v>
          </cell>
          <cell r="BQ31">
            <v>5390</v>
          </cell>
          <cell r="BR31">
            <v>1</v>
          </cell>
          <cell r="BS31">
            <v>0</v>
          </cell>
          <cell r="BT31">
            <v>0</v>
          </cell>
          <cell r="BU31">
            <v>0</v>
          </cell>
          <cell r="BV31">
            <v>0</v>
          </cell>
          <cell r="BW31">
            <v>0</v>
          </cell>
          <cell r="BX31">
            <v>0</v>
          </cell>
          <cell r="BY31">
            <v>0</v>
          </cell>
          <cell r="BZ31">
            <v>0</v>
          </cell>
          <cell r="CA31">
            <v>0</v>
          </cell>
          <cell r="CB31">
            <v>0</v>
          </cell>
          <cell r="CC31">
            <v>0</v>
          </cell>
          <cell r="CG31">
            <v>0</v>
          </cell>
          <cell r="CH31">
            <v>109426</v>
          </cell>
          <cell r="CI31">
            <v>0</v>
          </cell>
          <cell r="CJ31">
            <v>4</v>
          </cell>
          <cell r="CK31">
            <v>0</v>
          </cell>
          <cell r="CL31">
            <v>0</v>
          </cell>
          <cell r="CN31">
            <v>0</v>
          </cell>
          <cell r="CO31">
            <v>1</v>
          </cell>
          <cell r="CP31">
            <v>0</v>
          </cell>
          <cell r="CQ31">
            <v>0</v>
          </cell>
          <cell r="CR31">
            <v>436.53800000000001</v>
          </cell>
          <cell r="CS31">
            <v>0</v>
          </cell>
          <cell r="CT31">
            <v>0</v>
          </cell>
          <cell r="CU31">
            <v>0</v>
          </cell>
          <cell r="CV31">
            <v>0</v>
          </cell>
          <cell r="CW31">
            <v>0</v>
          </cell>
          <cell r="CX31">
            <v>0</v>
          </cell>
          <cell r="CY31">
            <v>0</v>
          </cell>
          <cell r="CZ31">
            <v>0</v>
          </cell>
          <cell r="DA31">
            <v>1</v>
          </cell>
          <cell r="DB31">
            <v>2822584</v>
          </cell>
          <cell r="DC31">
            <v>0</v>
          </cell>
          <cell r="DD31">
            <v>24.917000000000002</v>
          </cell>
          <cell r="DE31">
            <v>662427</v>
          </cell>
          <cell r="DF31">
            <v>662427</v>
          </cell>
          <cell r="DG31">
            <v>506.83</v>
          </cell>
          <cell r="DH31">
            <v>0</v>
          </cell>
          <cell r="DI31">
            <v>0</v>
          </cell>
          <cell r="DK31">
            <v>5390</v>
          </cell>
          <cell r="DL31">
            <v>0</v>
          </cell>
          <cell r="DM31">
            <v>148860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7.3879999999999999</v>
          </cell>
          <cell r="ED31">
            <v>53109</v>
          </cell>
          <cell r="EE31">
            <v>0</v>
          </cell>
          <cell r="EF31">
            <v>0</v>
          </cell>
          <cell r="EG31">
            <v>0</v>
          </cell>
          <cell r="EH31">
            <v>95751</v>
          </cell>
          <cell r="EI31">
            <v>0</v>
          </cell>
          <cell r="EJ31">
            <v>0</v>
          </cell>
          <cell r="EK31">
            <v>4.2240000000000002</v>
          </cell>
          <cell r="EL31">
            <v>0</v>
          </cell>
          <cell r="EM31">
            <v>0</v>
          </cell>
          <cell r="EN31">
            <v>0.39600000000000002</v>
          </cell>
          <cell r="EO31">
            <v>0</v>
          </cell>
          <cell r="EP31">
            <v>0</v>
          </cell>
          <cell r="EQ31">
            <v>4.62</v>
          </cell>
          <cell r="ER31">
            <v>0</v>
          </cell>
          <cell r="ES31">
            <v>14.651999999999999</v>
          </cell>
          <cell r="ET31">
            <v>12459</v>
          </cell>
          <cell r="EU31">
            <v>197432</v>
          </cell>
          <cell r="EV31">
            <v>0</v>
          </cell>
          <cell r="EW31">
            <v>0</v>
          </cell>
          <cell r="EX31">
            <v>0</v>
          </cell>
          <cell r="EZ31">
            <v>3628117</v>
          </cell>
          <cell r="FA31">
            <v>0</v>
          </cell>
          <cell r="FB31">
            <v>3825549</v>
          </cell>
          <cell r="FC31">
            <v>0.97329200000000005</v>
          </cell>
          <cell r="FD31">
            <v>0</v>
          </cell>
          <cell r="FE31">
            <v>430061</v>
          </cell>
          <cell r="FF31">
            <v>110490</v>
          </cell>
          <cell r="FG31">
            <v>5.7339000000000001E-2</v>
          </cell>
          <cell r="FH31">
            <v>4.9002999999999998E-2</v>
          </cell>
          <cell r="FI31">
            <v>0</v>
          </cell>
          <cell r="FJ31">
            <v>0</v>
          </cell>
          <cell r="FK31">
            <v>705.71299999999997</v>
          </cell>
          <cell r="FL31">
            <v>4475526</v>
          </cell>
          <cell r="FM31">
            <v>0</v>
          </cell>
          <cell r="FN31">
            <v>0</v>
          </cell>
          <cell r="FO31">
            <v>126134</v>
          </cell>
          <cell r="FP31">
            <v>0</v>
          </cell>
          <cell r="FQ31">
            <v>126134</v>
          </cell>
          <cell r="FR31">
            <v>126134</v>
          </cell>
          <cell r="FS31">
            <v>0</v>
          </cell>
          <cell r="FT31">
            <v>0</v>
          </cell>
          <cell r="FU31">
            <v>0</v>
          </cell>
          <cell r="FV31">
            <v>0</v>
          </cell>
          <cell r="FW31">
            <v>0</v>
          </cell>
          <cell r="FX31">
            <v>0</v>
          </cell>
          <cell r="FY31">
            <v>0</v>
          </cell>
          <cell r="FZ31">
            <v>0</v>
          </cell>
          <cell r="GA31">
            <v>0</v>
          </cell>
          <cell r="GB31">
            <v>0</v>
          </cell>
          <cell r="GC31">
            <v>0</v>
          </cell>
          <cell r="GD31">
            <v>0</v>
          </cell>
          <cell r="GF31">
            <v>0</v>
          </cell>
          <cell r="GG31">
            <v>0</v>
          </cell>
          <cell r="GH31">
            <v>0</v>
          </cell>
          <cell r="GI31">
            <v>0</v>
          </cell>
          <cell r="GJ31">
            <v>0</v>
          </cell>
          <cell r="GK31">
            <v>4738.951</v>
          </cell>
          <cell r="GL31">
            <v>10445</v>
          </cell>
          <cell r="GM31">
            <v>0</v>
          </cell>
          <cell r="GN31">
            <v>43177</v>
          </cell>
          <cell r="GO31">
            <v>0</v>
          </cell>
          <cell r="GP31">
            <v>4366100</v>
          </cell>
          <cell r="GQ31">
            <v>4366100</v>
          </cell>
          <cell r="GR31">
            <v>0</v>
          </cell>
          <cell r="GS31">
            <v>0</v>
          </cell>
          <cell r="GT31">
            <v>0</v>
          </cell>
          <cell r="HB31">
            <v>210852832</v>
          </cell>
          <cell r="HC31">
            <v>6.0034999999999998E-2</v>
          </cell>
          <cell r="HD31">
            <v>96967</v>
          </cell>
        </row>
        <row r="32">
          <cell r="B32">
            <v>174801</v>
          </cell>
          <cell r="C32">
            <v>9</v>
          </cell>
          <cell r="D32">
            <v>2019</v>
          </cell>
          <cell r="E32">
            <v>5390</v>
          </cell>
          <cell r="F32">
            <v>0</v>
          </cell>
          <cell r="G32">
            <v>250.137</v>
          </cell>
          <cell r="H32">
            <v>246.80699999999999</v>
          </cell>
          <cell r="I32">
            <v>246.80699999999999</v>
          </cell>
          <cell r="J32">
            <v>250.137</v>
          </cell>
          <cell r="K32">
            <v>0</v>
          </cell>
          <cell r="L32">
            <v>6535</v>
          </cell>
          <cell r="M32">
            <v>0</v>
          </cell>
          <cell r="N32">
            <v>0</v>
          </cell>
          <cell r="P32">
            <v>250.32300000000001</v>
          </cell>
          <cell r="Q32">
            <v>0</v>
          </cell>
          <cell r="R32">
            <v>111939</v>
          </cell>
          <cell r="S32">
            <v>447.18</v>
          </cell>
          <cell r="U32">
            <v>0</v>
          </cell>
          <cell r="V32">
            <v>6.9020000000000001</v>
          </cell>
          <cell r="W32">
            <v>4510</v>
          </cell>
          <cell r="X32">
            <v>4510</v>
          </cell>
          <cell r="Z32">
            <v>0</v>
          </cell>
          <cell r="AA32">
            <v>1</v>
          </cell>
          <cell r="AB32">
            <v>1</v>
          </cell>
          <cell r="AC32">
            <v>0</v>
          </cell>
          <cell r="AD32" t="str">
            <v>N</v>
          </cell>
          <cell r="AE32">
            <v>0</v>
          </cell>
          <cell r="AH32">
            <v>0</v>
          </cell>
          <cell r="AI32">
            <v>0</v>
          </cell>
          <cell r="AJ32">
            <v>5102</v>
          </cell>
          <cell r="AK32" t="str">
            <v>1</v>
          </cell>
          <cell r="AL32" t="str">
            <v>STEPHEN F AUSTIN STATE UNIVERSITY CHARTER SCHOOL</v>
          </cell>
          <cell r="AM32">
            <v>0</v>
          </cell>
          <cell r="AN32">
            <v>0</v>
          </cell>
          <cell r="AO32">
            <v>0</v>
          </cell>
          <cell r="AP32">
            <v>0</v>
          </cell>
          <cell r="AQ32">
            <v>0</v>
          </cell>
          <cell r="AR32">
            <v>0</v>
          </cell>
          <cell r="AS32">
            <v>0</v>
          </cell>
          <cell r="AT32">
            <v>0</v>
          </cell>
          <cell r="AU32">
            <v>0</v>
          </cell>
          <cell r="AV32">
            <v>0</v>
          </cell>
          <cell r="AW32">
            <v>1924609</v>
          </cell>
          <cell r="AX32">
            <v>1869047</v>
          </cell>
          <cell r="AY32">
            <v>0</v>
          </cell>
          <cell r="AZ32">
            <v>111939</v>
          </cell>
          <cell r="BA32">
            <v>0</v>
          </cell>
          <cell r="BB32">
            <v>0</v>
          </cell>
          <cell r="BC32">
            <v>0</v>
          </cell>
          <cell r="BD32">
            <v>0</v>
          </cell>
          <cell r="BE32">
            <v>0</v>
          </cell>
          <cell r="BF32">
            <v>1682268</v>
          </cell>
          <cell r="BG32">
            <v>0</v>
          </cell>
          <cell r="BH32">
            <v>0</v>
          </cell>
          <cell r="BI32">
            <v>0</v>
          </cell>
          <cell r="BJ32">
            <v>12</v>
          </cell>
          <cell r="BK32">
            <v>0</v>
          </cell>
          <cell r="BL32">
            <v>0</v>
          </cell>
          <cell r="BM32">
            <v>0</v>
          </cell>
          <cell r="BN32">
            <v>0</v>
          </cell>
          <cell r="BO32">
            <v>0</v>
          </cell>
          <cell r="BP32">
            <v>0</v>
          </cell>
          <cell r="BQ32">
            <v>5390</v>
          </cell>
          <cell r="BR32">
            <v>1</v>
          </cell>
          <cell r="BS32">
            <v>0</v>
          </cell>
          <cell r="BT32">
            <v>0</v>
          </cell>
          <cell r="BU32">
            <v>0</v>
          </cell>
          <cell r="BV32">
            <v>0</v>
          </cell>
          <cell r="BW32">
            <v>0</v>
          </cell>
          <cell r="BX32">
            <v>0</v>
          </cell>
          <cell r="BY32">
            <v>0</v>
          </cell>
          <cell r="BZ32">
            <v>0</v>
          </cell>
          <cell r="CA32">
            <v>0</v>
          </cell>
          <cell r="CB32">
            <v>0</v>
          </cell>
          <cell r="CC32">
            <v>0</v>
          </cell>
          <cell r="CG32">
            <v>0</v>
          </cell>
          <cell r="CH32">
            <v>55562</v>
          </cell>
          <cell r="CI32">
            <v>0</v>
          </cell>
          <cell r="CJ32">
            <v>4</v>
          </cell>
          <cell r="CK32">
            <v>0</v>
          </cell>
          <cell r="CL32">
            <v>0</v>
          </cell>
          <cell r="CN32">
            <v>0</v>
          </cell>
          <cell r="CO32">
            <v>1</v>
          </cell>
          <cell r="CP32">
            <v>0</v>
          </cell>
          <cell r="CQ32">
            <v>0</v>
          </cell>
          <cell r="CR32">
            <v>250.137</v>
          </cell>
          <cell r="CS32">
            <v>0</v>
          </cell>
          <cell r="CT32">
            <v>0</v>
          </cell>
          <cell r="CU32">
            <v>0</v>
          </cell>
          <cell r="CV32">
            <v>0</v>
          </cell>
          <cell r="CW32">
            <v>0</v>
          </cell>
          <cell r="CX32">
            <v>0</v>
          </cell>
          <cell r="CY32">
            <v>0</v>
          </cell>
          <cell r="CZ32">
            <v>0</v>
          </cell>
          <cell r="DA32">
            <v>1</v>
          </cell>
          <cell r="DB32">
            <v>1612884</v>
          </cell>
          <cell r="DC32">
            <v>0</v>
          </cell>
          <cell r="DD32">
            <v>0</v>
          </cell>
          <cell r="DE32">
            <v>27447</v>
          </cell>
          <cell r="DF32">
            <v>27447</v>
          </cell>
          <cell r="DG32">
            <v>21</v>
          </cell>
          <cell r="DH32">
            <v>0</v>
          </cell>
          <cell r="DI32">
            <v>0</v>
          </cell>
          <cell r="DK32">
            <v>5390</v>
          </cell>
          <cell r="DL32">
            <v>0</v>
          </cell>
          <cell r="DM32">
            <v>83590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1.77</v>
          </cell>
          <cell r="ED32">
            <v>12724</v>
          </cell>
          <cell r="EE32">
            <v>0</v>
          </cell>
          <cell r="EF32">
            <v>0</v>
          </cell>
          <cell r="EG32">
            <v>0</v>
          </cell>
          <cell r="EH32">
            <v>70866</v>
          </cell>
          <cell r="EI32">
            <v>0</v>
          </cell>
          <cell r="EJ32">
            <v>0</v>
          </cell>
          <cell r="EK32">
            <v>2.903</v>
          </cell>
          <cell r="EL32">
            <v>0</v>
          </cell>
          <cell r="EM32">
            <v>0</v>
          </cell>
          <cell r="EN32">
            <v>0.42699999999999999</v>
          </cell>
          <cell r="EO32">
            <v>0</v>
          </cell>
          <cell r="EP32">
            <v>0</v>
          </cell>
          <cell r="EQ32">
            <v>3.33</v>
          </cell>
          <cell r="ER32">
            <v>0</v>
          </cell>
          <cell r="ES32">
            <v>10.843999999999999</v>
          </cell>
          <cell r="ET32">
            <v>0</v>
          </cell>
          <cell r="EU32">
            <v>111939</v>
          </cell>
          <cell r="EV32">
            <v>0</v>
          </cell>
          <cell r="EW32">
            <v>0</v>
          </cell>
          <cell r="EX32">
            <v>0</v>
          </cell>
          <cell r="EZ32">
            <v>1616492</v>
          </cell>
          <cell r="FA32">
            <v>0</v>
          </cell>
          <cell r="FB32">
            <v>1728431</v>
          </cell>
          <cell r="FC32">
            <v>0.97329200000000005</v>
          </cell>
          <cell r="FD32">
            <v>0</v>
          </cell>
          <cell r="FE32">
            <v>200932</v>
          </cell>
          <cell r="FF32">
            <v>51623</v>
          </cell>
          <cell r="FG32">
            <v>5.7339000000000001E-2</v>
          </cell>
          <cell r="FH32">
            <v>4.9002999999999998E-2</v>
          </cell>
          <cell r="FI32">
            <v>0</v>
          </cell>
          <cell r="FJ32">
            <v>0</v>
          </cell>
          <cell r="FK32">
            <v>329.72199999999998</v>
          </cell>
          <cell r="FL32">
            <v>2036548</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F32">
            <v>0</v>
          </cell>
          <cell r="GG32">
            <v>0</v>
          </cell>
          <cell r="GH32">
            <v>0</v>
          </cell>
          <cell r="GI32">
            <v>0</v>
          </cell>
          <cell r="GJ32">
            <v>0</v>
          </cell>
          <cell r="GK32">
            <v>4604.6369999999997</v>
          </cell>
          <cell r="GL32">
            <v>4263</v>
          </cell>
          <cell r="GM32">
            <v>0</v>
          </cell>
          <cell r="GN32">
            <v>0</v>
          </cell>
          <cell r="GO32">
            <v>0</v>
          </cell>
          <cell r="GP32">
            <v>1980986</v>
          </cell>
          <cell r="GQ32">
            <v>1980986</v>
          </cell>
          <cell r="GR32">
            <v>0</v>
          </cell>
          <cell r="GS32">
            <v>0</v>
          </cell>
          <cell r="GT32">
            <v>0</v>
          </cell>
          <cell r="HB32">
            <v>210852832</v>
          </cell>
          <cell r="HC32">
            <v>6.0034999999999998E-2</v>
          </cell>
          <cell r="HD32">
            <v>55562</v>
          </cell>
        </row>
        <row r="33">
          <cell r="B33">
            <v>178801</v>
          </cell>
          <cell r="C33">
            <v>9</v>
          </cell>
          <cell r="D33">
            <v>2019</v>
          </cell>
          <cell r="E33">
            <v>5390</v>
          </cell>
          <cell r="F33">
            <v>0</v>
          </cell>
          <cell r="G33">
            <v>150.37700000000001</v>
          </cell>
          <cell r="H33">
            <v>145.79900000000001</v>
          </cell>
          <cell r="I33">
            <v>145.79900000000001</v>
          </cell>
          <cell r="J33">
            <v>150.37700000000001</v>
          </cell>
          <cell r="K33">
            <v>0</v>
          </cell>
          <cell r="L33">
            <v>6535</v>
          </cell>
          <cell r="M33">
            <v>0</v>
          </cell>
          <cell r="N33">
            <v>0</v>
          </cell>
          <cell r="P33">
            <v>148.30699999999999</v>
          </cell>
          <cell r="Q33">
            <v>0</v>
          </cell>
          <cell r="R33">
            <v>66320</v>
          </cell>
          <cell r="S33">
            <v>447.18</v>
          </cell>
          <cell r="U33">
            <v>0</v>
          </cell>
          <cell r="V33">
            <v>29.446999999999999</v>
          </cell>
          <cell r="W33">
            <v>19244</v>
          </cell>
          <cell r="X33">
            <v>19244</v>
          </cell>
          <cell r="Z33">
            <v>0</v>
          </cell>
          <cell r="AA33">
            <v>1</v>
          </cell>
          <cell r="AB33">
            <v>1</v>
          </cell>
          <cell r="AC33">
            <v>0</v>
          </cell>
          <cell r="AD33" t="str">
            <v>N</v>
          </cell>
          <cell r="AE33">
            <v>0</v>
          </cell>
          <cell r="AH33">
            <v>0</v>
          </cell>
          <cell r="AI33">
            <v>0</v>
          </cell>
          <cell r="AJ33">
            <v>5102</v>
          </cell>
          <cell r="AK33" t="str">
            <v>1</v>
          </cell>
          <cell r="AL33" t="str">
            <v>DR M L GARZA-GONZALEZ CHARTER SCHOOL</v>
          </cell>
          <cell r="AM33">
            <v>0</v>
          </cell>
          <cell r="AN33">
            <v>0</v>
          </cell>
          <cell r="AO33">
            <v>0</v>
          </cell>
          <cell r="AP33">
            <v>0</v>
          </cell>
          <cell r="AQ33">
            <v>0</v>
          </cell>
          <cell r="AR33">
            <v>0</v>
          </cell>
          <cell r="AS33">
            <v>0</v>
          </cell>
          <cell r="AT33">
            <v>0</v>
          </cell>
          <cell r="AU33">
            <v>0</v>
          </cell>
          <cell r="AV33">
            <v>0</v>
          </cell>
          <cell r="AW33">
            <v>1397168</v>
          </cell>
          <cell r="AX33">
            <v>1351165</v>
          </cell>
          <cell r="AY33">
            <v>0</v>
          </cell>
          <cell r="AZ33">
            <v>73108</v>
          </cell>
          <cell r="BA33">
            <v>10.833</v>
          </cell>
          <cell r="BB33">
            <v>0</v>
          </cell>
          <cell r="BC33">
            <v>0</v>
          </cell>
          <cell r="BD33">
            <v>0</v>
          </cell>
          <cell r="BE33">
            <v>0</v>
          </cell>
          <cell r="BF33">
            <v>1203739</v>
          </cell>
          <cell r="BG33">
            <v>0</v>
          </cell>
          <cell r="BH33">
            <v>24.684000000000001</v>
          </cell>
          <cell r="BI33">
            <v>6788</v>
          </cell>
          <cell r="BJ33">
            <v>12</v>
          </cell>
          <cell r="BK33">
            <v>0</v>
          </cell>
          <cell r="BL33">
            <v>0</v>
          </cell>
          <cell r="BM33">
            <v>0</v>
          </cell>
          <cell r="BN33">
            <v>0</v>
          </cell>
          <cell r="BO33">
            <v>0</v>
          </cell>
          <cell r="BP33">
            <v>0</v>
          </cell>
          <cell r="BQ33">
            <v>5390</v>
          </cell>
          <cell r="BR33">
            <v>1</v>
          </cell>
          <cell r="BS33">
            <v>0</v>
          </cell>
          <cell r="BT33">
            <v>0</v>
          </cell>
          <cell r="BU33">
            <v>0</v>
          </cell>
          <cell r="BV33">
            <v>0</v>
          </cell>
          <cell r="BW33">
            <v>0</v>
          </cell>
          <cell r="BX33">
            <v>0</v>
          </cell>
          <cell r="BY33">
            <v>0</v>
          </cell>
          <cell r="BZ33">
            <v>0</v>
          </cell>
          <cell r="CA33">
            <v>0</v>
          </cell>
          <cell r="CB33">
            <v>0</v>
          </cell>
          <cell r="CC33">
            <v>0</v>
          </cell>
          <cell r="CG33">
            <v>0</v>
          </cell>
          <cell r="CH33">
            <v>39215</v>
          </cell>
          <cell r="CI33">
            <v>0</v>
          </cell>
          <cell r="CJ33">
            <v>4</v>
          </cell>
          <cell r="CK33">
            <v>0</v>
          </cell>
          <cell r="CL33">
            <v>0</v>
          </cell>
          <cell r="CN33">
            <v>0</v>
          </cell>
          <cell r="CO33">
            <v>1</v>
          </cell>
          <cell r="CP33">
            <v>0</v>
          </cell>
          <cell r="CQ33">
            <v>1.58</v>
          </cell>
          <cell r="CR33">
            <v>150.37700000000001</v>
          </cell>
          <cell r="CS33">
            <v>0</v>
          </cell>
          <cell r="CT33">
            <v>0</v>
          </cell>
          <cell r="CU33">
            <v>0</v>
          </cell>
          <cell r="CV33">
            <v>0</v>
          </cell>
          <cell r="CW33">
            <v>0</v>
          </cell>
          <cell r="CX33">
            <v>0</v>
          </cell>
          <cell r="CY33">
            <v>0</v>
          </cell>
          <cell r="CZ33">
            <v>0</v>
          </cell>
          <cell r="DA33">
            <v>1</v>
          </cell>
          <cell r="DB33">
            <v>952796</v>
          </cell>
          <cell r="DC33">
            <v>0</v>
          </cell>
          <cell r="DD33">
            <v>0</v>
          </cell>
          <cell r="DE33">
            <v>199540</v>
          </cell>
          <cell r="DF33">
            <v>199540</v>
          </cell>
          <cell r="DG33">
            <v>152.66999999999999</v>
          </cell>
          <cell r="DH33">
            <v>0</v>
          </cell>
          <cell r="DI33">
            <v>0</v>
          </cell>
          <cell r="DK33">
            <v>5390</v>
          </cell>
          <cell r="DL33">
            <v>0</v>
          </cell>
          <cell r="DM33">
            <v>26391</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2.8530000000000002</v>
          </cell>
          <cell r="ED33">
            <v>20509</v>
          </cell>
          <cell r="EE33">
            <v>0</v>
          </cell>
          <cell r="EF33">
            <v>0</v>
          </cell>
          <cell r="EG33">
            <v>0</v>
          </cell>
          <cell r="EH33">
            <v>5882</v>
          </cell>
          <cell r="EI33">
            <v>0</v>
          </cell>
          <cell r="EJ33">
            <v>0</v>
          </cell>
          <cell r="EK33">
            <v>0</v>
          </cell>
          <cell r="EL33">
            <v>0</v>
          </cell>
          <cell r="EM33">
            <v>0</v>
          </cell>
          <cell r="EN33">
            <v>0.18</v>
          </cell>
          <cell r="EO33">
            <v>0</v>
          </cell>
          <cell r="EP33">
            <v>0</v>
          </cell>
          <cell r="EQ33">
            <v>0.18</v>
          </cell>
          <cell r="ER33">
            <v>0</v>
          </cell>
          <cell r="ES33">
            <v>0.9</v>
          </cell>
          <cell r="ET33">
            <v>5812</v>
          </cell>
          <cell r="EU33">
            <v>73108</v>
          </cell>
          <cell r="EV33">
            <v>0</v>
          </cell>
          <cell r="EW33">
            <v>0</v>
          </cell>
          <cell r="EX33">
            <v>0</v>
          </cell>
          <cell r="EZ33">
            <v>1170451</v>
          </cell>
          <cell r="FA33">
            <v>0</v>
          </cell>
          <cell r="FB33">
            <v>1243559</v>
          </cell>
          <cell r="FC33">
            <v>0.97329200000000005</v>
          </cell>
          <cell r="FD33">
            <v>0</v>
          </cell>
          <cell r="FE33">
            <v>143776</v>
          </cell>
          <cell r="FF33">
            <v>36938</v>
          </cell>
          <cell r="FG33">
            <v>5.7339000000000001E-2</v>
          </cell>
          <cell r="FH33">
            <v>4.9002999999999998E-2</v>
          </cell>
          <cell r="FI33">
            <v>0</v>
          </cell>
          <cell r="FJ33">
            <v>0</v>
          </cell>
          <cell r="FK33">
            <v>235.93100000000001</v>
          </cell>
          <cell r="FL33">
            <v>1463488</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38800</v>
          </cell>
          <cell r="GC33">
            <v>38800</v>
          </cell>
          <cell r="GD33">
            <v>4.3979999999999997</v>
          </cell>
          <cell r="GF33">
            <v>0</v>
          </cell>
          <cell r="GG33">
            <v>0</v>
          </cell>
          <cell r="GH33">
            <v>0</v>
          </cell>
          <cell r="GI33">
            <v>0</v>
          </cell>
          <cell r="GJ33">
            <v>0</v>
          </cell>
          <cell r="GK33">
            <v>4688.9309999999996</v>
          </cell>
          <cell r="GL33">
            <v>7016</v>
          </cell>
          <cell r="GM33">
            <v>0</v>
          </cell>
          <cell r="GN33">
            <v>0</v>
          </cell>
          <cell r="GO33">
            <v>0</v>
          </cell>
          <cell r="GP33">
            <v>1424273</v>
          </cell>
          <cell r="GQ33">
            <v>1424273</v>
          </cell>
          <cell r="GR33">
            <v>0</v>
          </cell>
          <cell r="GS33">
            <v>0</v>
          </cell>
          <cell r="GT33">
            <v>0</v>
          </cell>
          <cell r="HB33">
            <v>210852832</v>
          </cell>
          <cell r="HC33">
            <v>6.0034999999999998E-2</v>
          </cell>
          <cell r="HD33">
            <v>33403</v>
          </cell>
        </row>
        <row r="34">
          <cell r="B34">
            <v>183801</v>
          </cell>
          <cell r="C34">
            <v>9</v>
          </cell>
          <cell r="D34">
            <v>2019</v>
          </cell>
          <cell r="E34">
            <v>5390</v>
          </cell>
          <cell r="F34">
            <v>0</v>
          </cell>
          <cell r="G34">
            <v>140.59299999999999</v>
          </cell>
          <cell r="H34">
            <v>116.226</v>
          </cell>
          <cell r="I34">
            <v>116.226</v>
          </cell>
          <cell r="J34">
            <v>140.59299999999999</v>
          </cell>
          <cell r="K34">
            <v>0</v>
          </cell>
          <cell r="L34">
            <v>6535</v>
          </cell>
          <cell r="M34">
            <v>0</v>
          </cell>
          <cell r="N34">
            <v>0</v>
          </cell>
          <cell r="P34">
            <v>139.69999999999999</v>
          </cell>
          <cell r="Q34">
            <v>0</v>
          </cell>
          <cell r="R34">
            <v>62471</v>
          </cell>
          <cell r="S34">
            <v>447.18</v>
          </cell>
          <cell r="U34">
            <v>0</v>
          </cell>
          <cell r="V34">
            <v>0</v>
          </cell>
          <cell r="W34">
            <v>0</v>
          </cell>
          <cell r="X34">
            <v>0</v>
          </cell>
          <cell r="Z34">
            <v>0</v>
          </cell>
          <cell r="AA34">
            <v>1</v>
          </cell>
          <cell r="AB34">
            <v>1</v>
          </cell>
          <cell r="AC34">
            <v>0</v>
          </cell>
          <cell r="AD34" t="str">
            <v>N</v>
          </cell>
          <cell r="AE34">
            <v>0</v>
          </cell>
          <cell r="AH34">
            <v>0</v>
          </cell>
          <cell r="AI34">
            <v>0</v>
          </cell>
          <cell r="AJ34">
            <v>5102</v>
          </cell>
          <cell r="AK34" t="str">
            <v>1</v>
          </cell>
          <cell r="AL34" t="str">
            <v>PANOLA CHARTER SCHOOL</v>
          </cell>
          <cell r="AM34">
            <v>0</v>
          </cell>
          <cell r="AN34">
            <v>0</v>
          </cell>
          <cell r="AO34">
            <v>0</v>
          </cell>
          <cell r="AP34">
            <v>0</v>
          </cell>
          <cell r="AQ34">
            <v>0</v>
          </cell>
          <cell r="AR34">
            <v>0</v>
          </cell>
          <cell r="AS34">
            <v>0</v>
          </cell>
          <cell r="AT34">
            <v>0</v>
          </cell>
          <cell r="AU34">
            <v>0</v>
          </cell>
          <cell r="AV34">
            <v>0</v>
          </cell>
          <cell r="AW34">
            <v>1248083</v>
          </cell>
          <cell r="AX34">
            <v>1174210</v>
          </cell>
          <cell r="AY34">
            <v>0</v>
          </cell>
          <cell r="AZ34">
            <v>97322</v>
          </cell>
          <cell r="BA34">
            <v>13.417</v>
          </cell>
          <cell r="BB34">
            <v>5489</v>
          </cell>
          <cell r="BC34">
            <v>5489</v>
          </cell>
          <cell r="BD34">
            <v>7</v>
          </cell>
          <cell r="BE34">
            <v>0</v>
          </cell>
          <cell r="BF34">
            <v>1050198</v>
          </cell>
          <cell r="BG34">
            <v>0</v>
          </cell>
          <cell r="BH34">
            <v>126.73099999999999</v>
          </cell>
          <cell r="BI34">
            <v>34851</v>
          </cell>
          <cell r="BJ34">
            <v>12</v>
          </cell>
          <cell r="BK34">
            <v>0</v>
          </cell>
          <cell r="BL34">
            <v>0</v>
          </cell>
          <cell r="BM34">
            <v>0</v>
          </cell>
          <cell r="BN34">
            <v>0</v>
          </cell>
          <cell r="BO34">
            <v>0</v>
          </cell>
          <cell r="BP34">
            <v>0</v>
          </cell>
          <cell r="BQ34">
            <v>5390</v>
          </cell>
          <cell r="BR34">
            <v>1</v>
          </cell>
          <cell r="BS34">
            <v>0</v>
          </cell>
          <cell r="BT34">
            <v>0</v>
          </cell>
          <cell r="BU34">
            <v>0</v>
          </cell>
          <cell r="BV34">
            <v>0</v>
          </cell>
          <cell r="BW34">
            <v>0</v>
          </cell>
          <cell r="BX34">
            <v>0</v>
          </cell>
          <cell r="BY34">
            <v>0</v>
          </cell>
          <cell r="BZ34">
            <v>0</v>
          </cell>
          <cell r="CA34">
            <v>0</v>
          </cell>
          <cell r="CB34">
            <v>0</v>
          </cell>
          <cell r="CC34">
            <v>0</v>
          </cell>
          <cell r="CG34">
            <v>0</v>
          </cell>
          <cell r="CH34">
            <v>39022</v>
          </cell>
          <cell r="CI34">
            <v>0</v>
          </cell>
          <cell r="CJ34">
            <v>4</v>
          </cell>
          <cell r="CK34">
            <v>0</v>
          </cell>
          <cell r="CL34">
            <v>0</v>
          </cell>
          <cell r="CN34">
            <v>0</v>
          </cell>
          <cell r="CO34">
            <v>1</v>
          </cell>
          <cell r="CP34">
            <v>6.0000000000000001E-3</v>
          </cell>
          <cell r="CQ34">
            <v>4.3330000000000002</v>
          </cell>
          <cell r="CR34">
            <v>140.59299999999999</v>
          </cell>
          <cell r="CS34">
            <v>0</v>
          </cell>
          <cell r="CT34">
            <v>0</v>
          </cell>
          <cell r="CU34">
            <v>0</v>
          </cell>
          <cell r="CV34">
            <v>0</v>
          </cell>
          <cell r="CW34">
            <v>0</v>
          </cell>
          <cell r="CX34">
            <v>0</v>
          </cell>
          <cell r="CY34">
            <v>0</v>
          </cell>
          <cell r="CZ34">
            <v>0</v>
          </cell>
          <cell r="DA34">
            <v>1</v>
          </cell>
          <cell r="DB34">
            <v>759537</v>
          </cell>
          <cell r="DC34">
            <v>0</v>
          </cell>
          <cell r="DD34">
            <v>17.75</v>
          </cell>
          <cell r="DE34">
            <v>77767</v>
          </cell>
          <cell r="DF34">
            <v>77861</v>
          </cell>
          <cell r="DG34">
            <v>59.5</v>
          </cell>
          <cell r="DH34">
            <v>0</v>
          </cell>
          <cell r="DI34">
            <v>94</v>
          </cell>
          <cell r="DK34">
            <v>5390</v>
          </cell>
          <cell r="DL34">
            <v>0</v>
          </cell>
          <cell r="DM34">
            <v>26355</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2.06</v>
          </cell>
          <cell r="ED34">
            <v>14808</v>
          </cell>
          <cell r="EE34">
            <v>0</v>
          </cell>
          <cell r="EF34">
            <v>0</v>
          </cell>
          <cell r="EG34">
            <v>0</v>
          </cell>
          <cell r="EH34">
            <v>11547</v>
          </cell>
          <cell r="EI34">
            <v>0</v>
          </cell>
          <cell r="EJ34">
            <v>0</v>
          </cell>
          <cell r="EK34">
            <v>0.58899999999999997</v>
          </cell>
          <cell r="EL34">
            <v>0</v>
          </cell>
          <cell r="EM34">
            <v>0</v>
          </cell>
          <cell r="EN34">
            <v>0</v>
          </cell>
          <cell r="EO34">
            <v>0</v>
          </cell>
          <cell r="EP34">
            <v>0</v>
          </cell>
          <cell r="EQ34">
            <v>0.58899999999999997</v>
          </cell>
          <cell r="ER34">
            <v>0</v>
          </cell>
          <cell r="ES34">
            <v>1.7669999999999999</v>
          </cell>
          <cell r="ET34">
            <v>7792</v>
          </cell>
          <cell r="EU34">
            <v>97322</v>
          </cell>
          <cell r="EV34">
            <v>0</v>
          </cell>
          <cell r="EW34">
            <v>0</v>
          </cell>
          <cell r="EX34">
            <v>0</v>
          </cell>
          <cell r="EZ34">
            <v>1016546</v>
          </cell>
          <cell r="FA34">
            <v>0</v>
          </cell>
          <cell r="FB34">
            <v>1113868</v>
          </cell>
          <cell r="FC34">
            <v>0.97329200000000005</v>
          </cell>
          <cell r="FD34">
            <v>0</v>
          </cell>
          <cell r="FE34">
            <v>125437</v>
          </cell>
          <cell r="FF34">
            <v>32227</v>
          </cell>
          <cell r="FG34">
            <v>5.7339000000000001E-2</v>
          </cell>
          <cell r="FH34">
            <v>4.9002999999999998E-2</v>
          </cell>
          <cell r="FI34">
            <v>0</v>
          </cell>
          <cell r="FJ34">
            <v>0</v>
          </cell>
          <cell r="FK34">
            <v>205.83699999999999</v>
          </cell>
          <cell r="FL34">
            <v>1310554</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209775</v>
          </cell>
          <cell r="GC34">
            <v>209775</v>
          </cell>
          <cell r="GD34">
            <v>23.777999999999999</v>
          </cell>
          <cell r="GF34">
            <v>0</v>
          </cell>
          <cell r="GG34">
            <v>0</v>
          </cell>
          <cell r="GH34">
            <v>0</v>
          </cell>
          <cell r="GI34">
            <v>0</v>
          </cell>
          <cell r="GJ34">
            <v>0</v>
          </cell>
          <cell r="GK34">
            <v>5003.8729999999996</v>
          </cell>
          <cell r="GL34">
            <v>4196</v>
          </cell>
          <cell r="GM34">
            <v>0</v>
          </cell>
          <cell r="GN34">
            <v>0</v>
          </cell>
          <cell r="GO34">
            <v>0</v>
          </cell>
          <cell r="GP34">
            <v>1271532</v>
          </cell>
          <cell r="GQ34">
            <v>1271532</v>
          </cell>
          <cell r="GR34">
            <v>0</v>
          </cell>
          <cell r="GS34">
            <v>0</v>
          </cell>
          <cell r="GT34">
            <v>0</v>
          </cell>
          <cell r="HB34">
            <v>210852832</v>
          </cell>
          <cell r="HC34">
            <v>6.0034999999999998E-2</v>
          </cell>
          <cell r="HD34">
            <v>31230</v>
          </cell>
        </row>
        <row r="35">
          <cell r="B35">
            <v>184801</v>
          </cell>
          <cell r="C35">
            <v>9</v>
          </cell>
          <cell r="D35">
            <v>2019</v>
          </cell>
          <cell r="E35">
            <v>5390</v>
          </cell>
          <cell r="F35">
            <v>0</v>
          </cell>
          <cell r="G35">
            <v>114.758</v>
          </cell>
          <cell r="H35">
            <v>80.225999999999999</v>
          </cell>
          <cell r="I35">
            <v>80.225999999999999</v>
          </cell>
          <cell r="J35">
            <v>114.758</v>
          </cell>
          <cell r="K35">
            <v>0</v>
          </cell>
          <cell r="L35">
            <v>6535</v>
          </cell>
          <cell r="M35">
            <v>0</v>
          </cell>
          <cell r="N35">
            <v>0</v>
          </cell>
          <cell r="P35">
            <v>113.38</v>
          </cell>
          <cell r="Q35">
            <v>0</v>
          </cell>
          <cell r="R35">
            <v>50701</v>
          </cell>
          <cell r="S35">
            <v>447.18</v>
          </cell>
          <cell r="U35">
            <v>0</v>
          </cell>
          <cell r="V35">
            <v>0</v>
          </cell>
          <cell r="W35">
            <v>0</v>
          </cell>
          <cell r="X35">
            <v>0</v>
          </cell>
          <cell r="Z35">
            <v>0</v>
          </cell>
          <cell r="AA35">
            <v>1</v>
          </cell>
          <cell r="AB35">
            <v>1</v>
          </cell>
          <cell r="AC35">
            <v>0</v>
          </cell>
          <cell r="AD35" t="str">
            <v>N</v>
          </cell>
          <cell r="AE35">
            <v>0</v>
          </cell>
          <cell r="AH35">
            <v>0</v>
          </cell>
          <cell r="AI35">
            <v>0</v>
          </cell>
          <cell r="AJ35">
            <v>5102</v>
          </cell>
          <cell r="AK35" t="str">
            <v>1</v>
          </cell>
          <cell r="AL35" t="str">
            <v>CROSSTIMBERS ACADEMY</v>
          </cell>
          <cell r="AM35">
            <v>0</v>
          </cell>
          <cell r="AN35">
            <v>0</v>
          </cell>
          <cell r="AO35">
            <v>0</v>
          </cell>
          <cell r="AP35">
            <v>0</v>
          </cell>
          <cell r="AQ35">
            <v>0</v>
          </cell>
          <cell r="AR35">
            <v>0</v>
          </cell>
          <cell r="AS35">
            <v>0</v>
          </cell>
          <cell r="AT35">
            <v>0</v>
          </cell>
          <cell r="AU35">
            <v>0</v>
          </cell>
          <cell r="AV35">
            <v>0</v>
          </cell>
          <cell r="AW35">
            <v>1111998</v>
          </cell>
          <cell r="AX35">
            <v>1057593</v>
          </cell>
          <cell r="AY35">
            <v>0</v>
          </cell>
          <cell r="AZ35">
            <v>77865</v>
          </cell>
          <cell r="BA35">
            <v>2</v>
          </cell>
          <cell r="BB35">
            <v>0</v>
          </cell>
          <cell r="BC35">
            <v>0</v>
          </cell>
          <cell r="BD35">
            <v>0</v>
          </cell>
          <cell r="BE35">
            <v>0</v>
          </cell>
          <cell r="BF35">
            <v>941171</v>
          </cell>
          <cell r="BG35">
            <v>0</v>
          </cell>
          <cell r="BH35">
            <v>98.778000000000006</v>
          </cell>
          <cell r="BI35">
            <v>27164</v>
          </cell>
          <cell r="BJ35">
            <v>12</v>
          </cell>
          <cell r="BK35">
            <v>0</v>
          </cell>
          <cell r="BL35">
            <v>0</v>
          </cell>
          <cell r="BM35">
            <v>0</v>
          </cell>
          <cell r="BN35">
            <v>0</v>
          </cell>
          <cell r="BO35">
            <v>0</v>
          </cell>
          <cell r="BP35">
            <v>0</v>
          </cell>
          <cell r="BQ35">
            <v>5390</v>
          </cell>
          <cell r="BR35">
            <v>1</v>
          </cell>
          <cell r="BS35">
            <v>0</v>
          </cell>
          <cell r="BT35">
            <v>0</v>
          </cell>
          <cell r="BU35">
            <v>0</v>
          </cell>
          <cell r="BV35">
            <v>0</v>
          </cell>
          <cell r="BW35">
            <v>0</v>
          </cell>
          <cell r="BX35">
            <v>0</v>
          </cell>
          <cell r="BY35">
            <v>0</v>
          </cell>
          <cell r="BZ35">
            <v>0</v>
          </cell>
          <cell r="CA35">
            <v>0</v>
          </cell>
          <cell r="CB35">
            <v>0</v>
          </cell>
          <cell r="CC35">
            <v>0</v>
          </cell>
          <cell r="CG35">
            <v>0</v>
          </cell>
          <cell r="CH35">
            <v>27241</v>
          </cell>
          <cell r="CI35">
            <v>0</v>
          </cell>
          <cell r="CJ35">
            <v>4</v>
          </cell>
          <cell r="CK35">
            <v>0</v>
          </cell>
          <cell r="CL35">
            <v>0</v>
          </cell>
          <cell r="CN35">
            <v>0</v>
          </cell>
          <cell r="CO35">
            <v>1</v>
          </cell>
          <cell r="CP35">
            <v>0</v>
          </cell>
          <cell r="CQ35">
            <v>3</v>
          </cell>
          <cell r="CR35">
            <v>114.758</v>
          </cell>
          <cell r="CS35">
            <v>0</v>
          </cell>
          <cell r="CT35">
            <v>0</v>
          </cell>
          <cell r="CU35">
            <v>0</v>
          </cell>
          <cell r="CV35">
            <v>0</v>
          </cell>
          <cell r="CW35">
            <v>0</v>
          </cell>
          <cell r="CX35">
            <v>0</v>
          </cell>
          <cell r="CY35">
            <v>0</v>
          </cell>
          <cell r="CZ35">
            <v>0</v>
          </cell>
          <cell r="DA35">
            <v>1</v>
          </cell>
          <cell r="DB35">
            <v>524277</v>
          </cell>
          <cell r="DC35">
            <v>0</v>
          </cell>
          <cell r="DD35">
            <v>0</v>
          </cell>
          <cell r="DE35">
            <v>62305</v>
          </cell>
          <cell r="DF35">
            <v>62305</v>
          </cell>
          <cell r="DG35">
            <v>47.67</v>
          </cell>
          <cell r="DH35">
            <v>0</v>
          </cell>
          <cell r="DI35">
            <v>0</v>
          </cell>
          <cell r="DK35">
            <v>5390</v>
          </cell>
          <cell r="DL35">
            <v>0</v>
          </cell>
          <cell r="DM35">
            <v>76092</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10.417</v>
          </cell>
          <cell r="ED35">
            <v>74883</v>
          </cell>
          <cell r="EE35">
            <v>0</v>
          </cell>
          <cell r="EF35">
            <v>0</v>
          </cell>
          <cell r="EG35">
            <v>0</v>
          </cell>
          <cell r="EH35">
            <v>1209</v>
          </cell>
          <cell r="EI35">
            <v>0</v>
          </cell>
          <cell r="EJ35">
            <v>0</v>
          </cell>
          <cell r="EK35">
            <v>0</v>
          </cell>
          <cell r="EL35">
            <v>0</v>
          </cell>
          <cell r="EM35">
            <v>0</v>
          </cell>
          <cell r="EN35">
            <v>3.6999999999999998E-2</v>
          </cell>
          <cell r="EO35">
            <v>0</v>
          </cell>
          <cell r="EP35">
            <v>0</v>
          </cell>
          <cell r="EQ35">
            <v>3.6999999999999998E-2</v>
          </cell>
          <cell r="ER35">
            <v>0</v>
          </cell>
          <cell r="ES35">
            <v>0.185</v>
          </cell>
          <cell r="ET35">
            <v>1750</v>
          </cell>
          <cell r="EU35">
            <v>77865</v>
          </cell>
          <cell r="EV35">
            <v>0</v>
          </cell>
          <cell r="EW35">
            <v>0</v>
          </cell>
          <cell r="EX35">
            <v>0</v>
          </cell>
          <cell r="EZ35">
            <v>916297</v>
          </cell>
          <cell r="FA35">
            <v>0</v>
          </cell>
          <cell r="FB35">
            <v>994162</v>
          </cell>
          <cell r="FC35">
            <v>0.97329200000000005</v>
          </cell>
          <cell r="FD35">
            <v>0</v>
          </cell>
          <cell r="FE35">
            <v>112415</v>
          </cell>
          <cell r="FF35">
            <v>28881</v>
          </cell>
          <cell r="FG35">
            <v>5.7339000000000001E-2</v>
          </cell>
          <cell r="FH35">
            <v>4.9002999999999998E-2</v>
          </cell>
          <cell r="FI35">
            <v>0</v>
          </cell>
          <cell r="FJ35">
            <v>0</v>
          </cell>
          <cell r="FK35">
            <v>184.46799999999999</v>
          </cell>
          <cell r="FL35">
            <v>1162699</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304324</v>
          </cell>
          <cell r="GC35">
            <v>304324</v>
          </cell>
          <cell r="GD35">
            <v>34.494999999999997</v>
          </cell>
          <cell r="GF35">
            <v>0</v>
          </cell>
          <cell r="GG35">
            <v>0</v>
          </cell>
          <cell r="GH35">
            <v>0</v>
          </cell>
          <cell r="GI35">
            <v>0</v>
          </cell>
          <cell r="GJ35">
            <v>0</v>
          </cell>
          <cell r="GK35">
            <v>4895.4960000000001</v>
          </cell>
          <cell r="GL35">
            <v>4273</v>
          </cell>
          <cell r="GM35">
            <v>0</v>
          </cell>
          <cell r="GN35">
            <v>0</v>
          </cell>
          <cell r="GO35">
            <v>0</v>
          </cell>
          <cell r="GP35">
            <v>1135458</v>
          </cell>
          <cell r="GQ35">
            <v>1135458</v>
          </cell>
          <cell r="GR35">
            <v>0</v>
          </cell>
          <cell r="GS35">
            <v>0</v>
          </cell>
          <cell r="GT35">
            <v>0</v>
          </cell>
          <cell r="HB35">
            <v>210852832</v>
          </cell>
          <cell r="HC35">
            <v>6.0034999999999998E-2</v>
          </cell>
          <cell r="HD35">
            <v>25491</v>
          </cell>
        </row>
        <row r="36">
          <cell r="B36">
            <v>193801</v>
          </cell>
          <cell r="C36">
            <v>9</v>
          </cell>
          <cell r="D36">
            <v>2019</v>
          </cell>
          <cell r="E36">
            <v>5390</v>
          </cell>
          <cell r="F36">
            <v>0</v>
          </cell>
          <cell r="G36">
            <v>209.125</v>
          </cell>
          <cell r="H36">
            <v>130.935</v>
          </cell>
          <cell r="I36">
            <v>130.935</v>
          </cell>
          <cell r="J36">
            <v>209.125</v>
          </cell>
          <cell r="K36">
            <v>0</v>
          </cell>
          <cell r="L36">
            <v>6535</v>
          </cell>
          <cell r="M36">
            <v>0</v>
          </cell>
          <cell r="N36">
            <v>0</v>
          </cell>
          <cell r="P36">
            <v>211.227</v>
          </cell>
          <cell r="Q36">
            <v>0</v>
          </cell>
          <cell r="R36">
            <v>94456</v>
          </cell>
          <cell r="S36">
            <v>447.18</v>
          </cell>
          <cell r="U36">
            <v>0</v>
          </cell>
          <cell r="V36">
            <v>6.8449999999999998</v>
          </cell>
          <cell r="W36">
            <v>4473</v>
          </cell>
          <cell r="X36">
            <v>4473</v>
          </cell>
          <cell r="Z36">
            <v>0</v>
          </cell>
          <cell r="AA36">
            <v>1</v>
          </cell>
          <cell r="AB36">
            <v>1</v>
          </cell>
          <cell r="AC36">
            <v>0</v>
          </cell>
          <cell r="AD36" t="str">
            <v>N</v>
          </cell>
          <cell r="AE36">
            <v>0</v>
          </cell>
          <cell r="AH36">
            <v>0</v>
          </cell>
          <cell r="AI36">
            <v>0</v>
          </cell>
          <cell r="AJ36">
            <v>5102</v>
          </cell>
          <cell r="AK36" t="str">
            <v>1</v>
          </cell>
          <cell r="AL36" t="str">
            <v>BIG SPRINGS CHARTER SCHOOL</v>
          </cell>
          <cell r="AM36">
            <v>0</v>
          </cell>
          <cell r="AN36">
            <v>0</v>
          </cell>
          <cell r="AO36">
            <v>0</v>
          </cell>
          <cell r="AP36">
            <v>0</v>
          </cell>
          <cell r="AQ36">
            <v>0</v>
          </cell>
          <cell r="AR36">
            <v>0</v>
          </cell>
          <cell r="AS36">
            <v>0</v>
          </cell>
          <cell r="AT36">
            <v>0</v>
          </cell>
          <cell r="AU36">
            <v>0</v>
          </cell>
          <cell r="AV36">
            <v>0</v>
          </cell>
          <cell r="AW36">
            <v>3389016</v>
          </cell>
          <cell r="AX36">
            <v>3313826</v>
          </cell>
          <cell r="AY36">
            <v>0</v>
          </cell>
          <cell r="AZ36">
            <v>108277</v>
          </cell>
          <cell r="BA36">
            <v>29.832999999999998</v>
          </cell>
          <cell r="BB36">
            <v>653</v>
          </cell>
          <cell r="BC36">
            <v>653</v>
          </cell>
          <cell r="BD36">
            <v>0.83299999999999996</v>
          </cell>
          <cell r="BE36">
            <v>0</v>
          </cell>
          <cell r="BF36">
            <v>2853510</v>
          </cell>
          <cell r="BG36">
            <v>0</v>
          </cell>
          <cell r="BH36">
            <v>50.259</v>
          </cell>
          <cell r="BI36">
            <v>13821</v>
          </cell>
          <cell r="BJ36">
            <v>12</v>
          </cell>
          <cell r="BK36">
            <v>0</v>
          </cell>
          <cell r="BL36">
            <v>0</v>
          </cell>
          <cell r="BM36">
            <v>0</v>
          </cell>
          <cell r="BN36">
            <v>0</v>
          </cell>
          <cell r="BO36">
            <v>0</v>
          </cell>
          <cell r="BP36">
            <v>0</v>
          </cell>
          <cell r="BQ36">
            <v>5390</v>
          </cell>
          <cell r="BR36">
            <v>1</v>
          </cell>
          <cell r="BS36">
            <v>0</v>
          </cell>
          <cell r="BT36">
            <v>0</v>
          </cell>
          <cell r="BU36">
            <v>0</v>
          </cell>
          <cell r="BV36">
            <v>0</v>
          </cell>
          <cell r="BW36">
            <v>0</v>
          </cell>
          <cell r="BX36">
            <v>0</v>
          </cell>
          <cell r="BY36">
            <v>0</v>
          </cell>
          <cell r="BZ36">
            <v>0</v>
          </cell>
          <cell r="CA36">
            <v>0</v>
          </cell>
          <cell r="CB36">
            <v>0</v>
          </cell>
          <cell r="CC36">
            <v>0</v>
          </cell>
          <cell r="CG36">
            <v>0</v>
          </cell>
          <cell r="CH36">
            <v>61369</v>
          </cell>
          <cell r="CI36">
            <v>0</v>
          </cell>
          <cell r="CJ36">
            <v>4</v>
          </cell>
          <cell r="CK36">
            <v>0</v>
          </cell>
          <cell r="CL36">
            <v>0</v>
          </cell>
          <cell r="CN36">
            <v>0</v>
          </cell>
          <cell r="CO36">
            <v>1</v>
          </cell>
          <cell r="CP36">
            <v>0</v>
          </cell>
          <cell r="CQ36">
            <v>0</v>
          </cell>
          <cell r="CR36">
            <v>209.125</v>
          </cell>
          <cell r="CS36">
            <v>0</v>
          </cell>
          <cell r="CT36">
            <v>0</v>
          </cell>
          <cell r="CU36">
            <v>0</v>
          </cell>
          <cell r="CV36">
            <v>0</v>
          </cell>
          <cell r="CW36">
            <v>0</v>
          </cell>
          <cell r="CX36">
            <v>0</v>
          </cell>
          <cell r="CY36">
            <v>0</v>
          </cell>
          <cell r="CZ36">
            <v>0</v>
          </cell>
          <cell r="DA36">
            <v>1</v>
          </cell>
          <cell r="DB36">
            <v>855660</v>
          </cell>
          <cell r="DC36">
            <v>0</v>
          </cell>
          <cell r="DD36">
            <v>29.832999999999998</v>
          </cell>
          <cell r="DE36">
            <v>273385</v>
          </cell>
          <cell r="DF36">
            <v>273385</v>
          </cell>
          <cell r="DG36">
            <v>209.17</v>
          </cell>
          <cell r="DH36">
            <v>0</v>
          </cell>
          <cell r="DI36">
            <v>0</v>
          </cell>
          <cell r="DK36">
            <v>5390</v>
          </cell>
          <cell r="DL36">
            <v>0</v>
          </cell>
          <cell r="DM36">
            <v>1706905</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3.5430000000000001</v>
          </cell>
          <cell r="ED36">
            <v>25469</v>
          </cell>
          <cell r="EE36">
            <v>0</v>
          </cell>
          <cell r="EF36">
            <v>0</v>
          </cell>
          <cell r="EG36">
            <v>0</v>
          </cell>
          <cell r="EH36">
            <v>303126</v>
          </cell>
          <cell r="EI36">
            <v>1378310</v>
          </cell>
          <cell r="EJ36">
            <v>52.728000000000002</v>
          </cell>
          <cell r="EK36">
            <v>13.547000000000001</v>
          </cell>
          <cell r="EL36">
            <v>0</v>
          </cell>
          <cell r="EM36">
            <v>1.2030000000000001</v>
          </cell>
          <cell r="EN36">
            <v>0.42699999999999999</v>
          </cell>
          <cell r="EO36">
            <v>0</v>
          </cell>
          <cell r="EP36">
            <v>0</v>
          </cell>
          <cell r="EQ36">
            <v>67.905000000000001</v>
          </cell>
          <cell r="ER36">
            <v>0</v>
          </cell>
          <cell r="ES36">
            <v>46.384999999999998</v>
          </cell>
          <cell r="ET36">
            <v>14917</v>
          </cell>
          <cell r="EU36">
            <v>108277</v>
          </cell>
          <cell r="EV36">
            <v>0</v>
          </cell>
          <cell r="EW36">
            <v>0</v>
          </cell>
          <cell r="EX36">
            <v>0</v>
          </cell>
          <cell r="EZ36">
            <v>2885436</v>
          </cell>
          <cell r="FA36">
            <v>0</v>
          </cell>
          <cell r="FB36">
            <v>2993713</v>
          </cell>
          <cell r="FC36">
            <v>0.97329200000000005</v>
          </cell>
          <cell r="FD36">
            <v>0</v>
          </cell>
          <cell r="FE36">
            <v>340826</v>
          </cell>
          <cell r="FF36">
            <v>87564</v>
          </cell>
          <cell r="FG36">
            <v>5.7339000000000001E-2</v>
          </cell>
          <cell r="FH36">
            <v>4.9002999999999998E-2</v>
          </cell>
          <cell r="FI36">
            <v>0</v>
          </cell>
          <cell r="FJ36">
            <v>0</v>
          </cell>
          <cell r="FK36">
            <v>559.28300000000002</v>
          </cell>
          <cell r="FL36">
            <v>3483472</v>
          </cell>
          <cell r="FM36">
            <v>0</v>
          </cell>
          <cell r="FN36">
            <v>0</v>
          </cell>
          <cell r="FO36">
            <v>48079</v>
          </cell>
          <cell r="FP36">
            <v>0</v>
          </cell>
          <cell r="FQ36">
            <v>48079</v>
          </cell>
          <cell r="FR36">
            <v>48079</v>
          </cell>
          <cell r="FS36">
            <v>0</v>
          </cell>
          <cell r="FT36">
            <v>0</v>
          </cell>
          <cell r="FU36">
            <v>0</v>
          </cell>
          <cell r="FV36">
            <v>0</v>
          </cell>
          <cell r="FW36">
            <v>0</v>
          </cell>
          <cell r="FX36">
            <v>0</v>
          </cell>
          <cell r="FY36">
            <v>0</v>
          </cell>
          <cell r="FZ36">
            <v>0</v>
          </cell>
          <cell r="GA36">
            <v>0</v>
          </cell>
          <cell r="GB36">
            <v>90737</v>
          </cell>
          <cell r="GC36">
            <v>90737</v>
          </cell>
          <cell r="GD36">
            <v>10.285</v>
          </cell>
          <cell r="GF36">
            <v>0</v>
          </cell>
          <cell r="GG36">
            <v>0</v>
          </cell>
          <cell r="GH36">
            <v>0</v>
          </cell>
          <cell r="GI36">
            <v>0</v>
          </cell>
          <cell r="GJ36">
            <v>0</v>
          </cell>
          <cell r="GK36">
            <v>4713.9409999999998</v>
          </cell>
          <cell r="GL36">
            <v>11600</v>
          </cell>
          <cell r="GM36">
            <v>0</v>
          </cell>
          <cell r="GN36">
            <v>4162</v>
          </cell>
          <cell r="GO36">
            <v>0</v>
          </cell>
          <cell r="GP36">
            <v>3422103</v>
          </cell>
          <cell r="GQ36">
            <v>3422103</v>
          </cell>
          <cell r="GR36">
            <v>0</v>
          </cell>
          <cell r="GS36">
            <v>0</v>
          </cell>
          <cell r="GT36">
            <v>0</v>
          </cell>
          <cell r="HB36">
            <v>210852832</v>
          </cell>
          <cell r="HC36">
            <v>6.0034999999999998E-2</v>
          </cell>
          <cell r="HD36">
            <v>46452</v>
          </cell>
        </row>
        <row r="37">
          <cell r="B37">
            <v>212801</v>
          </cell>
          <cell r="C37">
            <v>9</v>
          </cell>
          <cell r="D37">
            <v>2019</v>
          </cell>
          <cell r="E37">
            <v>5390</v>
          </cell>
          <cell r="F37">
            <v>0</v>
          </cell>
          <cell r="G37">
            <v>1678.232</v>
          </cell>
          <cell r="H37">
            <v>1522.384</v>
          </cell>
          <cell r="I37">
            <v>1522.384</v>
          </cell>
          <cell r="J37">
            <v>1678.232</v>
          </cell>
          <cell r="K37">
            <v>0</v>
          </cell>
          <cell r="L37">
            <v>6535</v>
          </cell>
          <cell r="M37">
            <v>0</v>
          </cell>
          <cell r="N37">
            <v>0</v>
          </cell>
          <cell r="P37">
            <v>1685.537</v>
          </cell>
          <cell r="Q37">
            <v>0</v>
          </cell>
          <cell r="R37">
            <v>753738</v>
          </cell>
          <cell r="S37">
            <v>447.18</v>
          </cell>
          <cell r="U37">
            <v>0</v>
          </cell>
          <cell r="V37">
            <v>107.358</v>
          </cell>
          <cell r="W37">
            <v>70158</v>
          </cell>
          <cell r="X37">
            <v>70158</v>
          </cell>
          <cell r="Z37">
            <v>0</v>
          </cell>
          <cell r="AA37">
            <v>1</v>
          </cell>
          <cell r="AB37">
            <v>1</v>
          </cell>
          <cell r="AC37">
            <v>0</v>
          </cell>
          <cell r="AD37" t="str">
            <v>N</v>
          </cell>
          <cell r="AE37">
            <v>0</v>
          </cell>
          <cell r="AH37">
            <v>0</v>
          </cell>
          <cell r="AI37">
            <v>0</v>
          </cell>
          <cell r="AJ37">
            <v>5102</v>
          </cell>
          <cell r="AK37" t="str">
            <v>1</v>
          </cell>
          <cell r="AL37" t="str">
            <v>CUMBERLAND ACADEMY</v>
          </cell>
          <cell r="AM37">
            <v>0</v>
          </cell>
          <cell r="AN37">
            <v>0</v>
          </cell>
          <cell r="AO37">
            <v>0</v>
          </cell>
          <cell r="AP37">
            <v>0</v>
          </cell>
          <cell r="AQ37">
            <v>0</v>
          </cell>
          <cell r="AR37">
            <v>0</v>
          </cell>
          <cell r="AS37">
            <v>0</v>
          </cell>
          <cell r="AT37">
            <v>0</v>
          </cell>
          <cell r="AU37">
            <v>0</v>
          </cell>
          <cell r="AV37">
            <v>0</v>
          </cell>
          <cell r="AW37">
            <v>14435759</v>
          </cell>
          <cell r="AX37">
            <v>13900723</v>
          </cell>
          <cell r="AY37">
            <v>0</v>
          </cell>
          <cell r="AZ37">
            <v>896700</v>
          </cell>
          <cell r="BA37">
            <v>38.582999999999998</v>
          </cell>
          <cell r="BB37">
            <v>0</v>
          </cell>
          <cell r="BC37">
            <v>0</v>
          </cell>
          <cell r="BD37">
            <v>0</v>
          </cell>
          <cell r="BE37">
            <v>0</v>
          </cell>
          <cell r="BF37">
            <v>12444678</v>
          </cell>
          <cell r="BG37">
            <v>0</v>
          </cell>
          <cell r="BH37">
            <v>519.86300000000006</v>
          </cell>
          <cell r="BI37">
            <v>142962</v>
          </cell>
          <cell r="BJ37">
            <v>12</v>
          </cell>
          <cell r="BK37">
            <v>0</v>
          </cell>
          <cell r="BL37">
            <v>0</v>
          </cell>
          <cell r="BM37">
            <v>0</v>
          </cell>
          <cell r="BN37">
            <v>0</v>
          </cell>
          <cell r="BO37">
            <v>0</v>
          </cell>
          <cell r="BP37">
            <v>0</v>
          </cell>
          <cell r="BQ37">
            <v>5390</v>
          </cell>
          <cell r="BR37">
            <v>1</v>
          </cell>
          <cell r="BS37">
            <v>0</v>
          </cell>
          <cell r="BT37">
            <v>0</v>
          </cell>
          <cell r="BU37">
            <v>0</v>
          </cell>
          <cell r="BV37">
            <v>0</v>
          </cell>
          <cell r="BW37">
            <v>0</v>
          </cell>
          <cell r="BX37">
            <v>0</v>
          </cell>
          <cell r="BY37">
            <v>0</v>
          </cell>
          <cell r="BZ37">
            <v>0</v>
          </cell>
          <cell r="CA37">
            <v>0</v>
          </cell>
          <cell r="CB37">
            <v>0</v>
          </cell>
          <cell r="CC37">
            <v>0</v>
          </cell>
          <cell r="CG37">
            <v>0</v>
          </cell>
          <cell r="CH37">
            <v>392074</v>
          </cell>
          <cell r="CI37">
            <v>0</v>
          </cell>
          <cell r="CJ37">
            <v>4</v>
          </cell>
          <cell r="CK37">
            <v>0</v>
          </cell>
          <cell r="CL37">
            <v>0</v>
          </cell>
          <cell r="CN37">
            <v>0</v>
          </cell>
          <cell r="CO37">
            <v>1</v>
          </cell>
          <cell r="CP37">
            <v>0</v>
          </cell>
          <cell r="CQ37">
            <v>0</v>
          </cell>
          <cell r="CR37">
            <v>1678.232</v>
          </cell>
          <cell r="CS37">
            <v>0</v>
          </cell>
          <cell r="CT37">
            <v>0</v>
          </cell>
          <cell r="CU37">
            <v>0</v>
          </cell>
          <cell r="CV37">
            <v>0</v>
          </cell>
          <cell r="CW37">
            <v>0</v>
          </cell>
          <cell r="CX37">
            <v>0</v>
          </cell>
          <cell r="CY37">
            <v>0</v>
          </cell>
          <cell r="CZ37">
            <v>0</v>
          </cell>
          <cell r="DA37">
            <v>1</v>
          </cell>
          <cell r="DB37">
            <v>9948779</v>
          </cell>
          <cell r="DC37">
            <v>0</v>
          </cell>
          <cell r="DD37">
            <v>38.582999999999998</v>
          </cell>
          <cell r="DE37">
            <v>770699</v>
          </cell>
          <cell r="DF37">
            <v>770699</v>
          </cell>
          <cell r="DG37">
            <v>589.66999999999996</v>
          </cell>
          <cell r="DH37">
            <v>0</v>
          </cell>
          <cell r="DI37">
            <v>0</v>
          </cell>
          <cell r="DK37">
            <v>5390</v>
          </cell>
          <cell r="DL37">
            <v>0</v>
          </cell>
          <cell r="DM37">
            <v>973571</v>
          </cell>
          <cell r="DN37">
            <v>0</v>
          </cell>
          <cell r="DO37">
            <v>0</v>
          </cell>
          <cell r="DP37">
            <v>0</v>
          </cell>
          <cell r="DQ37">
            <v>0</v>
          </cell>
          <cell r="DR37">
            <v>0</v>
          </cell>
          <cell r="DS37">
            <v>0</v>
          </cell>
          <cell r="DT37">
            <v>0</v>
          </cell>
          <cell r="DU37">
            <v>0</v>
          </cell>
          <cell r="DV37">
            <v>0</v>
          </cell>
          <cell r="DW37">
            <v>0</v>
          </cell>
          <cell r="DX37">
            <v>0</v>
          </cell>
          <cell r="DY37">
            <v>0</v>
          </cell>
          <cell r="DZ37">
            <v>0</v>
          </cell>
          <cell r="EA37">
            <v>6.8000000000000005E-2</v>
          </cell>
          <cell r="EB37">
            <v>0</v>
          </cell>
          <cell r="EC37">
            <v>23.41</v>
          </cell>
          <cell r="ED37">
            <v>168283</v>
          </cell>
          <cell r="EE37">
            <v>0</v>
          </cell>
          <cell r="EF37">
            <v>0</v>
          </cell>
          <cell r="EG37">
            <v>0</v>
          </cell>
          <cell r="EH37">
            <v>805288</v>
          </cell>
          <cell r="EI37">
            <v>0</v>
          </cell>
          <cell r="EJ37">
            <v>0</v>
          </cell>
          <cell r="EK37">
            <v>31.189</v>
          </cell>
          <cell r="EL37">
            <v>0</v>
          </cell>
          <cell r="EM37">
            <v>6.9349999999999996</v>
          </cell>
          <cell r="EN37">
            <v>1.7030000000000001</v>
          </cell>
          <cell r="EO37">
            <v>0</v>
          </cell>
          <cell r="EP37">
            <v>0</v>
          </cell>
          <cell r="EQ37">
            <v>39.895000000000003</v>
          </cell>
          <cell r="ER37">
            <v>0</v>
          </cell>
          <cell r="ES37">
            <v>123.227</v>
          </cell>
          <cell r="ET37">
            <v>19292</v>
          </cell>
          <cell r="EU37">
            <v>896700</v>
          </cell>
          <cell r="EV37">
            <v>0</v>
          </cell>
          <cell r="EW37">
            <v>0</v>
          </cell>
          <cell r="EX37">
            <v>0</v>
          </cell>
          <cell r="EZ37">
            <v>12032435</v>
          </cell>
          <cell r="FA37">
            <v>0</v>
          </cell>
          <cell r="FB37">
            <v>12929135</v>
          </cell>
          <cell r="FC37">
            <v>0.97329200000000005</v>
          </cell>
          <cell r="FD37">
            <v>0</v>
          </cell>
          <cell r="FE37">
            <v>1486406</v>
          </cell>
          <cell r="FF37">
            <v>381882</v>
          </cell>
          <cell r="FG37">
            <v>5.7339000000000001E-2</v>
          </cell>
          <cell r="FH37">
            <v>4.9002999999999998E-2</v>
          </cell>
          <cell r="FI37">
            <v>0</v>
          </cell>
          <cell r="FJ37">
            <v>0</v>
          </cell>
          <cell r="FK37">
            <v>2439.1350000000002</v>
          </cell>
          <cell r="FL37">
            <v>15189497</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1022966</v>
          </cell>
          <cell r="GC37">
            <v>1022966</v>
          </cell>
          <cell r="GD37">
            <v>115.953</v>
          </cell>
          <cell r="GF37">
            <v>0</v>
          </cell>
          <cell r="GG37">
            <v>0</v>
          </cell>
          <cell r="GH37">
            <v>0</v>
          </cell>
          <cell r="GI37">
            <v>0</v>
          </cell>
          <cell r="GJ37">
            <v>0</v>
          </cell>
          <cell r="GK37">
            <v>4668.5519999999997</v>
          </cell>
          <cell r="GL37">
            <v>6616</v>
          </cell>
          <cell r="GM37">
            <v>0</v>
          </cell>
          <cell r="GN37">
            <v>0</v>
          </cell>
          <cell r="GO37">
            <v>0</v>
          </cell>
          <cell r="GP37">
            <v>14797423</v>
          </cell>
          <cell r="GQ37">
            <v>14797423</v>
          </cell>
          <cell r="GR37">
            <v>0</v>
          </cell>
          <cell r="GS37">
            <v>0</v>
          </cell>
          <cell r="GT37">
            <v>0</v>
          </cell>
          <cell r="HB37">
            <v>210852832</v>
          </cell>
          <cell r="HC37">
            <v>6.0034999999999998E-2</v>
          </cell>
          <cell r="HD37">
            <v>372782</v>
          </cell>
        </row>
        <row r="38">
          <cell r="B38">
            <v>213801</v>
          </cell>
          <cell r="C38">
            <v>9</v>
          </cell>
          <cell r="D38">
            <v>2019</v>
          </cell>
          <cell r="E38">
            <v>5390</v>
          </cell>
          <cell r="F38">
            <v>0</v>
          </cell>
          <cell r="G38">
            <v>212.65199999999999</v>
          </cell>
          <cell r="H38">
            <v>180.52099999999999</v>
          </cell>
          <cell r="I38">
            <v>180.52099999999999</v>
          </cell>
          <cell r="J38">
            <v>212.65199999999999</v>
          </cell>
          <cell r="K38">
            <v>0</v>
          </cell>
          <cell r="L38">
            <v>6535</v>
          </cell>
          <cell r="M38">
            <v>0</v>
          </cell>
          <cell r="N38">
            <v>0</v>
          </cell>
          <cell r="P38">
            <v>206.37799999999999</v>
          </cell>
          <cell r="Q38">
            <v>0</v>
          </cell>
          <cell r="R38">
            <v>92288</v>
          </cell>
          <cell r="S38">
            <v>447.18</v>
          </cell>
          <cell r="U38">
            <v>0</v>
          </cell>
          <cell r="V38">
            <v>0</v>
          </cell>
          <cell r="W38">
            <v>0</v>
          </cell>
          <cell r="X38">
            <v>0</v>
          </cell>
          <cell r="Z38">
            <v>0</v>
          </cell>
          <cell r="AA38">
            <v>1</v>
          </cell>
          <cell r="AB38">
            <v>1</v>
          </cell>
          <cell r="AC38">
            <v>0</v>
          </cell>
          <cell r="AD38" t="str">
            <v>N</v>
          </cell>
          <cell r="AE38">
            <v>0</v>
          </cell>
          <cell r="AH38">
            <v>0</v>
          </cell>
          <cell r="AI38">
            <v>0</v>
          </cell>
          <cell r="AJ38">
            <v>5102</v>
          </cell>
          <cell r="AK38" t="str">
            <v>1</v>
          </cell>
          <cell r="AL38" t="str">
            <v>BRAZOS RIVER CHARTER SCHOOL</v>
          </cell>
          <cell r="AM38">
            <v>0</v>
          </cell>
          <cell r="AN38">
            <v>0</v>
          </cell>
          <cell r="AO38">
            <v>0</v>
          </cell>
          <cell r="AP38">
            <v>0</v>
          </cell>
          <cell r="AQ38">
            <v>0</v>
          </cell>
          <cell r="AR38">
            <v>0</v>
          </cell>
          <cell r="AS38">
            <v>0</v>
          </cell>
          <cell r="AT38">
            <v>0</v>
          </cell>
          <cell r="AU38">
            <v>0</v>
          </cell>
          <cell r="AV38">
            <v>0</v>
          </cell>
          <cell r="AW38">
            <v>2159025</v>
          </cell>
          <cell r="AX38">
            <v>2066027</v>
          </cell>
          <cell r="AY38">
            <v>0</v>
          </cell>
          <cell r="AZ38">
            <v>131050</v>
          </cell>
          <cell r="BA38">
            <v>12</v>
          </cell>
          <cell r="BB38">
            <v>0</v>
          </cell>
          <cell r="BC38">
            <v>0</v>
          </cell>
          <cell r="BD38">
            <v>0</v>
          </cell>
          <cell r="BE38">
            <v>0</v>
          </cell>
          <cell r="BF38">
            <v>1832857</v>
          </cell>
          <cell r="BG38">
            <v>0</v>
          </cell>
          <cell r="BH38">
            <v>140.95099999999999</v>
          </cell>
          <cell r="BI38">
            <v>38762</v>
          </cell>
          <cell r="BJ38">
            <v>12</v>
          </cell>
          <cell r="BK38">
            <v>0</v>
          </cell>
          <cell r="BL38">
            <v>0</v>
          </cell>
          <cell r="BM38">
            <v>0</v>
          </cell>
          <cell r="BN38">
            <v>0</v>
          </cell>
          <cell r="BO38">
            <v>0</v>
          </cell>
          <cell r="BP38">
            <v>0</v>
          </cell>
          <cell r="BQ38">
            <v>5390</v>
          </cell>
          <cell r="BR38">
            <v>1</v>
          </cell>
          <cell r="BS38">
            <v>0</v>
          </cell>
          <cell r="BT38">
            <v>0</v>
          </cell>
          <cell r="BU38">
            <v>0</v>
          </cell>
          <cell r="BV38">
            <v>0</v>
          </cell>
          <cell r="BW38">
            <v>0</v>
          </cell>
          <cell r="BX38">
            <v>0</v>
          </cell>
          <cell r="BY38">
            <v>0</v>
          </cell>
          <cell r="BZ38">
            <v>0</v>
          </cell>
          <cell r="CA38">
            <v>0</v>
          </cell>
          <cell r="CB38">
            <v>0</v>
          </cell>
          <cell r="CC38">
            <v>0</v>
          </cell>
          <cell r="CG38">
            <v>0</v>
          </cell>
          <cell r="CH38">
            <v>54236</v>
          </cell>
          <cell r="CI38">
            <v>0</v>
          </cell>
          <cell r="CJ38">
            <v>4</v>
          </cell>
          <cell r="CK38">
            <v>0</v>
          </cell>
          <cell r="CL38">
            <v>0</v>
          </cell>
          <cell r="CN38">
            <v>0</v>
          </cell>
          <cell r="CO38">
            <v>1</v>
          </cell>
          <cell r="CP38">
            <v>0</v>
          </cell>
          <cell r="CQ38">
            <v>4</v>
          </cell>
          <cell r="CR38">
            <v>212.65199999999999</v>
          </cell>
          <cell r="CS38">
            <v>0</v>
          </cell>
          <cell r="CT38">
            <v>0</v>
          </cell>
          <cell r="CU38">
            <v>0</v>
          </cell>
          <cell r="CV38">
            <v>0</v>
          </cell>
          <cell r="CW38">
            <v>0</v>
          </cell>
          <cell r="CX38">
            <v>0</v>
          </cell>
          <cell r="CY38">
            <v>0</v>
          </cell>
          <cell r="CZ38">
            <v>0</v>
          </cell>
          <cell r="DA38">
            <v>1</v>
          </cell>
          <cell r="DB38">
            <v>1179705</v>
          </cell>
          <cell r="DC38">
            <v>0</v>
          </cell>
          <cell r="DD38">
            <v>0</v>
          </cell>
          <cell r="DE38">
            <v>171439</v>
          </cell>
          <cell r="DF38">
            <v>171439</v>
          </cell>
          <cell r="DG38">
            <v>131.16999999999999</v>
          </cell>
          <cell r="DH38">
            <v>0</v>
          </cell>
          <cell r="DI38">
            <v>0</v>
          </cell>
          <cell r="DK38">
            <v>5390</v>
          </cell>
          <cell r="DL38">
            <v>0</v>
          </cell>
          <cell r="DM38">
            <v>309290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6.8179999999999996</v>
          </cell>
          <cell r="EC38">
            <v>24.122</v>
          </cell>
          <cell r="ED38">
            <v>173401</v>
          </cell>
          <cell r="EE38">
            <v>0</v>
          </cell>
          <cell r="EF38">
            <v>0</v>
          </cell>
          <cell r="EG38">
            <v>0</v>
          </cell>
          <cell r="EH38">
            <v>135889</v>
          </cell>
          <cell r="EI38">
            <v>0</v>
          </cell>
          <cell r="EJ38">
            <v>0</v>
          </cell>
          <cell r="EK38">
            <v>0</v>
          </cell>
          <cell r="EL38">
            <v>0</v>
          </cell>
          <cell r="EM38">
            <v>0</v>
          </cell>
          <cell r="EN38">
            <v>6.8000000000000005E-2</v>
          </cell>
          <cell r="EO38">
            <v>0</v>
          </cell>
          <cell r="EP38">
            <v>0</v>
          </cell>
          <cell r="EQ38">
            <v>6.8860000000000001</v>
          </cell>
          <cell r="ER38">
            <v>0</v>
          </cell>
          <cell r="ES38">
            <v>20.794</v>
          </cell>
          <cell r="ET38">
            <v>7000</v>
          </cell>
          <cell r="EU38">
            <v>131050</v>
          </cell>
          <cell r="EV38">
            <v>0</v>
          </cell>
          <cell r="EW38">
            <v>0</v>
          </cell>
          <cell r="EX38">
            <v>0</v>
          </cell>
          <cell r="EZ38">
            <v>1790864</v>
          </cell>
          <cell r="FA38">
            <v>0</v>
          </cell>
          <cell r="FB38">
            <v>1921914</v>
          </cell>
          <cell r="FC38">
            <v>0.97329200000000005</v>
          </cell>
          <cell r="FD38">
            <v>0</v>
          </cell>
          <cell r="FE38">
            <v>218919</v>
          </cell>
          <cell r="FF38">
            <v>56244</v>
          </cell>
          <cell r="FG38">
            <v>5.7339000000000001E-2</v>
          </cell>
          <cell r="FH38">
            <v>4.9002999999999998E-2</v>
          </cell>
          <cell r="FI38">
            <v>0</v>
          </cell>
          <cell r="FJ38">
            <v>0</v>
          </cell>
          <cell r="FK38">
            <v>359.23700000000002</v>
          </cell>
          <cell r="FL38">
            <v>2251313</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222718</v>
          </cell>
          <cell r="GC38">
            <v>222718</v>
          </cell>
          <cell r="GD38">
            <v>25.245000000000001</v>
          </cell>
          <cell r="GF38">
            <v>0</v>
          </cell>
          <cell r="GG38">
            <v>0</v>
          </cell>
          <cell r="GH38">
            <v>0</v>
          </cell>
          <cell r="GI38">
            <v>0</v>
          </cell>
          <cell r="GJ38">
            <v>0</v>
          </cell>
          <cell r="GK38">
            <v>4864.0010000000002</v>
          </cell>
          <cell r="GL38">
            <v>4364</v>
          </cell>
          <cell r="GM38">
            <v>0</v>
          </cell>
          <cell r="GN38">
            <v>0</v>
          </cell>
          <cell r="GO38">
            <v>0</v>
          </cell>
          <cell r="GP38">
            <v>2197077</v>
          </cell>
          <cell r="GQ38">
            <v>2197077</v>
          </cell>
          <cell r="GR38">
            <v>0</v>
          </cell>
          <cell r="GS38">
            <v>0</v>
          </cell>
          <cell r="GT38">
            <v>0</v>
          </cell>
          <cell r="HB38">
            <v>210852832</v>
          </cell>
          <cell r="HC38">
            <v>6.0034999999999998E-2</v>
          </cell>
          <cell r="HD38">
            <v>47236</v>
          </cell>
        </row>
        <row r="39">
          <cell r="B39">
            <v>220801</v>
          </cell>
          <cell r="C39">
            <v>9</v>
          </cell>
          <cell r="D39">
            <v>2019</v>
          </cell>
          <cell r="E39">
            <v>5390</v>
          </cell>
          <cell r="F39">
            <v>0</v>
          </cell>
          <cell r="G39">
            <v>362.26499999999999</v>
          </cell>
          <cell r="H39">
            <v>351.28800000000001</v>
          </cell>
          <cell r="I39">
            <v>351.28800000000001</v>
          </cell>
          <cell r="J39">
            <v>362.26499999999999</v>
          </cell>
          <cell r="K39">
            <v>0</v>
          </cell>
          <cell r="L39">
            <v>6535</v>
          </cell>
          <cell r="M39">
            <v>0</v>
          </cell>
          <cell r="N39">
            <v>0</v>
          </cell>
          <cell r="P39">
            <v>360.62200000000001</v>
          </cell>
          <cell r="Q39">
            <v>0</v>
          </cell>
          <cell r="R39">
            <v>161263</v>
          </cell>
          <cell r="S39">
            <v>447.18</v>
          </cell>
          <cell r="U39">
            <v>0</v>
          </cell>
          <cell r="V39">
            <v>2.9420000000000002</v>
          </cell>
          <cell r="W39">
            <v>1923</v>
          </cell>
          <cell r="X39">
            <v>1923</v>
          </cell>
          <cell r="Z39">
            <v>0</v>
          </cell>
          <cell r="AA39">
            <v>1</v>
          </cell>
          <cell r="AB39">
            <v>1</v>
          </cell>
          <cell r="AC39">
            <v>0</v>
          </cell>
          <cell r="AD39" t="str">
            <v>N</v>
          </cell>
          <cell r="AE39">
            <v>0</v>
          </cell>
          <cell r="AH39">
            <v>0</v>
          </cell>
          <cell r="AI39">
            <v>0</v>
          </cell>
          <cell r="AJ39">
            <v>5102</v>
          </cell>
          <cell r="AK39" t="str">
            <v>1</v>
          </cell>
          <cell r="AL39" t="str">
            <v>TREETOPS SCHOOL INTERNATIONAL</v>
          </cell>
          <cell r="AM39">
            <v>0</v>
          </cell>
          <cell r="AN39">
            <v>0</v>
          </cell>
          <cell r="AO39">
            <v>0</v>
          </cell>
          <cell r="AP39">
            <v>0</v>
          </cell>
          <cell r="AQ39">
            <v>0</v>
          </cell>
          <cell r="AR39">
            <v>0</v>
          </cell>
          <cell r="AS39">
            <v>0</v>
          </cell>
          <cell r="AT39">
            <v>0</v>
          </cell>
          <cell r="AU39">
            <v>0</v>
          </cell>
          <cell r="AV39">
            <v>0</v>
          </cell>
          <cell r="AW39">
            <v>2789645</v>
          </cell>
          <cell r="AX39">
            <v>2693750</v>
          </cell>
          <cell r="AY39">
            <v>0</v>
          </cell>
          <cell r="AZ39">
            <v>175939</v>
          </cell>
          <cell r="BA39">
            <v>1</v>
          </cell>
          <cell r="BB39">
            <v>0</v>
          </cell>
          <cell r="BC39">
            <v>0</v>
          </cell>
          <cell r="BD39">
            <v>0</v>
          </cell>
          <cell r="BE39">
            <v>0</v>
          </cell>
          <cell r="BF39">
            <v>2424498</v>
          </cell>
          <cell r="BG39">
            <v>0</v>
          </cell>
          <cell r="BH39">
            <v>53.368000000000002</v>
          </cell>
          <cell r="BI39">
            <v>14676</v>
          </cell>
          <cell r="BJ39">
            <v>12</v>
          </cell>
          <cell r="BK39">
            <v>0</v>
          </cell>
          <cell r="BL39">
            <v>0</v>
          </cell>
          <cell r="BM39">
            <v>0</v>
          </cell>
          <cell r="BN39">
            <v>0</v>
          </cell>
          <cell r="BO39">
            <v>0</v>
          </cell>
          <cell r="BP39">
            <v>0</v>
          </cell>
          <cell r="BQ39">
            <v>5390</v>
          </cell>
          <cell r="BR39">
            <v>1</v>
          </cell>
          <cell r="BS39">
            <v>0</v>
          </cell>
          <cell r="BT39">
            <v>0</v>
          </cell>
          <cell r="BU39">
            <v>0</v>
          </cell>
          <cell r="BV39">
            <v>0</v>
          </cell>
          <cell r="BW39">
            <v>0</v>
          </cell>
          <cell r="BX39">
            <v>0</v>
          </cell>
          <cell r="BY39">
            <v>0</v>
          </cell>
          <cell r="BZ39">
            <v>0</v>
          </cell>
          <cell r="CA39">
            <v>0</v>
          </cell>
          <cell r="CB39">
            <v>0</v>
          </cell>
          <cell r="CC39">
            <v>0</v>
          </cell>
          <cell r="CG39">
            <v>0</v>
          </cell>
          <cell r="CH39">
            <v>81219</v>
          </cell>
          <cell r="CI39">
            <v>0</v>
          </cell>
          <cell r="CJ39">
            <v>4</v>
          </cell>
          <cell r="CK39">
            <v>0</v>
          </cell>
          <cell r="CL39">
            <v>0</v>
          </cell>
          <cell r="CN39">
            <v>0</v>
          </cell>
          <cell r="CO39">
            <v>1</v>
          </cell>
          <cell r="CP39">
            <v>0</v>
          </cell>
          <cell r="CQ39">
            <v>1</v>
          </cell>
          <cell r="CR39">
            <v>362.26499999999999</v>
          </cell>
          <cell r="CS39">
            <v>0</v>
          </cell>
          <cell r="CT39">
            <v>0</v>
          </cell>
          <cell r="CU39">
            <v>0</v>
          </cell>
          <cell r="CV39">
            <v>0</v>
          </cell>
          <cell r="CW39">
            <v>0</v>
          </cell>
          <cell r="CX39">
            <v>0</v>
          </cell>
          <cell r="CY39">
            <v>0</v>
          </cell>
          <cell r="CZ39">
            <v>0</v>
          </cell>
          <cell r="DA39">
            <v>1</v>
          </cell>
          <cell r="DB39">
            <v>2295667</v>
          </cell>
          <cell r="DC39">
            <v>0</v>
          </cell>
          <cell r="DD39">
            <v>0</v>
          </cell>
          <cell r="DE39">
            <v>0</v>
          </cell>
          <cell r="DF39">
            <v>0</v>
          </cell>
          <cell r="DG39">
            <v>0</v>
          </cell>
          <cell r="DH39">
            <v>0</v>
          </cell>
          <cell r="DI39">
            <v>0</v>
          </cell>
          <cell r="DK39">
            <v>5390</v>
          </cell>
          <cell r="DL39">
            <v>0</v>
          </cell>
          <cell r="DM39">
            <v>103549</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10.823</v>
          </cell>
          <cell r="ED39">
            <v>77801</v>
          </cell>
          <cell r="EE39">
            <v>0</v>
          </cell>
          <cell r="EF39">
            <v>0</v>
          </cell>
          <cell r="EG39">
            <v>0</v>
          </cell>
          <cell r="EH39">
            <v>25748</v>
          </cell>
          <cell r="EI39">
            <v>0</v>
          </cell>
          <cell r="EJ39">
            <v>0</v>
          </cell>
          <cell r="EK39">
            <v>0</v>
          </cell>
          <cell r="EL39">
            <v>0</v>
          </cell>
          <cell r="EM39">
            <v>0</v>
          </cell>
          <cell r="EN39">
            <v>0.78800000000000003</v>
          </cell>
          <cell r="EO39">
            <v>0</v>
          </cell>
          <cell r="EP39">
            <v>0</v>
          </cell>
          <cell r="EQ39">
            <v>0.78800000000000003</v>
          </cell>
          <cell r="ER39">
            <v>0</v>
          </cell>
          <cell r="ES39">
            <v>3.94</v>
          </cell>
          <cell r="ET39">
            <v>750</v>
          </cell>
          <cell r="EU39">
            <v>175939</v>
          </cell>
          <cell r="EV39">
            <v>0</v>
          </cell>
          <cell r="EW39">
            <v>0</v>
          </cell>
          <cell r="EX39">
            <v>0</v>
          </cell>
          <cell r="EZ39">
            <v>2329766</v>
          </cell>
          <cell r="FA39">
            <v>0</v>
          </cell>
          <cell r="FB39">
            <v>2505705</v>
          </cell>
          <cell r="FC39">
            <v>0.97329200000000005</v>
          </cell>
          <cell r="FD39">
            <v>0</v>
          </cell>
          <cell r="FE39">
            <v>289585</v>
          </cell>
          <cell r="FF39">
            <v>74399</v>
          </cell>
          <cell r="FG39">
            <v>5.7339000000000001E-2</v>
          </cell>
          <cell r="FH39">
            <v>4.9002999999999998E-2</v>
          </cell>
          <cell r="FI39">
            <v>0</v>
          </cell>
          <cell r="FJ39">
            <v>0</v>
          </cell>
          <cell r="FK39">
            <v>475.197</v>
          </cell>
          <cell r="FL39">
            <v>2950908</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89890</v>
          </cell>
          <cell r="GC39">
            <v>89890</v>
          </cell>
          <cell r="GD39">
            <v>10.189</v>
          </cell>
          <cell r="GF39">
            <v>0</v>
          </cell>
          <cell r="GG39">
            <v>0</v>
          </cell>
          <cell r="GH39">
            <v>0</v>
          </cell>
          <cell r="GI39">
            <v>0</v>
          </cell>
          <cell r="GJ39">
            <v>0</v>
          </cell>
          <cell r="GK39">
            <v>4739.8770000000004</v>
          </cell>
          <cell r="GL39">
            <v>8868</v>
          </cell>
          <cell r="GM39">
            <v>0</v>
          </cell>
          <cell r="GN39">
            <v>0</v>
          </cell>
          <cell r="GO39">
            <v>0</v>
          </cell>
          <cell r="GP39">
            <v>2869689</v>
          </cell>
          <cell r="GQ39">
            <v>2869689</v>
          </cell>
          <cell r="GR39">
            <v>0</v>
          </cell>
          <cell r="GS39">
            <v>0</v>
          </cell>
          <cell r="GT39">
            <v>0</v>
          </cell>
          <cell r="HB39">
            <v>210852832</v>
          </cell>
          <cell r="HC39">
            <v>6.0034999999999998E-2</v>
          </cell>
          <cell r="HD39">
            <v>80469</v>
          </cell>
        </row>
        <row r="40">
          <cell r="B40">
            <v>226801</v>
          </cell>
          <cell r="C40">
            <v>9</v>
          </cell>
          <cell r="D40">
            <v>2019</v>
          </cell>
          <cell r="E40">
            <v>5390</v>
          </cell>
          <cell r="F40">
            <v>0</v>
          </cell>
          <cell r="G40">
            <v>2601.12</v>
          </cell>
          <cell r="H40">
            <v>2506.9029999999998</v>
          </cell>
          <cell r="I40">
            <v>2506.9029999999998</v>
          </cell>
          <cell r="J40">
            <v>2601.12</v>
          </cell>
          <cell r="K40">
            <v>0</v>
          </cell>
          <cell r="L40">
            <v>6535</v>
          </cell>
          <cell r="M40">
            <v>0</v>
          </cell>
          <cell r="N40">
            <v>0</v>
          </cell>
          <cell r="P40">
            <v>2591.2370000000001</v>
          </cell>
          <cell r="Q40">
            <v>0</v>
          </cell>
          <cell r="R40">
            <v>1158749</v>
          </cell>
          <cell r="S40">
            <v>447.18</v>
          </cell>
          <cell r="U40">
            <v>0</v>
          </cell>
          <cell r="V40">
            <v>104.884</v>
          </cell>
          <cell r="W40">
            <v>68542</v>
          </cell>
          <cell r="X40">
            <v>68542</v>
          </cell>
          <cell r="Z40">
            <v>0</v>
          </cell>
          <cell r="AA40">
            <v>1</v>
          </cell>
          <cell r="AB40">
            <v>1</v>
          </cell>
          <cell r="AC40">
            <v>0</v>
          </cell>
          <cell r="AD40" t="str">
            <v>N</v>
          </cell>
          <cell r="AE40">
            <v>0</v>
          </cell>
          <cell r="AH40">
            <v>0</v>
          </cell>
          <cell r="AI40">
            <v>0</v>
          </cell>
          <cell r="AJ40">
            <v>5102</v>
          </cell>
          <cell r="AK40" t="str">
            <v>1</v>
          </cell>
          <cell r="AL40" t="str">
            <v>TEXAS LEADERSHIP</v>
          </cell>
          <cell r="AM40">
            <v>0</v>
          </cell>
          <cell r="AN40">
            <v>0</v>
          </cell>
          <cell r="AO40">
            <v>0</v>
          </cell>
          <cell r="AP40">
            <v>0</v>
          </cell>
          <cell r="AQ40">
            <v>0</v>
          </cell>
          <cell r="AR40">
            <v>0</v>
          </cell>
          <cell r="AS40">
            <v>0</v>
          </cell>
          <cell r="AT40">
            <v>0</v>
          </cell>
          <cell r="AU40">
            <v>0</v>
          </cell>
          <cell r="AV40">
            <v>0</v>
          </cell>
          <cell r="AW40">
            <v>22414901</v>
          </cell>
          <cell r="AX40">
            <v>21736751</v>
          </cell>
          <cell r="AY40">
            <v>0</v>
          </cell>
          <cell r="AZ40">
            <v>1259118</v>
          </cell>
          <cell r="BA40">
            <v>0</v>
          </cell>
          <cell r="BB40">
            <v>0</v>
          </cell>
          <cell r="BC40">
            <v>0</v>
          </cell>
          <cell r="BD40">
            <v>0</v>
          </cell>
          <cell r="BE40">
            <v>0</v>
          </cell>
          <cell r="BF40">
            <v>19443030</v>
          </cell>
          <cell r="BG40">
            <v>0</v>
          </cell>
          <cell r="BH40">
            <v>364.97699999999998</v>
          </cell>
          <cell r="BI40">
            <v>100369</v>
          </cell>
          <cell r="BJ40">
            <v>12</v>
          </cell>
          <cell r="BK40">
            <v>0</v>
          </cell>
          <cell r="BL40">
            <v>0</v>
          </cell>
          <cell r="BM40">
            <v>0</v>
          </cell>
          <cell r="BN40">
            <v>0</v>
          </cell>
          <cell r="BO40">
            <v>0</v>
          </cell>
          <cell r="BP40">
            <v>0</v>
          </cell>
          <cell r="BQ40">
            <v>5390</v>
          </cell>
          <cell r="BR40">
            <v>1</v>
          </cell>
          <cell r="BS40">
            <v>0</v>
          </cell>
          <cell r="BT40">
            <v>0</v>
          </cell>
          <cell r="BU40">
            <v>0</v>
          </cell>
          <cell r="BV40">
            <v>0</v>
          </cell>
          <cell r="BW40">
            <v>0</v>
          </cell>
          <cell r="BX40">
            <v>0</v>
          </cell>
          <cell r="BY40">
            <v>0</v>
          </cell>
          <cell r="BZ40">
            <v>0</v>
          </cell>
          <cell r="CA40">
            <v>0</v>
          </cell>
          <cell r="CB40">
            <v>0</v>
          </cell>
          <cell r="CC40">
            <v>0</v>
          </cell>
          <cell r="CG40">
            <v>0</v>
          </cell>
          <cell r="CH40">
            <v>577781</v>
          </cell>
          <cell r="CI40">
            <v>0</v>
          </cell>
          <cell r="CJ40">
            <v>4</v>
          </cell>
          <cell r="CK40">
            <v>0</v>
          </cell>
          <cell r="CL40">
            <v>0</v>
          </cell>
          <cell r="CN40">
            <v>0</v>
          </cell>
          <cell r="CO40">
            <v>1</v>
          </cell>
          <cell r="CP40">
            <v>0.25600000000000001</v>
          </cell>
          <cell r="CQ40">
            <v>0</v>
          </cell>
          <cell r="CR40">
            <v>2601.12</v>
          </cell>
          <cell r="CS40">
            <v>0</v>
          </cell>
          <cell r="CT40">
            <v>0</v>
          </cell>
          <cell r="CU40">
            <v>0</v>
          </cell>
          <cell r="CV40">
            <v>0</v>
          </cell>
          <cell r="CW40">
            <v>0</v>
          </cell>
          <cell r="CX40">
            <v>0</v>
          </cell>
          <cell r="CY40">
            <v>0</v>
          </cell>
          <cell r="CZ40">
            <v>0</v>
          </cell>
          <cell r="DA40">
            <v>1</v>
          </cell>
          <cell r="DB40">
            <v>16382611</v>
          </cell>
          <cell r="DC40">
            <v>0</v>
          </cell>
          <cell r="DD40">
            <v>0</v>
          </cell>
          <cell r="DE40">
            <v>1765326</v>
          </cell>
          <cell r="DF40">
            <v>1769358</v>
          </cell>
          <cell r="DG40">
            <v>1350.67</v>
          </cell>
          <cell r="DH40">
            <v>0</v>
          </cell>
          <cell r="DI40">
            <v>4032</v>
          </cell>
          <cell r="DK40">
            <v>5390</v>
          </cell>
          <cell r="DL40">
            <v>0</v>
          </cell>
          <cell r="DM40">
            <v>1393620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2.8000000000000001E-2</v>
          </cell>
          <cell r="EB40">
            <v>0</v>
          </cell>
          <cell r="EC40">
            <v>38.048999999999999</v>
          </cell>
          <cell r="ED40">
            <v>273515</v>
          </cell>
          <cell r="EE40">
            <v>0</v>
          </cell>
          <cell r="EF40">
            <v>0</v>
          </cell>
          <cell r="EG40">
            <v>0</v>
          </cell>
          <cell r="EH40">
            <v>1005612</v>
          </cell>
          <cell r="EI40">
            <v>114493</v>
          </cell>
          <cell r="EJ40">
            <v>4.38</v>
          </cell>
          <cell r="EK40">
            <v>37.396999999999998</v>
          </cell>
          <cell r="EL40">
            <v>0</v>
          </cell>
          <cell r="EM40">
            <v>7.55</v>
          </cell>
          <cell r="EN40">
            <v>3.78</v>
          </cell>
          <cell r="EO40">
            <v>0</v>
          </cell>
          <cell r="EP40">
            <v>0</v>
          </cell>
          <cell r="EQ40">
            <v>53.134999999999998</v>
          </cell>
          <cell r="ER40">
            <v>0</v>
          </cell>
          <cell r="ES40">
            <v>153.881</v>
          </cell>
          <cell r="ET40">
            <v>0</v>
          </cell>
          <cell r="EU40">
            <v>1259118</v>
          </cell>
          <cell r="EV40">
            <v>0</v>
          </cell>
          <cell r="EW40">
            <v>0</v>
          </cell>
          <cell r="EX40">
            <v>0</v>
          </cell>
          <cell r="EZ40">
            <v>18817818</v>
          </cell>
          <cell r="FA40">
            <v>0</v>
          </cell>
          <cell r="FB40">
            <v>20076936</v>
          </cell>
          <cell r="FC40">
            <v>0.97329200000000005</v>
          </cell>
          <cell r="FD40">
            <v>0</v>
          </cell>
          <cell r="FE40">
            <v>2322297</v>
          </cell>
          <cell r="FF40">
            <v>596636</v>
          </cell>
          <cell r="FG40">
            <v>5.7339000000000001E-2</v>
          </cell>
          <cell r="FH40">
            <v>4.9002999999999998E-2</v>
          </cell>
          <cell r="FI40">
            <v>0</v>
          </cell>
          <cell r="FJ40">
            <v>0</v>
          </cell>
          <cell r="FK40">
            <v>3810.8</v>
          </cell>
          <cell r="FL40">
            <v>23573650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362436</v>
          </cell>
          <cell r="GC40">
            <v>362436</v>
          </cell>
          <cell r="GD40">
            <v>41.082000000000001</v>
          </cell>
          <cell r="GF40">
            <v>0</v>
          </cell>
          <cell r="GG40">
            <v>0</v>
          </cell>
          <cell r="GH40">
            <v>0</v>
          </cell>
          <cell r="GI40">
            <v>0</v>
          </cell>
          <cell r="GJ40">
            <v>0</v>
          </cell>
          <cell r="GK40">
            <v>4629.6469999999999</v>
          </cell>
          <cell r="GL40">
            <v>0</v>
          </cell>
          <cell r="GM40">
            <v>0</v>
          </cell>
          <cell r="GN40">
            <v>0</v>
          </cell>
          <cell r="GO40">
            <v>0</v>
          </cell>
          <cell r="GP40">
            <v>22995869</v>
          </cell>
          <cell r="GQ40">
            <v>22995869</v>
          </cell>
          <cell r="GR40">
            <v>0</v>
          </cell>
          <cell r="GS40">
            <v>0</v>
          </cell>
          <cell r="GT40">
            <v>0</v>
          </cell>
          <cell r="HB40">
            <v>210852832</v>
          </cell>
          <cell r="HC40">
            <v>6.0034999999999998E-2</v>
          </cell>
          <cell r="HD40">
            <v>577781</v>
          </cell>
        </row>
        <row r="41">
          <cell r="B41">
            <v>234801</v>
          </cell>
          <cell r="C41">
            <v>9</v>
          </cell>
          <cell r="D41">
            <v>2019</v>
          </cell>
          <cell r="E41">
            <v>5390</v>
          </cell>
          <cell r="F41">
            <v>0</v>
          </cell>
          <cell r="G41">
            <v>89.917000000000002</v>
          </cell>
          <cell r="H41">
            <v>84.284000000000006</v>
          </cell>
          <cell r="I41">
            <v>84.284000000000006</v>
          </cell>
          <cell r="J41">
            <v>89.917000000000002</v>
          </cell>
          <cell r="K41">
            <v>0</v>
          </cell>
          <cell r="L41">
            <v>6535</v>
          </cell>
          <cell r="M41">
            <v>0</v>
          </cell>
          <cell r="N41">
            <v>0</v>
          </cell>
          <cell r="P41">
            <v>90.95</v>
          </cell>
          <cell r="Q41">
            <v>0</v>
          </cell>
          <cell r="R41">
            <v>40671</v>
          </cell>
          <cell r="S41">
            <v>447.18</v>
          </cell>
          <cell r="U41">
            <v>0</v>
          </cell>
          <cell r="V41">
            <v>0</v>
          </cell>
          <cell r="W41">
            <v>0</v>
          </cell>
          <cell r="X41">
            <v>0</v>
          </cell>
          <cell r="Z41">
            <v>0</v>
          </cell>
          <cell r="AA41">
            <v>1</v>
          </cell>
          <cell r="AB41">
            <v>1</v>
          </cell>
          <cell r="AC41">
            <v>0</v>
          </cell>
          <cell r="AD41" t="str">
            <v>N</v>
          </cell>
          <cell r="AE41">
            <v>0</v>
          </cell>
          <cell r="AH41">
            <v>0</v>
          </cell>
          <cell r="AI41">
            <v>0</v>
          </cell>
          <cell r="AJ41">
            <v>5102</v>
          </cell>
          <cell r="AK41" t="str">
            <v>1</v>
          </cell>
          <cell r="AL41" t="str">
            <v>RANCH ACADEMY</v>
          </cell>
          <cell r="AM41">
            <v>0</v>
          </cell>
          <cell r="AN41">
            <v>0</v>
          </cell>
          <cell r="AO41">
            <v>0</v>
          </cell>
          <cell r="AP41">
            <v>0</v>
          </cell>
          <cell r="AQ41">
            <v>0</v>
          </cell>
          <cell r="AR41">
            <v>0</v>
          </cell>
          <cell r="AS41">
            <v>0</v>
          </cell>
          <cell r="AT41">
            <v>0</v>
          </cell>
          <cell r="AU41">
            <v>0</v>
          </cell>
          <cell r="AV41">
            <v>0</v>
          </cell>
          <cell r="AW41">
            <v>987781</v>
          </cell>
          <cell r="AX41">
            <v>944716</v>
          </cell>
          <cell r="AY41">
            <v>0</v>
          </cell>
          <cell r="AZ41">
            <v>61263</v>
          </cell>
          <cell r="BA41">
            <v>5</v>
          </cell>
          <cell r="BB41">
            <v>0</v>
          </cell>
          <cell r="BC41">
            <v>0</v>
          </cell>
          <cell r="BD41">
            <v>0</v>
          </cell>
          <cell r="BE41">
            <v>0</v>
          </cell>
          <cell r="BF41">
            <v>836798</v>
          </cell>
          <cell r="BG41">
            <v>0</v>
          </cell>
          <cell r="BH41">
            <v>74.88</v>
          </cell>
          <cell r="BI41">
            <v>20592</v>
          </cell>
          <cell r="BJ41">
            <v>12</v>
          </cell>
          <cell r="BK41">
            <v>0</v>
          </cell>
          <cell r="BL41">
            <v>0</v>
          </cell>
          <cell r="BM41">
            <v>0</v>
          </cell>
          <cell r="BN41">
            <v>0</v>
          </cell>
          <cell r="BO41">
            <v>0</v>
          </cell>
          <cell r="BP41">
            <v>0</v>
          </cell>
          <cell r="BQ41">
            <v>5390</v>
          </cell>
          <cell r="BR41">
            <v>1</v>
          </cell>
          <cell r="BS41">
            <v>0</v>
          </cell>
          <cell r="BT41">
            <v>0</v>
          </cell>
          <cell r="BU41">
            <v>0</v>
          </cell>
          <cell r="BV41">
            <v>0</v>
          </cell>
          <cell r="BW41">
            <v>0</v>
          </cell>
          <cell r="BX41">
            <v>0</v>
          </cell>
          <cell r="BY41">
            <v>0</v>
          </cell>
          <cell r="BZ41">
            <v>0</v>
          </cell>
          <cell r="CA41">
            <v>0</v>
          </cell>
          <cell r="CB41">
            <v>0</v>
          </cell>
          <cell r="CC41">
            <v>0</v>
          </cell>
          <cell r="CG41">
            <v>0</v>
          </cell>
          <cell r="CH41">
            <v>22473</v>
          </cell>
          <cell r="CI41">
            <v>0</v>
          </cell>
          <cell r="CJ41">
            <v>4</v>
          </cell>
          <cell r="CK41">
            <v>0</v>
          </cell>
          <cell r="CL41">
            <v>0</v>
          </cell>
          <cell r="CN41">
            <v>0</v>
          </cell>
          <cell r="CO41">
            <v>1</v>
          </cell>
          <cell r="CP41">
            <v>5.3999999999999999E-2</v>
          </cell>
          <cell r="CQ41">
            <v>0</v>
          </cell>
          <cell r="CR41">
            <v>89.917000000000002</v>
          </cell>
          <cell r="CS41">
            <v>0</v>
          </cell>
          <cell r="CT41">
            <v>0</v>
          </cell>
          <cell r="CU41">
            <v>0</v>
          </cell>
          <cell r="CV41">
            <v>0</v>
          </cell>
          <cell r="CW41">
            <v>0</v>
          </cell>
          <cell r="CX41">
            <v>0</v>
          </cell>
          <cell r="CY41">
            <v>0</v>
          </cell>
          <cell r="CZ41">
            <v>0</v>
          </cell>
          <cell r="DA41">
            <v>1</v>
          </cell>
          <cell r="DB41">
            <v>550796</v>
          </cell>
          <cell r="DC41">
            <v>0</v>
          </cell>
          <cell r="DD41">
            <v>5</v>
          </cell>
          <cell r="DE41">
            <v>131354</v>
          </cell>
          <cell r="DF41">
            <v>132204</v>
          </cell>
          <cell r="DG41">
            <v>100.5</v>
          </cell>
          <cell r="DH41">
            <v>0</v>
          </cell>
          <cell r="DI41">
            <v>850</v>
          </cell>
          <cell r="DK41">
            <v>5390</v>
          </cell>
          <cell r="DL41">
            <v>0</v>
          </cell>
          <cell r="DM41">
            <v>176761</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0.29499999999999998</v>
          </cell>
          <cell r="EB41">
            <v>0</v>
          </cell>
          <cell r="EC41">
            <v>5.633</v>
          </cell>
          <cell r="ED41">
            <v>40493</v>
          </cell>
          <cell r="EE41">
            <v>0</v>
          </cell>
          <cell r="EF41">
            <v>0</v>
          </cell>
          <cell r="EG41">
            <v>0</v>
          </cell>
          <cell r="EH41">
            <v>48359</v>
          </cell>
          <cell r="EI41">
            <v>87909</v>
          </cell>
          <cell r="EJ41">
            <v>3.363</v>
          </cell>
          <cell r="EK41">
            <v>1.9750000000000001</v>
          </cell>
          <cell r="EL41">
            <v>0</v>
          </cell>
          <cell r="EM41">
            <v>0</v>
          </cell>
          <cell r="EN41">
            <v>0</v>
          </cell>
          <cell r="EO41">
            <v>0</v>
          </cell>
          <cell r="EP41">
            <v>0</v>
          </cell>
          <cell r="EQ41">
            <v>5.633</v>
          </cell>
          <cell r="ER41">
            <v>0</v>
          </cell>
          <cell r="ES41">
            <v>7.4</v>
          </cell>
          <cell r="ET41">
            <v>2500</v>
          </cell>
          <cell r="EU41">
            <v>61263</v>
          </cell>
          <cell r="EV41">
            <v>0</v>
          </cell>
          <cell r="EW41">
            <v>0</v>
          </cell>
          <cell r="EX41">
            <v>0</v>
          </cell>
          <cell r="EZ41">
            <v>819090</v>
          </cell>
          <cell r="FA41">
            <v>0</v>
          </cell>
          <cell r="FB41">
            <v>880353</v>
          </cell>
          <cell r="FC41">
            <v>0.97329200000000005</v>
          </cell>
          <cell r="FD41">
            <v>0</v>
          </cell>
          <cell r="FE41">
            <v>99948</v>
          </cell>
          <cell r="FF41">
            <v>25678</v>
          </cell>
          <cell r="FG41">
            <v>5.7339000000000001E-2</v>
          </cell>
          <cell r="FH41">
            <v>4.9002999999999998E-2</v>
          </cell>
          <cell r="FI41">
            <v>0</v>
          </cell>
          <cell r="FJ41">
            <v>0</v>
          </cell>
          <cell r="FK41">
            <v>164.011</v>
          </cell>
          <cell r="FL41">
            <v>1028452</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F41">
            <v>0</v>
          </cell>
          <cell r="GG41">
            <v>0</v>
          </cell>
          <cell r="GH41">
            <v>0</v>
          </cell>
          <cell r="GI41">
            <v>0</v>
          </cell>
          <cell r="GJ41">
            <v>0</v>
          </cell>
          <cell r="GK41">
            <v>4666.6989999999996</v>
          </cell>
          <cell r="GL41">
            <v>4897</v>
          </cell>
          <cell r="GM41">
            <v>0</v>
          </cell>
          <cell r="GN41">
            <v>0</v>
          </cell>
          <cell r="GO41">
            <v>0</v>
          </cell>
          <cell r="GP41">
            <v>1005979</v>
          </cell>
          <cell r="GQ41">
            <v>1005979</v>
          </cell>
          <cell r="GR41">
            <v>0</v>
          </cell>
          <cell r="GS41">
            <v>0</v>
          </cell>
          <cell r="GT41">
            <v>0</v>
          </cell>
          <cell r="HB41">
            <v>210852832</v>
          </cell>
          <cell r="HC41">
            <v>6.0034999999999998E-2</v>
          </cell>
          <cell r="HD41">
            <v>19973</v>
          </cell>
        </row>
        <row r="42">
          <cell r="B42">
            <v>236801</v>
          </cell>
          <cell r="C42">
            <v>9</v>
          </cell>
          <cell r="D42">
            <v>2019</v>
          </cell>
          <cell r="E42">
            <v>5390</v>
          </cell>
          <cell r="F42">
            <v>0</v>
          </cell>
          <cell r="G42">
            <v>128.21299999999999</v>
          </cell>
          <cell r="H42">
            <v>5.5590000000000002</v>
          </cell>
          <cell r="I42">
            <v>5.5590000000000002</v>
          </cell>
          <cell r="J42">
            <v>128.21299999999999</v>
          </cell>
          <cell r="K42">
            <v>0</v>
          </cell>
          <cell r="L42">
            <v>6535</v>
          </cell>
          <cell r="M42">
            <v>0</v>
          </cell>
          <cell r="N42">
            <v>0</v>
          </cell>
          <cell r="P42">
            <v>132.428</v>
          </cell>
          <cell r="Q42">
            <v>0</v>
          </cell>
          <cell r="R42">
            <v>59219</v>
          </cell>
          <cell r="S42">
            <v>447.18</v>
          </cell>
          <cell r="U42">
            <v>0</v>
          </cell>
          <cell r="V42">
            <v>1.9670000000000001</v>
          </cell>
          <cell r="W42">
            <v>1285</v>
          </cell>
          <cell r="X42">
            <v>1285</v>
          </cell>
          <cell r="Z42">
            <v>0</v>
          </cell>
          <cell r="AA42">
            <v>1</v>
          </cell>
          <cell r="AB42">
            <v>1</v>
          </cell>
          <cell r="AC42">
            <v>0</v>
          </cell>
          <cell r="AD42" t="str">
            <v>N</v>
          </cell>
          <cell r="AE42">
            <v>0</v>
          </cell>
          <cell r="AH42">
            <v>0</v>
          </cell>
          <cell r="AI42">
            <v>0</v>
          </cell>
          <cell r="AJ42">
            <v>5102</v>
          </cell>
          <cell r="AK42" t="str">
            <v>1</v>
          </cell>
          <cell r="AL42" t="str">
            <v>RAVEN SCHOOL</v>
          </cell>
          <cell r="AM42">
            <v>0</v>
          </cell>
          <cell r="AN42">
            <v>0</v>
          </cell>
          <cell r="AO42">
            <v>0</v>
          </cell>
          <cell r="AP42">
            <v>0</v>
          </cell>
          <cell r="AQ42">
            <v>0</v>
          </cell>
          <cell r="AR42">
            <v>0</v>
          </cell>
          <cell r="AS42">
            <v>0</v>
          </cell>
          <cell r="AT42">
            <v>0</v>
          </cell>
          <cell r="AU42">
            <v>0</v>
          </cell>
          <cell r="AV42">
            <v>0</v>
          </cell>
          <cell r="AW42">
            <v>2147561</v>
          </cell>
          <cell r="AX42">
            <v>2047818</v>
          </cell>
          <cell r="AY42">
            <v>0</v>
          </cell>
          <cell r="AZ42">
            <v>90566</v>
          </cell>
          <cell r="BA42">
            <v>78.167000000000002</v>
          </cell>
          <cell r="BB42">
            <v>0</v>
          </cell>
          <cell r="BC42">
            <v>0</v>
          </cell>
          <cell r="BD42">
            <v>0</v>
          </cell>
          <cell r="BE42">
            <v>0</v>
          </cell>
          <cell r="BF42">
            <v>1789311</v>
          </cell>
          <cell r="BG42">
            <v>0</v>
          </cell>
          <cell r="BH42">
            <v>113.989</v>
          </cell>
          <cell r="BI42">
            <v>31347</v>
          </cell>
          <cell r="BJ42">
            <v>12</v>
          </cell>
          <cell r="BK42">
            <v>0</v>
          </cell>
          <cell r="BL42">
            <v>0</v>
          </cell>
          <cell r="BM42">
            <v>0</v>
          </cell>
          <cell r="BN42">
            <v>0</v>
          </cell>
          <cell r="BO42">
            <v>0</v>
          </cell>
          <cell r="BP42">
            <v>0</v>
          </cell>
          <cell r="BQ42">
            <v>5390</v>
          </cell>
          <cell r="BR42">
            <v>1</v>
          </cell>
          <cell r="BS42">
            <v>0</v>
          </cell>
          <cell r="BT42">
            <v>0</v>
          </cell>
          <cell r="BU42">
            <v>0</v>
          </cell>
          <cell r="BV42">
            <v>0</v>
          </cell>
          <cell r="BW42">
            <v>0</v>
          </cell>
          <cell r="BX42">
            <v>0</v>
          </cell>
          <cell r="BY42">
            <v>0</v>
          </cell>
          <cell r="BZ42">
            <v>0</v>
          </cell>
          <cell r="CA42">
            <v>0</v>
          </cell>
          <cell r="CB42">
            <v>0</v>
          </cell>
          <cell r="CC42">
            <v>0</v>
          </cell>
          <cell r="CG42">
            <v>0</v>
          </cell>
          <cell r="CH42">
            <v>68396</v>
          </cell>
          <cell r="CI42">
            <v>0</v>
          </cell>
          <cell r="CJ42">
            <v>4</v>
          </cell>
          <cell r="CK42">
            <v>0</v>
          </cell>
          <cell r="CL42">
            <v>0</v>
          </cell>
          <cell r="CN42">
            <v>0</v>
          </cell>
          <cell r="CO42">
            <v>1</v>
          </cell>
          <cell r="CP42">
            <v>0</v>
          </cell>
          <cell r="CQ42">
            <v>3.33</v>
          </cell>
          <cell r="CR42">
            <v>128.21299999999999</v>
          </cell>
          <cell r="CS42">
            <v>0</v>
          </cell>
          <cell r="CT42">
            <v>0</v>
          </cell>
          <cell r="CU42">
            <v>0</v>
          </cell>
          <cell r="CV42">
            <v>0</v>
          </cell>
          <cell r="CW42">
            <v>0</v>
          </cell>
          <cell r="CX42">
            <v>0</v>
          </cell>
          <cell r="CY42">
            <v>0</v>
          </cell>
          <cell r="CZ42">
            <v>0</v>
          </cell>
          <cell r="DA42">
            <v>1</v>
          </cell>
          <cell r="DB42">
            <v>36328</v>
          </cell>
          <cell r="DC42">
            <v>0</v>
          </cell>
          <cell r="DD42">
            <v>0</v>
          </cell>
          <cell r="DE42">
            <v>143548</v>
          </cell>
          <cell r="DF42">
            <v>143548</v>
          </cell>
          <cell r="DG42">
            <v>109.83</v>
          </cell>
          <cell r="DH42">
            <v>0</v>
          </cell>
          <cell r="DI42">
            <v>0</v>
          </cell>
          <cell r="DK42">
            <v>5390</v>
          </cell>
          <cell r="DL42">
            <v>0</v>
          </cell>
          <cell r="DM42">
            <v>868057</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1176</v>
          </cell>
          <cell r="EI42">
            <v>866881</v>
          </cell>
          <cell r="EJ42">
            <v>33.162999999999997</v>
          </cell>
          <cell r="EK42">
            <v>0</v>
          </cell>
          <cell r="EL42">
            <v>0</v>
          </cell>
          <cell r="EM42">
            <v>0</v>
          </cell>
          <cell r="EN42">
            <v>3.5999999999999997E-2</v>
          </cell>
          <cell r="EO42">
            <v>0</v>
          </cell>
          <cell r="EP42">
            <v>0</v>
          </cell>
          <cell r="EQ42">
            <v>33.198999999999998</v>
          </cell>
          <cell r="ER42">
            <v>0</v>
          </cell>
          <cell r="ES42">
            <v>0.18</v>
          </cell>
          <cell r="ET42">
            <v>39916</v>
          </cell>
          <cell r="EU42">
            <v>90566</v>
          </cell>
          <cell r="EV42">
            <v>0</v>
          </cell>
          <cell r="EW42">
            <v>0</v>
          </cell>
          <cell r="EX42">
            <v>0</v>
          </cell>
          <cell r="EZ42">
            <v>1779193</v>
          </cell>
          <cell r="FA42">
            <v>0</v>
          </cell>
          <cell r="FB42">
            <v>1869759</v>
          </cell>
          <cell r="FC42">
            <v>0.97329200000000005</v>
          </cell>
          <cell r="FD42">
            <v>0</v>
          </cell>
          <cell r="FE42">
            <v>213717</v>
          </cell>
          <cell r="FF42">
            <v>54908</v>
          </cell>
          <cell r="FG42">
            <v>5.7339000000000001E-2</v>
          </cell>
          <cell r="FH42">
            <v>4.9002999999999998E-2</v>
          </cell>
          <cell r="FI42">
            <v>0</v>
          </cell>
          <cell r="FJ42">
            <v>0</v>
          </cell>
          <cell r="FK42">
            <v>350.702</v>
          </cell>
          <cell r="FL42">
            <v>2206780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789194</v>
          </cell>
          <cell r="GC42">
            <v>789194</v>
          </cell>
          <cell r="GD42">
            <v>89.454999999999998</v>
          </cell>
          <cell r="GF42">
            <v>0</v>
          </cell>
          <cell r="GG42">
            <v>0</v>
          </cell>
          <cell r="GH42">
            <v>0</v>
          </cell>
          <cell r="GI42">
            <v>0</v>
          </cell>
          <cell r="GJ42">
            <v>0</v>
          </cell>
          <cell r="GK42">
            <v>4697.2669999999998</v>
          </cell>
          <cell r="GL42">
            <v>8546</v>
          </cell>
          <cell r="GM42">
            <v>0</v>
          </cell>
          <cell r="GN42">
            <v>0</v>
          </cell>
          <cell r="GO42">
            <v>0</v>
          </cell>
          <cell r="GP42">
            <v>2138384</v>
          </cell>
          <cell r="GQ42">
            <v>2138384</v>
          </cell>
          <cell r="GR42">
            <v>0</v>
          </cell>
          <cell r="GS42">
            <v>0</v>
          </cell>
          <cell r="GT42">
            <v>0</v>
          </cell>
          <cell r="HB42">
            <v>210852832</v>
          </cell>
          <cell r="HC42">
            <v>6.0034999999999998E-2</v>
          </cell>
          <cell r="HD42">
            <v>28480</v>
          </cell>
        </row>
        <row r="43">
          <cell r="B43">
            <v>240801</v>
          </cell>
          <cell r="C43">
            <v>9</v>
          </cell>
          <cell r="D43">
            <v>2019</v>
          </cell>
          <cell r="E43">
            <v>5390</v>
          </cell>
          <cell r="F43">
            <v>0</v>
          </cell>
          <cell r="G43">
            <v>260.45</v>
          </cell>
          <cell r="H43">
            <v>248.53299999999999</v>
          </cell>
          <cell r="I43">
            <v>248.53299999999999</v>
          </cell>
          <cell r="J43">
            <v>260.45</v>
          </cell>
          <cell r="K43">
            <v>0</v>
          </cell>
          <cell r="L43">
            <v>6535</v>
          </cell>
          <cell r="M43">
            <v>0</v>
          </cell>
          <cell r="N43">
            <v>0</v>
          </cell>
          <cell r="P43">
            <v>259.29300000000001</v>
          </cell>
          <cell r="Q43">
            <v>0</v>
          </cell>
          <cell r="R43">
            <v>115951</v>
          </cell>
          <cell r="S43">
            <v>447.18</v>
          </cell>
          <cell r="U43">
            <v>0</v>
          </cell>
          <cell r="V43">
            <v>82.001999999999995</v>
          </cell>
          <cell r="W43">
            <v>53588</v>
          </cell>
          <cell r="X43">
            <v>53588</v>
          </cell>
          <cell r="Z43">
            <v>0</v>
          </cell>
          <cell r="AA43">
            <v>1</v>
          </cell>
          <cell r="AB43">
            <v>1</v>
          </cell>
          <cell r="AC43">
            <v>0</v>
          </cell>
          <cell r="AD43" t="str">
            <v>N</v>
          </cell>
          <cell r="AE43">
            <v>0</v>
          </cell>
          <cell r="AH43">
            <v>0</v>
          </cell>
          <cell r="AI43">
            <v>0</v>
          </cell>
          <cell r="AJ43">
            <v>5102</v>
          </cell>
          <cell r="AK43" t="str">
            <v>1</v>
          </cell>
          <cell r="AL43" t="str">
            <v>GATEWAY ACADEMY CHARTER DISTRICT</v>
          </cell>
          <cell r="AM43">
            <v>0</v>
          </cell>
          <cell r="AN43">
            <v>0</v>
          </cell>
          <cell r="AO43">
            <v>0</v>
          </cell>
          <cell r="AP43">
            <v>0</v>
          </cell>
          <cell r="AQ43">
            <v>0</v>
          </cell>
          <cell r="AR43">
            <v>0</v>
          </cell>
          <cell r="AS43">
            <v>0</v>
          </cell>
          <cell r="AT43">
            <v>0</v>
          </cell>
          <cell r="AU43">
            <v>0</v>
          </cell>
          <cell r="AV43">
            <v>0</v>
          </cell>
          <cell r="AW43">
            <v>2802713</v>
          </cell>
          <cell r="AX43">
            <v>2661881</v>
          </cell>
          <cell r="AY43">
            <v>0</v>
          </cell>
          <cell r="AZ43">
            <v>187575</v>
          </cell>
          <cell r="BA43">
            <v>16.5</v>
          </cell>
          <cell r="BB43">
            <v>0</v>
          </cell>
          <cell r="BC43">
            <v>0</v>
          </cell>
          <cell r="BD43">
            <v>0</v>
          </cell>
          <cell r="BE43">
            <v>0</v>
          </cell>
          <cell r="BF43">
            <v>2358956</v>
          </cell>
          <cell r="BG43">
            <v>0</v>
          </cell>
          <cell r="BH43">
            <v>383.75799999999998</v>
          </cell>
          <cell r="BI43">
            <v>71624</v>
          </cell>
          <cell r="BJ43">
            <v>12</v>
          </cell>
          <cell r="BK43">
            <v>0</v>
          </cell>
          <cell r="BL43">
            <v>0</v>
          </cell>
          <cell r="BM43">
            <v>0</v>
          </cell>
          <cell r="BN43">
            <v>0</v>
          </cell>
          <cell r="BO43">
            <v>0</v>
          </cell>
          <cell r="BP43">
            <v>0</v>
          </cell>
          <cell r="BQ43">
            <v>5390</v>
          </cell>
          <cell r="BR43">
            <v>1</v>
          </cell>
          <cell r="BS43">
            <v>0</v>
          </cell>
          <cell r="BT43">
            <v>0</v>
          </cell>
          <cell r="BU43">
            <v>0</v>
          </cell>
          <cell r="BV43">
            <v>0</v>
          </cell>
          <cell r="BW43">
            <v>0</v>
          </cell>
          <cell r="BX43">
            <v>0</v>
          </cell>
          <cell r="BY43">
            <v>0</v>
          </cell>
          <cell r="BZ43">
            <v>0</v>
          </cell>
          <cell r="CA43">
            <v>0</v>
          </cell>
          <cell r="CB43">
            <v>0</v>
          </cell>
          <cell r="CC43">
            <v>0</v>
          </cell>
          <cell r="CG43">
            <v>0</v>
          </cell>
          <cell r="CH43">
            <v>69208</v>
          </cell>
          <cell r="CI43">
            <v>0</v>
          </cell>
          <cell r="CJ43">
            <v>4</v>
          </cell>
          <cell r="CK43">
            <v>0</v>
          </cell>
          <cell r="CL43">
            <v>0</v>
          </cell>
          <cell r="CN43">
            <v>0</v>
          </cell>
          <cell r="CO43">
            <v>1</v>
          </cell>
          <cell r="CP43">
            <v>3.0350000000000001</v>
          </cell>
          <cell r="CQ43">
            <v>12.42</v>
          </cell>
          <cell r="CR43">
            <v>260.45</v>
          </cell>
          <cell r="CS43">
            <v>0</v>
          </cell>
          <cell r="CT43">
            <v>0</v>
          </cell>
          <cell r="CU43">
            <v>0</v>
          </cell>
          <cell r="CV43">
            <v>0</v>
          </cell>
          <cell r="CW43">
            <v>0</v>
          </cell>
          <cell r="CX43">
            <v>0</v>
          </cell>
          <cell r="CY43">
            <v>0</v>
          </cell>
          <cell r="CZ43">
            <v>0</v>
          </cell>
          <cell r="DA43">
            <v>1</v>
          </cell>
          <cell r="DB43">
            <v>1624163</v>
          </cell>
          <cell r="DC43">
            <v>0</v>
          </cell>
          <cell r="DD43">
            <v>0</v>
          </cell>
          <cell r="DE43">
            <v>414750</v>
          </cell>
          <cell r="DF43">
            <v>462549</v>
          </cell>
          <cell r="DG43">
            <v>317.33</v>
          </cell>
          <cell r="DH43">
            <v>0</v>
          </cell>
          <cell r="DI43">
            <v>47799</v>
          </cell>
          <cell r="DK43">
            <v>5390</v>
          </cell>
          <cell r="DL43">
            <v>0</v>
          </cell>
          <cell r="DM43">
            <v>179250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5.8000000000000003E-2</v>
          </cell>
          <cell r="EB43">
            <v>0</v>
          </cell>
          <cell r="EC43">
            <v>24.422000000000001</v>
          </cell>
          <cell r="ED43">
            <v>175558</v>
          </cell>
          <cell r="EE43">
            <v>0</v>
          </cell>
          <cell r="EF43">
            <v>0</v>
          </cell>
          <cell r="EG43">
            <v>0</v>
          </cell>
          <cell r="EH43">
            <v>3692</v>
          </cell>
          <cell r="EI43">
            <v>0</v>
          </cell>
          <cell r="EJ43">
            <v>0</v>
          </cell>
          <cell r="EK43">
            <v>0</v>
          </cell>
          <cell r="EL43">
            <v>0</v>
          </cell>
          <cell r="EM43">
            <v>0</v>
          </cell>
          <cell r="EN43">
            <v>5.5E-2</v>
          </cell>
          <cell r="EO43">
            <v>0</v>
          </cell>
          <cell r="EP43">
            <v>0</v>
          </cell>
          <cell r="EQ43">
            <v>0.113</v>
          </cell>
          <cell r="ER43">
            <v>0</v>
          </cell>
          <cell r="ES43">
            <v>0.56499999999999995</v>
          </cell>
          <cell r="ET43">
            <v>11355</v>
          </cell>
          <cell r="EU43">
            <v>187575</v>
          </cell>
          <cell r="EV43">
            <v>0</v>
          </cell>
          <cell r="EW43">
            <v>0</v>
          </cell>
          <cell r="EX43">
            <v>0</v>
          </cell>
          <cell r="EZ43">
            <v>2307737</v>
          </cell>
          <cell r="FA43">
            <v>0</v>
          </cell>
          <cell r="FB43">
            <v>2495312</v>
          </cell>
          <cell r="FC43">
            <v>0.97329200000000005</v>
          </cell>
          <cell r="FD43">
            <v>0</v>
          </cell>
          <cell r="FE43">
            <v>281756</v>
          </cell>
          <cell r="FF43">
            <v>72388</v>
          </cell>
          <cell r="FG43">
            <v>5.7339000000000001E-2</v>
          </cell>
          <cell r="FH43">
            <v>4.9002999999999998E-2</v>
          </cell>
          <cell r="FI43">
            <v>0</v>
          </cell>
          <cell r="FJ43">
            <v>0</v>
          </cell>
          <cell r="FK43">
            <v>462.351</v>
          </cell>
          <cell r="FL43">
            <v>2918664</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104138</v>
          </cell>
          <cell r="GC43">
            <v>104138</v>
          </cell>
          <cell r="GD43">
            <v>11.804</v>
          </cell>
          <cell r="GF43">
            <v>0</v>
          </cell>
          <cell r="GG43">
            <v>0</v>
          </cell>
          <cell r="GH43">
            <v>0</v>
          </cell>
          <cell r="GI43">
            <v>0</v>
          </cell>
          <cell r="GJ43">
            <v>0</v>
          </cell>
          <cell r="GK43">
            <v>4760.2560000000003</v>
          </cell>
          <cell r="GL43">
            <v>17690</v>
          </cell>
          <cell r="GM43">
            <v>0</v>
          </cell>
          <cell r="GN43">
            <v>0</v>
          </cell>
          <cell r="GO43">
            <v>0</v>
          </cell>
          <cell r="GP43">
            <v>2849456</v>
          </cell>
          <cell r="GQ43">
            <v>2849456</v>
          </cell>
          <cell r="GR43">
            <v>0</v>
          </cell>
          <cell r="GS43">
            <v>0</v>
          </cell>
          <cell r="GT43">
            <v>0</v>
          </cell>
          <cell r="HB43">
            <v>210852832</v>
          </cell>
          <cell r="HC43">
            <v>6.0034999999999998E-2</v>
          </cell>
          <cell r="HD43">
            <v>57853</v>
          </cell>
        </row>
        <row r="44">
          <cell r="B44">
            <v>246801</v>
          </cell>
          <cell r="C44">
            <v>9</v>
          </cell>
          <cell r="D44">
            <v>2019</v>
          </cell>
          <cell r="E44">
            <v>5390</v>
          </cell>
          <cell r="F44">
            <v>0</v>
          </cell>
          <cell r="G44">
            <v>1532.6020000000001</v>
          </cell>
          <cell r="H44">
            <v>1497.44</v>
          </cell>
          <cell r="I44">
            <v>1497.44</v>
          </cell>
          <cell r="J44">
            <v>1532.6020000000001</v>
          </cell>
          <cell r="K44">
            <v>0</v>
          </cell>
          <cell r="L44">
            <v>6535</v>
          </cell>
          <cell r="M44">
            <v>0</v>
          </cell>
          <cell r="N44">
            <v>0</v>
          </cell>
          <cell r="P44">
            <v>1526.7950000000001</v>
          </cell>
          <cell r="Q44">
            <v>0</v>
          </cell>
          <cell r="R44">
            <v>682752</v>
          </cell>
          <cell r="S44">
            <v>447.18</v>
          </cell>
          <cell r="U44">
            <v>0</v>
          </cell>
          <cell r="V44">
            <v>49.253</v>
          </cell>
          <cell r="W44">
            <v>32187</v>
          </cell>
          <cell r="X44">
            <v>32187</v>
          </cell>
          <cell r="Z44">
            <v>0</v>
          </cell>
          <cell r="AA44">
            <v>1</v>
          </cell>
          <cell r="AB44">
            <v>1</v>
          </cell>
          <cell r="AC44">
            <v>0</v>
          </cell>
          <cell r="AD44" t="str">
            <v>N</v>
          </cell>
          <cell r="AE44">
            <v>0</v>
          </cell>
          <cell r="AH44">
            <v>0</v>
          </cell>
          <cell r="AI44">
            <v>0</v>
          </cell>
          <cell r="AJ44">
            <v>5102</v>
          </cell>
          <cell r="AK44" t="str">
            <v>1</v>
          </cell>
          <cell r="AL44" t="str">
            <v>MERIDIAN WORLD SCHOOL LLC</v>
          </cell>
          <cell r="AM44">
            <v>0</v>
          </cell>
          <cell r="AN44">
            <v>0</v>
          </cell>
          <cell r="AO44">
            <v>0</v>
          </cell>
          <cell r="AP44">
            <v>0</v>
          </cell>
          <cell r="AQ44">
            <v>0</v>
          </cell>
          <cell r="AR44">
            <v>0</v>
          </cell>
          <cell r="AS44">
            <v>0</v>
          </cell>
          <cell r="AT44">
            <v>0</v>
          </cell>
          <cell r="AU44">
            <v>0</v>
          </cell>
          <cell r="AV44">
            <v>0</v>
          </cell>
          <cell r="AW44">
            <v>12268409</v>
          </cell>
          <cell r="AX44">
            <v>11847777</v>
          </cell>
          <cell r="AY44">
            <v>0</v>
          </cell>
          <cell r="AZ44">
            <v>762951</v>
          </cell>
          <cell r="BA44">
            <v>0</v>
          </cell>
          <cell r="BB44">
            <v>0</v>
          </cell>
          <cell r="BC44">
            <v>0</v>
          </cell>
          <cell r="BD44">
            <v>0</v>
          </cell>
          <cell r="BE44">
            <v>0</v>
          </cell>
          <cell r="BF44">
            <v>10641019</v>
          </cell>
          <cell r="BG44">
            <v>0</v>
          </cell>
          <cell r="BH44">
            <v>291.63299999999998</v>
          </cell>
          <cell r="BI44">
            <v>80199</v>
          </cell>
          <cell r="BJ44">
            <v>12</v>
          </cell>
          <cell r="BK44">
            <v>0</v>
          </cell>
          <cell r="BL44">
            <v>0</v>
          </cell>
          <cell r="BM44">
            <v>0</v>
          </cell>
          <cell r="BN44">
            <v>0</v>
          </cell>
          <cell r="BO44">
            <v>0</v>
          </cell>
          <cell r="BP44">
            <v>0</v>
          </cell>
          <cell r="BQ44">
            <v>5390</v>
          </cell>
          <cell r="BR44">
            <v>1</v>
          </cell>
          <cell r="BS44">
            <v>0</v>
          </cell>
          <cell r="BT44">
            <v>0</v>
          </cell>
          <cell r="BU44">
            <v>0</v>
          </cell>
          <cell r="BV44">
            <v>0</v>
          </cell>
          <cell r="BW44">
            <v>0</v>
          </cell>
          <cell r="BX44">
            <v>0</v>
          </cell>
          <cell r="BY44">
            <v>0</v>
          </cell>
          <cell r="BZ44">
            <v>0</v>
          </cell>
          <cell r="CA44">
            <v>0</v>
          </cell>
          <cell r="CB44">
            <v>0</v>
          </cell>
          <cell r="CC44">
            <v>0</v>
          </cell>
          <cell r="CG44">
            <v>0</v>
          </cell>
          <cell r="CH44">
            <v>340433</v>
          </cell>
          <cell r="CI44">
            <v>0</v>
          </cell>
          <cell r="CJ44">
            <v>4</v>
          </cell>
          <cell r="CK44">
            <v>0</v>
          </cell>
          <cell r="CL44">
            <v>0</v>
          </cell>
          <cell r="CN44">
            <v>0</v>
          </cell>
          <cell r="CO44">
            <v>1</v>
          </cell>
          <cell r="CP44">
            <v>0</v>
          </cell>
          <cell r="CQ44">
            <v>0</v>
          </cell>
          <cell r="CR44">
            <v>1532.6020000000001</v>
          </cell>
          <cell r="CS44">
            <v>0</v>
          </cell>
          <cell r="CT44">
            <v>0</v>
          </cell>
          <cell r="CU44">
            <v>0</v>
          </cell>
          <cell r="CV44">
            <v>0</v>
          </cell>
          <cell r="CW44">
            <v>0</v>
          </cell>
          <cell r="CX44">
            <v>0</v>
          </cell>
          <cell r="CY44">
            <v>0</v>
          </cell>
          <cell r="CZ44">
            <v>0</v>
          </cell>
          <cell r="DA44">
            <v>1</v>
          </cell>
          <cell r="DB44">
            <v>9785770</v>
          </cell>
          <cell r="DC44">
            <v>0</v>
          </cell>
          <cell r="DD44">
            <v>0</v>
          </cell>
          <cell r="DE44">
            <v>177752</v>
          </cell>
          <cell r="DF44">
            <v>177752</v>
          </cell>
          <cell r="DG44">
            <v>136</v>
          </cell>
          <cell r="DH44">
            <v>0</v>
          </cell>
          <cell r="DI44">
            <v>0</v>
          </cell>
          <cell r="DK44">
            <v>5390</v>
          </cell>
          <cell r="DL44">
            <v>0</v>
          </cell>
          <cell r="DM44">
            <v>937311</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30.664999999999999</v>
          </cell>
          <cell r="ED44">
            <v>220435</v>
          </cell>
          <cell r="EE44">
            <v>0</v>
          </cell>
          <cell r="EF44">
            <v>0</v>
          </cell>
          <cell r="EG44">
            <v>0</v>
          </cell>
          <cell r="EH44">
            <v>716876</v>
          </cell>
          <cell r="EI44">
            <v>0</v>
          </cell>
          <cell r="EJ44">
            <v>0</v>
          </cell>
          <cell r="EK44">
            <v>30.106999999999999</v>
          </cell>
          <cell r="EL44">
            <v>0</v>
          </cell>
          <cell r="EM44">
            <v>2.9489999999999998</v>
          </cell>
          <cell r="EN44">
            <v>2.1059999999999999</v>
          </cell>
          <cell r="EO44">
            <v>0</v>
          </cell>
          <cell r="EP44">
            <v>0</v>
          </cell>
          <cell r="EQ44">
            <v>35.161999999999999</v>
          </cell>
          <cell r="ER44">
            <v>0</v>
          </cell>
          <cell r="ES44">
            <v>109.69799999999999</v>
          </cell>
          <cell r="ET44">
            <v>0</v>
          </cell>
          <cell r="EU44">
            <v>762951</v>
          </cell>
          <cell r="EV44">
            <v>0</v>
          </cell>
          <cell r="EW44">
            <v>0</v>
          </cell>
          <cell r="EX44">
            <v>0</v>
          </cell>
          <cell r="EZ44">
            <v>10250268</v>
          </cell>
          <cell r="FA44">
            <v>0</v>
          </cell>
          <cell r="FB44">
            <v>11013219</v>
          </cell>
          <cell r="FC44">
            <v>0.97329200000000005</v>
          </cell>
          <cell r="FD44">
            <v>0</v>
          </cell>
          <cell r="FE44">
            <v>1270975</v>
          </cell>
          <cell r="FF44">
            <v>326534</v>
          </cell>
          <cell r="FG44">
            <v>5.7339000000000001E-2</v>
          </cell>
          <cell r="FH44">
            <v>4.9002999999999998E-2</v>
          </cell>
          <cell r="FI44">
            <v>0</v>
          </cell>
          <cell r="FJ44">
            <v>0</v>
          </cell>
          <cell r="FK44">
            <v>2085.6210000000001</v>
          </cell>
          <cell r="FL44">
            <v>12951161</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F44">
            <v>0</v>
          </cell>
          <cell r="GG44">
            <v>0</v>
          </cell>
          <cell r="GH44">
            <v>0</v>
          </cell>
          <cell r="GI44">
            <v>0</v>
          </cell>
          <cell r="GJ44">
            <v>0</v>
          </cell>
          <cell r="GK44">
            <v>4604.6369999999997</v>
          </cell>
          <cell r="GL44">
            <v>0</v>
          </cell>
          <cell r="GM44">
            <v>0</v>
          </cell>
          <cell r="GN44">
            <v>0</v>
          </cell>
          <cell r="GO44">
            <v>0</v>
          </cell>
          <cell r="GP44">
            <v>12610728</v>
          </cell>
          <cell r="GQ44">
            <v>12610728</v>
          </cell>
          <cell r="GR44">
            <v>0</v>
          </cell>
          <cell r="GS44">
            <v>0</v>
          </cell>
          <cell r="GT44">
            <v>0</v>
          </cell>
          <cell r="HB44">
            <v>210852832</v>
          </cell>
          <cell r="HC44">
            <v>6.0034999999999998E-2</v>
          </cell>
          <cell r="HD44">
            <v>340433</v>
          </cell>
        </row>
        <row r="45">
          <cell r="B45">
            <v>15802</v>
          </cell>
          <cell r="C45">
            <v>9</v>
          </cell>
          <cell r="D45">
            <v>2019</v>
          </cell>
          <cell r="E45">
            <v>5390</v>
          </cell>
          <cell r="F45">
            <v>0</v>
          </cell>
          <cell r="G45">
            <v>996.72799999999995</v>
          </cell>
          <cell r="H45">
            <v>895.38199999999995</v>
          </cell>
          <cell r="I45">
            <v>895.38199999999995</v>
          </cell>
          <cell r="J45">
            <v>996.72799999999995</v>
          </cell>
          <cell r="K45">
            <v>0</v>
          </cell>
          <cell r="L45">
            <v>6535</v>
          </cell>
          <cell r="M45">
            <v>0</v>
          </cell>
          <cell r="N45">
            <v>0</v>
          </cell>
          <cell r="P45">
            <v>996.61199999999997</v>
          </cell>
          <cell r="Q45">
            <v>0</v>
          </cell>
          <cell r="R45">
            <v>445665</v>
          </cell>
          <cell r="S45">
            <v>447.18</v>
          </cell>
          <cell r="U45">
            <v>0</v>
          </cell>
          <cell r="V45">
            <v>164.89</v>
          </cell>
          <cell r="W45">
            <v>107756</v>
          </cell>
          <cell r="X45">
            <v>107756</v>
          </cell>
          <cell r="Z45">
            <v>0</v>
          </cell>
          <cell r="AA45">
            <v>1</v>
          </cell>
          <cell r="AB45">
            <v>1</v>
          </cell>
          <cell r="AC45">
            <v>0</v>
          </cell>
          <cell r="AD45" t="str">
            <v>N</v>
          </cell>
          <cell r="AE45">
            <v>0</v>
          </cell>
          <cell r="AH45">
            <v>0</v>
          </cell>
          <cell r="AI45">
            <v>0</v>
          </cell>
          <cell r="AJ45">
            <v>5102</v>
          </cell>
          <cell r="AK45" t="str">
            <v>1</v>
          </cell>
          <cell r="AL45" t="str">
            <v>GEORGE GERVIN ACADEMY</v>
          </cell>
          <cell r="AM45">
            <v>0</v>
          </cell>
          <cell r="AN45">
            <v>0</v>
          </cell>
          <cell r="AO45">
            <v>0</v>
          </cell>
          <cell r="AP45">
            <v>0</v>
          </cell>
          <cell r="AQ45">
            <v>0</v>
          </cell>
          <cell r="AR45">
            <v>0</v>
          </cell>
          <cell r="AS45">
            <v>0</v>
          </cell>
          <cell r="AT45">
            <v>0</v>
          </cell>
          <cell r="AU45">
            <v>0</v>
          </cell>
          <cell r="AV45">
            <v>0</v>
          </cell>
          <cell r="AW45">
            <v>10310158</v>
          </cell>
          <cell r="AX45">
            <v>10058136</v>
          </cell>
          <cell r="AY45">
            <v>0</v>
          </cell>
          <cell r="AZ45">
            <v>476286</v>
          </cell>
          <cell r="BA45">
            <v>0</v>
          </cell>
          <cell r="BB45">
            <v>0</v>
          </cell>
          <cell r="BC45">
            <v>0</v>
          </cell>
          <cell r="BD45">
            <v>0</v>
          </cell>
          <cell r="BE45">
            <v>0</v>
          </cell>
          <cell r="BF45">
            <v>8837317</v>
          </cell>
          <cell r="BG45">
            <v>0</v>
          </cell>
          <cell r="BH45">
            <v>111.349</v>
          </cell>
          <cell r="BI45">
            <v>30621</v>
          </cell>
          <cell r="BJ45">
            <v>12</v>
          </cell>
          <cell r="BK45">
            <v>0</v>
          </cell>
          <cell r="BL45">
            <v>0</v>
          </cell>
          <cell r="BM45">
            <v>0</v>
          </cell>
          <cell r="BN45">
            <v>0</v>
          </cell>
          <cell r="BO45">
            <v>0</v>
          </cell>
          <cell r="BP45">
            <v>0</v>
          </cell>
          <cell r="BQ45">
            <v>5390</v>
          </cell>
          <cell r="BR45">
            <v>1</v>
          </cell>
          <cell r="BS45">
            <v>0</v>
          </cell>
          <cell r="BT45">
            <v>0</v>
          </cell>
          <cell r="BU45">
            <v>0</v>
          </cell>
          <cell r="BV45">
            <v>0</v>
          </cell>
          <cell r="BW45">
            <v>0</v>
          </cell>
          <cell r="BX45">
            <v>0</v>
          </cell>
          <cell r="BY45">
            <v>0</v>
          </cell>
          <cell r="BZ45">
            <v>0</v>
          </cell>
          <cell r="CA45">
            <v>0</v>
          </cell>
          <cell r="CB45">
            <v>0</v>
          </cell>
          <cell r="CC45">
            <v>0</v>
          </cell>
          <cell r="CG45">
            <v>0</v>
          </cell>
          <cell r="CH45">
            <v>221401</v>
          </cell>
          <cell r="CI45">
            <v>0</v>
          </cell>
          <cell r="CJ45">
            <v>4</v>
          </cell>
          <cell r="CK45">
            <v>0</v>
          </cell>
          <cell r="CL45">
            <v>0</v>
          </cell>
          <cell r="CN45">
            <v>0</v>
          </cell>
          <cell r="CO45">
            <v>1</v>
          </cell>
          <cell r="CP45">
            <v>0.26700000000000002</v>
          </cell>
          <cell r="CQ45">
            <v>0</v>
          </cell>
          <cell r="CR45">
            <v>996.72799999999995</v>
          </cell>
          <cell r="CS45">
            <v>0</v>
          </cell>
          <cell r="CT45">
            <v>0</v>
          </cell>
          <cell r="CU45">
            <v>0</v>
          </cell>
          <cell r="CV45">
            <v>0</v>
          </cell>
          <cell r="CW45">
            <v>0</v>
          </cell>
          <cell r="CX45">
            <v>0</v>
          </cell>
          <cell r="CY45">
            <v>0</v>
          </cell>
          <cell r="CZ45">
            <v>0</v>
          </cell>
          <cell r="DA45">
            <v>1</v>
          </cell>
          <cell r="DB45">
            <v>5851321</v>
          </cell>
          <cell r="DC45">
            <v>0</v>
          </cell>
          <cell r="DD45">
            <v>0</v>
          </cell>
          <cell r="DE45">
            <v>1897111</v>
          </cell>
          <cell r="DF45">
            <v>1901316</v>
          </cell>
          <cell r="DG45">
            <v>1451.5</v>
          </cell>
          <cell r="DH45">
            <v>0</v>
          </cell>
          <cell r="DI45">
            <v>4205</v>
          </cell>
          <cell r="DK45">
            <v>5390</v>
          </cell>
          <cell r="DL45">
            <v>0</v>
          </cell>
          <cell r="DM45">
            <v>387491</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31.847999999999999</v>
          </cell>
          <cell r="ED45">
            <v>228939</v>
          </cell>
          <cell r="EE45">
            <v>0</v>
          </cell>
          <cell r="EF45">
            <v>0</v>
          </cell>
          <cell r="EG45">
            <v>0</v>
          </cell>
          <cell r="EH45">
            <v>139365</v>
          </cell>
          <cell r="EI45">
            <v>19187</v>
          </cell>
          <cell r="EJ45">
            <v>0.73399999999999999</v>
          </cell>
          <cell r="EK45">
            <v>4.91</v>
          </cell>
          <cell r="EL45">
            <v>0</v>
          </cell>
          <cell r="EM45">
            <v>0.20699999999999999</v>
          </cell>
          <cell r="EN45">
            <v>1.1950000000000001</v>
          </cell>
          <cell r="EO45">
            <v>0</v>
          </cell>
          <cell r="EP45">
            <v>0</v>
          </cell>
          <cell r="EQ45">
            <v>7.0460000000000003</v>
          </cell>
          <cell r="ER45">
            <v>0</v>
          </cell>
          <cell r="ES45">
            <v>21.326000000000001</v>
          </cell>
          <cell r="ET45">
            <v>0</v>
          </cell>
          <cell r="EU45">
            <v>476286</v>
          </cell>
          <cell r="EV45">
            <v>0</v>
          </cell>
          <cell r="EW45">
            <v>0</v>
          </cell>
          <cell r="EX45">
            <v>0</v>
          </cell>
          <cell r="EZ45">
            <v>8731412</v>
          </cell>
          <cell r="FA45">
            <v>0</v>
          </cell>
          <cell r="FB45">
            <v>9207698</v>
          </cell>
          <cell r="FC45">
            <v>0.97329200000000005</v>
          </cell>
          <cell r="FD45">
            <v>0</v>
          </cell>
          <cell r="FE45">
            <v>1055539</v>
          </cell>
          <cell r="FF45">
            <v>271185</v>
          </cell>
          <cell r="FG45">
            <v>5.7339000000000001E-2</v>
          </cell>
          <cell r="FH45">
            <v>4.9002999999999998E-2</v>
          </cell>
          <cell r="FI45">
            <v>0</v>
          </cell>
          <cell r="FJ45">
            <v>0</v>
          </cell>
          <cell r="FK45">
            <v>1732.0989999999999</v>
          </cell>
          <cell r="FL45">
            <v>10755823</v>
          </cell>
          <cell r="FM45">
            <v>0</v>
          </cell>
          <cell r="FN45">
            <v>0</v>
          </cell>
          <cell r="FO45">
            <v>66587</v>
          </cell>
          <cell r="FP45">
            <v>0</v>
          </cell>
          <cell r="FQ45">
            <v>97255</v>
          </cell>
          <cell r="FR45">
            <v>66587</v>
          </cell>
          <cell r="FS45">
            <v>30668</v>
          </cell>
          <cell r="FT45">
            <v>0</v>
          </cell>
          <cell r="FU45">
            <v>0</v>
          </cell>
          <cell r="FV45">
            <v>0</v>
          </cell>
          <cell r="FW45">
            <v>0</v>
          </cell>
          <cell r="FX45">
            <v>0</v>
          </cell>
          <cell r="FY45">
            <v>0</v>
          </cell>
          <cell r="FZ45">
            <v>0</v>
          </cell>
          <cell r="GA45">
            <v>0</v>
          </cell>
          <cell r="GB45">
            <v>831938</v>
          </cell>
          <cell r="GC45">
            <v>831938</v>
          </cell>
          <cell r="GD45">
            <v>94.3</v>
          </cell>
          <cell r="GF45">
            <v>0</v>
          </cell>
          <cell r="GG45">
            <v>0</v>
          </cell>
          <cell r="GH45">
            <v>0</v>
          </cell>
          <cell r="GI45">
            <v>0</v>
          </cell>
          <cell r="GJ45">
            <v>0</v>
          </cell>
          <cell r="GK45">
            <v>4835.2860000000001</v>
          </cell>
          <cell r="GL45">
            <v>14274</v>
          </cell>
          <cell r="GM45">
            <v>0</v>
          </cell>
          <cell r="GN45">
            <v>78951</v>
          </cell>
          <cell r="GO45">
            <v>0</v>
          </cell>
          <cell r="GP45">
            <v>10534422</v>
          </cell>
          <cell r="GQ45">
            <v>10534422</v>
          </cell>
          <cell r="GR45">
            <v>0</v>
          </cell>
          <cell r="GS45">
            <v>0</v>
          </cell>
          <cell r="GT45">
            <v>0</v>
          </cell>
          <cell r="HB45">
            <v>210852832</v>
          </cell>
          <cell r="HC45">
            <v>6.0034999999999998E-2</v>
          </cell>
          <cell r="HD45">
            <v>221401</v>
          </cell>
        </row>
        <row r="46">
          <cell r="B46">
            <v>43802</v>
          </cell>
          <cell r="C46">
            <v>9</v>
          </cell>
          <cell r="D46">
            <v>2019</v>
          </cell>
          <cell r="E46">
            <v>5390</v>
          </cell>
          <cell r="F46">
            <v>0</v>
          </cell>
          <cell r="G46">
            <v>93.052000000000007</v>
          </cell>
          <cell r="H46">
            <v>91.866</v>
          </cell>
          <cell r="I46">
            <v>91.866</v>
          </cell>
          <cell r="J46">
            <v>93.052000000000007</v>
          </cell>
          <cell r="K46">
            <v>0</v>
          </cell>
          <cell r="L46">
            <v>6535</v>
          </cell>
          <cell r="M46">
            <v>0</v>
          </cell>
          <cell r="N46">
            <v>0</v>
          </cell>
          <cell r="P46">
            <v>93.537999999999997</v>
          </cell>
          <cell r="Q46">
            <v>0</v>
          </cell>
          <cell r="R46">
            <v>41828</v>
          </cell>
          <cell r="S46">
            <v>447.18</v>
          </cell>
          <cell r="U46">
            <v>0</v>
          </cell>
          <cell r="V46">
            <v>11.252000000000001</v>
          </cell>
          <cell r="W46">
            <v>7353</v>
          </cell>
          <cell r="X46">
            <v>7353</v>
          </cell>
          <cell r="Z46">
            <v>0</v>
          </cell>
          <cell r="AA46">
            <v>1</v>
          </cell>
          <cell r="AB46">
            <v>1</v>
          </cell>
          <cell r="AC46">
            <v>0</v>
          </cell>
          <cell r="AD46" t="str">
            <v>N</v>
          </cell>
          <cell r="AE46">
            <v>0</v>
          </cell>
          <cell r="AH46">
            <v>0</v>
          </cell>
          <cell r="AI46">
            <v>0</v>
          </cell>
          <cell r="AJ46">
            <v>5102</v>
          </cell>
          <cell r="AK46" t="str">
            <v>1</v>
          </cell>
          <cell r="AL46" t="str">
            <v>THE LONE STAR LANGUAGE ACADEMY</v>
          </cell>
          <cell r="AM46">
            <v>0</v>
          </cell>
          <cell r="AN46">
            <v>0</v>
          </cell>
          <cell r="AO46">
            <v>0</v>
          </cell>
          <cell r="AP46">
            <v>0</v>
          </cell>
          <cell r="AQ46">
            <v>0</v>
          </cell>
          <cell r="AR46">
            <v>0</v>
          </cell>
          <cell r="AS46">
            <v>0</v>
          </cell>
          <cell r="AT46">
            <v>0</v>
          </cell>
          <cell r="AU46">
            <v>0</v>
          </cell>
          <cell r="AV46">
            <v>0</v>
          </cell>
          <cell r="AW46">
            <v>714613</v>
          </cell>
          <cell r="AX46">
            <v>693944</v>
          </cell>
          <cell r="AY46">
            <v>0</v>
          </cell>
          <cell r="AZ46">
            <v>41828</v>
          </cell>
          <cell r="BA46">
            <v>0</v>
          </cell>
          <cell r="BB46">
            <v>1986</v>
          </cell>
          <cell r="BC46">
            <v>1986</v>
          </cell>
          <cell r="BD46">
            <v>2.5329999999999999</v>
          </cell>
          <cell r="BE46">
            <v>0</v>
          </cell>
          <cell r="BF46">
            <v>624823</v>
          </cell>
          <cell r="BG46">
            <v>0</v>
          </cell>
          <cell r="BH46">
            <v>0</v>
          </cell>
          <cell r="BI46">
            <v>0</v>
          </cell>
          <cell r="BJ46">
            <v>12</v>
          </cell>
          <cell r="BK46">
            <v>0</v>
          </cell>
          <cell r="BL46">
            <v>0</v>
          </cell>
          <cell r="BM46">
            <v>0</v>
          </cell>
          <cell r="BN46">
            <v>0</v>
          </cell>
          <cell r="BO46">
            <v>0</v>
          </cell>
          <cell r="BP46">
            <v>0</v>
          </cell>
          <cell r="BQ46">
            <v>5390</v>
          </cell>
          <cell r="BR46">
            <v>1</v>
          </cell>
          <cell r="BS46">
            <v>0</v>
          </cell>
          <cell r="BT46">
            <v>0</v>
          </cell>
          <cell r="BU46">
            <v>0</v>
          </cell>
          <cell r="BV46">
            <v>0</v>
          </cell>
          <cell r="BW46">
            <v>0</v>
          </cell>
          <cell r="BX46">
            <v>0</v>
          </cell>
          <cell r="BY46">
            <v>0</v>
          </cell>
          <cell r="BZ46">
            <v>0</v>
          </cell>
          <cell r="CA46">
            <v>0</v>
          </cell>
          <cell r="CB46">
            <v>0</v>
          </cell>
          <cell r="CC46">
            <v>0</v>
          </cell>
          <cell r="CG46">
            <v>0</v>
          </cell>
          <cell r="CH46">
            <v>20669</v>
          </cell>
          <cell r="CI46">
            <v>0</v>
          </cell>
          <cell r="CJ46">
            <v>4</v>
          </cell>
          <cell r="CK46">
            <v>0</v>
          </cell>
          <cell r="CL46">
            <v>0</v>
          </cell>
          <cell r="CN46">
            <v>0</v>
          </cell>
          <cell r="CO46">
            <v>1</v>
          </cell>
          <cell r="CP46">
            <v>0</v>
          </cell>
          <cell r="CQ46">
            <v>0</v>
          </cell>
          <cell r="CR46">
            <v>93.052000000000007</v>
          </cell>
          <cell r="CS46">
            <v>0</v>
          </cell>
          <cell r="CT46">
            <v>0</v>
          </cell>
          <cell r="CU46">
            <v>0</v>
          </cell>
          <cell r="CV46">
            <v>0</v>
          </cell>
          <cell r="CW46">
            <v>0</v>
          </cell>
          <cell r="CX46">
            <v>0</v>
          </cell>
          <cell r="CY46">
            <v>0</v>
          </cell>
          <cell r="CZ46">
            <v>0</v>
          </cell>
          <cell r="DA46">
            <v>1</v>
          </cell>
          <cell r="DB46">
            <v>600344</v>
          </cell>
          <cell r="DC46">
            <v>0</v>
          </cell>
          <cell r="DD46">
            <v>0</v>
          </cell>
          <cell r="DE46">
            <v>0</v>
          </cell>
          <cell r="DF46">
            <v>0</v>
          </cell>
          <cell r="DG46">
            <v>0</v>
          </cell>
          <cell r="DH46">
            <v>0</v>
          </cell>
          <cell r="DI46">
            <v>0</v>
          </cell>
          <cell r="DK46">
            <v>5390</v>
          </cell>
          <cell r="DL46">
            <v>0</v>
          </cell>
          <cell r="DM46">
            <v>32286</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0.89500000000000002</v>
          </cell>
          <cell r="ED46">
            <v>6434</v>
          </cell>
          <cell r="EE46">
            <v>0</v>
          </cell>
          <cell r="EF46">
            <v>0</v>
          </cell>
          <cell r="EG46">
            <v>0</v>
          </cell>
          <cell r="EH46">
            <v>25852</v>
          </cell>
          <cell r="EI46">
            <v>0</v>
          </cell>
          <cell r="EJ46">
            <v>0</v>
          </cell>
          <cell r="EK46">
            <v>0.98699999999999999</v>
          </cell>
          <cell r="EL46">
            <v>0</v>
          </cell>
          <cell r="EM46">
            <v>0</v>
          </cell>
          <cell r="EN46">
            <v>0.19900000000000001</v>
          </cell>
          <cell r="EO46">
            <v>0</v>
          </cell>
          <cell r="EP46">
            <v>0</v>
          </cell>
          <cell r="EQ46">
            <v>1.1859999999999999</v>
          </cell>
          <cell r="ER46">
            <v>0</v>
          </cell>
          <cell r="ES46">
            <v>3.956</v>
          </cell>
          <cell r="ET46">
            <v>0</v>
          </cell>
          <cell r="EU46">
            <v>41828</v>
          </cell>
          <cell r="EV46">
            <v>0</v>
          </cell>
          <cell r="EW46">
            <v>0</v>
          </cell>
          <cell r="EX46">
            <v>0</v>
          </cell>
          <cell r="EZ46">
            <v>600141</v>
          </cell>
          <cell r="FA46">
            <v>0</v>
          </cell>
          <cell r="FB46">
            <v>641969</v>
          </cell>
          <cell r="FC46">
            <v>0.97329200000000005</v>
          </cell>
          <cell r="FD46">
            <v>0</v>
          </cell>
          <cell r="FE46">
            <v>74629</v>
          </cell>
          <cell r="FF46">
            <v>19174</v>
          </cell>
          <cell r="FG46">
            <v>5.7339000000000001E-2</v>
          </cell>
          <cell r="FH46">
            <v>4.9002999999999998E-2</v>
          </cell>
          <cell r="FI46">
            <v>0</v>
          </cell>
          <cell r="FJ46">
            <v>0</v>
          </cell>
          <cell r="FK46">
            <v>122.464</v>
          </cell>
          <cell r="FL46">
            <v>756441</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F46">
            <v>0</v>
          </cell>
          <cell r="GG46">
            <v>0</v>
          </cell>
          <cell r="GH46">
            <v>0</v>
          </cell>
          <cell r="GI46">
            <v>0</v>
          </cell>
          <cell r="GJ46">
            <v>0</v>
          </cell>
          <cell r="GK46">
            <v>4604.6369999999997</v>
          </cell>
          <cell r="GL46">
            <v>0</v>
          </cell>
          <cell r="GM46">
            <v>0</v>
          </cell>
          <cell r="GN46">
            <v>0</v>
          </cell>
          <cell r="GO46">
            <v>0</v>
          </cell>
          <cell r="GP46">
            <v>735772</v>
          </cell>
          <cell r="GQ46">
            <v>735772</v>
          </cell>
          <cell r="GR46">
            <v>0</v>
          </cell>
          <cell r="GS46">
            <v>0</v>
          </cell>
          <cell r="GT46">
            <v>0</v>
          </cell>
          <cell r="HB46">
            <v>210852832</v>
          </cell>
          <cell r="HC46">
            <v>6.0034999999999998E-2</v>
          </cell>
          <cell r="HD46">
            <v>20669</v>
          </cell>
        </row>
        <row r="47">
          <cell r="B47">
            <v>46802</v>
          </cell>
          <cell r="C47">
            <v>9</v>
          </cell>
          <cell r="D47">
            <v>2019</v>
          </cell>
          <cell r="E47">
            <v>5390</v>
          </cell>
          <cell r="F47">
            <v>0</v>
          </cell>
          <cell r="G47">
            <v>540.39200000000005</v>
          </cell>
          <cell r="H47">
            <v>401.43</v>
          </cell>
          <cell r="I47">
            <v>401.43</v>
          </cell>
          <cell r="J47">
            <v>540.39200000000005</v>
          </cell>
          <cell r="K47">
            <v>0</v>
          </cell>
          <cell r="L47">
            <v>6535</v>
          </cell>
          <cell r="M47">
            <v>0</v>
          </cell>
          <cell r="N47">
            <v>0</v>
          </cell>
          <cell r="P47">
            <v>538.87</v>
          </cell>
          <cell r="Q47">
            <v>0</v>
          </cell>
          <cell r="R47">
            <v>240972</v>
          </cell>
          <cell r="S47">
            <v>447.18</v>
          </cell>
          <cell r="U47">
            <v>0</v>
          </cell>
          <cell r="V47">
            <v>163.62299999999999</v>
          </cell>
          <cell r="W47">
            <v>106928</v>
          </cell>
          <cell r="X47">
            <v>106928</v>
          </cell>
          <cell r="Z47">
            <v>0</v>
          </cell>
          <cell r="AA47">
            <v>1</v>
          </cell>
          <cell r="AB47">
            <v>1</v>
          </cell>
          <cell r="AC47">
            <v>0</v>
          </cell>
          <cell r="AD47" t="str">
            <v>N</v>
          </cell>
          <cell r="AE47">
            <v>0</v>
          </cell>
          <cell r="AH47">
            <v>0</v>
          </cell>
          <cell r="AI47">
            <v>0</v>
          </cell>
          <cell r="AJ47">
            <v>5102</v>
          </cell>
          <cell r="AK47" t="str">
            <v>1</v>
          </cell>
          <cell r="AL47" t="str">
            <v>TRINITY CHARTER SCHOOL</v>
          </cell>
          <cell r="AM47">
            <v>0</v>
          </cell>
          <cell r="AN47">
            <v>0</v>
          </cell>
          <cell r="AO47">
            <v>0</v>
          </cell>
          <cell r="AP47">
            <v>0</v>
          </cell>
          <cell r="AQ47">
            <v>0</v>
          </cell>
          <cell r="AR47">
            <v>0</v>
          </cell>
          <cell r="AS47">
            <v>0</v>
          </cell>
          <cell r="AT47">
            <v>0</v>
          </cell>
          <cell r="AU47">
            <v>0</v>
          </cell>
          <cell r="AV47">
            <v>0</v>
          </cell>
          <cell r="AW47">
            <v>8071622</v>
          </cell>
          <cell r="AX47">
            <v>7909365</v>
          </cell>
          <cell r="AY47">
            <v>0</v>
          </cell>
          <cell r="AZ47">
            <v>264859</v>
          </cell>
          <cell r="BA47">
            <v>36.667000000000002</v>
          </cell>
          <cell r="BB47">
            <v>0</v>
          </cell>
          <cell r="BC47">
            <v>0</v>
          </cell>
          <cell r="BD47">
            <v>0</v>
          </cell>
          <cell r="BE47">
            <v>0</v>
          </cell>
          <cell r="BF47">
            <v>6921327</v>
          </cell>
          <cell r="BG47">
            <v>0</v>
          </cell>
          <cell r="BH47">
            <v>86.86</v>
          </cell>
          <cell r="BI47">
            <v>23887</v>
          </cell>
          <cell r="BJ47">
            <v>12</v>
          </cell>
          <cell r="BK47">
            <v>0</v>
          </cell>
          <cell r="BL47">
            <v>0</v>
          </cell>
          <cell r="BM47">
            <v>0</v>
          </cell>
          <cell r="BN47">
            <v>0</v>
          </cell>
          <cell r="BO47">
            <v>0</v>
          </cell>
          <cell r="BP47">
            <v>0</v>
          </cell>
          <cell r="BQ47">
            <v>5390</v>
          </cell>
          <cell r="BR47">
            <v>1</v>
          </cell>
          <cell r="BS47">
            <v>0</v>
          </cell>
          <cell r="BT47">
            <v>0</v>
          </cell>
          <cell r="BU47">
            <v>0</v>
          </cell>
          <cell r="BV47">
            <v>0</v>
          </cell>
          <cell r="BW47">
            <v>0</v>
          </cell>
          <cell r="BX47">
            <v>0</v>
          </cell>
          <cell r="BY47">
            <v>0</v>
          </cell>
          <cell r="BZ47">
            <v>0</v>
          </cell>
          <cell r="CA47">
            <v>0</v>
          </cell>
          <cell r="CB47">
            <v>0</v>
          </cell>
          <cell r="CC47">
            <v>0</v>
          </cell>
          <cell r="CG47">
            <v>0</v>
          </cell>
          <cell r="CH47">
            <v>138370</v>
          </cell>
          <cell r="CI47">
            <v>0</v>
          </cell>
          <cell r="CJ47">
            <v>4</v>
          </cell>
          <cell r="CK47">
            <v>0</v>
          </cell>
          <cell r="CL47">
            <v>0</v>
          </cell>
          <cell r="CN47">
            <v>0</v>
          </cell>
          <cell r="CO47">
            <v>1</v>
          </cell>
          <cell r="CP47">
            <v>0</v>
          </cell>
          <cell r="CQ47">
            <v>0</v>
          </cell>
          <cell r="CR47">
            <v>540.39200000000005</v>
          </cell>
          <cell r="CS47">
            <v>0</v>
          </cell>
          <cell r="CT47">
            <v>0</v>
          </cell>
          <cell r="CU47">
            <v>0</v>
          </cell>
          <cell r="CV47">
            <v>0</v>
          </cell>
          <cell r="CW47">
            <v>0</v>
          </cell>
          <cell r="CX47">
            <v>0</v>
          </cell>
          <cell r="CY47">
            <v>0</v>
          </cell>
          <cell r="CZ47">
            <v>0</v>
          </cell>
          <cell r="DA47">
            <v>1</v>
          </cell>
          <cell r="DB47">
            <v>2623345</v>
          </cell>
          <cell r="DC47">
            <v>0</v>
          </cell>
          <cell r="DD47">
            <v>36.667000000000002</v>
          </cell>
          <cell r="DE47">
            <v>823841</v>
          </cell>
          <cell r="DF47">
            <v>823841</v>
          </cell>
          <cell r="DG47">
            <v>630.33000000000004</v>
          </cell>
          <cell r="DH47">
            <v>0</v>
          </cell>
          <cell r="DI47">
            <v>0</v>
          </cell>
          <cell r="DK47">
            <v>5390</v>
          </cell>
          <cell r="DL47">
            <v>0</v>
          </cell>
          <cell r="DM47">
            <v>3516850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18821</v>
          </cell>
          <cell r="EI47">
            <v>3498029</v>
          </cell>
          <cell r="EJ47">
            <v>133.81899999999999</v>
          </cell>
          <cell r="EK47">
            <v>0</v>
          </cell>
          <cell r="EL47">
            <v>0</v>
          </cell>
          <cell r="EM47">
            <v>0</v>
          </cell>
          <cell r="EN47">
            <v>0.57599999999999996</v>
          </cell>
          <cell r="EO47">
            <v>0</v>
          </cell>
          <cell r="EP47">
            <v>0</v>
          </cell>
          <cell r="EQ47">
            <v>134.39500000000001</v>
          </cell>
          <cell r="ER47">
            <v>0</v>
          </cell>
          <cell r="ES47">
            <v>2.88</v>
          </cell>
          <cell r="ET47">
            <v>18334</v>
          </cell>
          <cell r="EU47">
            <v>264859</v>
          </cell>
          <cell r="EV47">
            <v>0</v>
          </cell>
          <cell r="EW47">
            <v>0</v>
          </cell>
          <cell r="EX47">
            <v>0</v>
          </cell>
          <cell r="EZ47">
            <v>6870283</v>
          </cell>
          <cell r="FA47">
            <v>0</v>
          </cell>
          <cell r="FB47">
            <v>7135142</v>
          </cell>
          <cell r="FC47">
            <v>0.97329200000000005</v>
          </cell>
          <cell r="FD47">
            <v>0</v>
          </cell>
          <cell r="FE47">
            <v>826691</v>
          </cell>
          <cell r="FF47">
            <v>212391</v>
          </cell>
          <cell r="FG47">
            <v>5.7339000000000001E-2</v>
          </cell>
          <cell r="FH47">
            <v>4.9002999999999998E-2</v>
          </cell>
          <cell r="FI47">
            <v>0</v>
          </cell>
          <cell r="FJ47">
            <v>0</v>
          </cell>
          <cell r="FK47">
            <v>1356.568</v>
          </cell>
          <cell r="FL47">
            <v>8312594</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40291</v>
          </cell>
          <cell r="GC47">
            <v>40291</v>
          </cell>
          <cell r="GD47">
            <v>4.5670000000000002</v>
          </cell>
          <cell r="GF47">
            <v>0</v>
          </cell>
          <cell r="GG47">
            <v>0</v>
          </cell>
          <cell r="GH47">
            <v>0</v>
          </cell>
          <cell r="GI47">
            <v>0</v>
          </cell>
          <cell r="GJ47">
            <v>0</v>
          </cell>
          <cell r="GK47">
            <v>4715.7929999999997</v>
          </cell>
          <cell r="GL47">
            <v>24090</v>
          </cell>
          <cell r="GM47">
            <v>0</v>
          </cell>
          <cell r="GN47">
            <v>0</v>
          </cell>
          <cell r="GO47">
            <v>0</v>
          </cell>
          <cell r="GP47">
            <v>8174224</v>
          </cell>
          <cell r="GQ47">
            <v>8174224</v>
          </cell>
          <cell r="GR47">
            <v>0</v>
          </cell>
          <cell r="GS47">
            <v>0</v>
          </cell>
          <cell r="GT47">
            <v>0</v>
          </cell>
          <cell r="HB47">
            <v>210852832</v>
          </cell>
          <cell r="HC47">
            <v>6.0034999999999998E-2</v>
          </cell>
          <cell r="HD47">
            <v>120036</v>
          </cell>
        </row>
        <row r="48">
          <cell r="B48">
            <v>57802</v>
          </cell>
          <cell r="C48">
            <v>9</v>
          </cell>
          <cell r="D48">
            <v>2019</v>
          </cell>
          <cell r="E48">
            <v>5390</v>
          </cell>
          <cell r="F48">
            <v>0</v>
          </cell>
          <cell r="G48">
            <v>611.34</v>
          </cell>
          <cell r="H48">
            <v>595.97</v>
          </cell>
          <cell r="I48">
            <v>595.97</v>
          </cell>
          <cell r="J48">
            <v>611.34</v>
          </cell>
          <cell r="K48">
            <v>0</v>
          </cell>
          <cell r="L48">
            <v>6535</v>
          </cell>
          <cell r="M48">
            <v>0</v>
          </cell>
          <cell r="N48">
            <v>0</v>
          </cell>
          <cell r="P48">
            <v>606.16300000000001</v>
          </cell>
          <cell r="Q48">
            <v>0</v>
          </cell>
          <cell r="R48">
            <v>271064</v>
          </cell>
          <cell r="S48">
            <v>447.18</v>
          </cell>
          <cell r="U48">
            <v>0</v>
          </cell>
          <cell r="V48">
            <v>159.18299999999999</v>
          </cell>
          <cell r="W48">
            <v>104026</v>
          </cell>
          <cell r="X48">
            <v>104026</v>
          </cell>
          <cell r="Z48">
            <v>0</v>
          </cell>
          <cell r="AA48">
            <v>1</v>
          </cell>
          <cell r="AB48">
            <v>1</v>
          </cell>
          <cell r="AC48">
            <v>0</v>
          </cell>
          <cell r="AD48" t="str">
            <v>N</v>
          </cell>
          <cell r="AE48">
            <v>0</v>
          </cell>
          <cell r="AH48">
            <v>0</v>
          </cell>
          <cell r="AI48">
            <v>0</v>
          </cell>
          <cell r="AJ48">
            <v>5102</v>
          </cell>
          <cell r="AK48" t="str">
            <v>1</v>
          </cell>
          <cell r="AL48" t="str">
            <v>PEGASUS SCHOOL OF LIBERAL ARTS AND SCIENCES</v>
          </cell>
          <cell r="AM48">
            <v>0</v>
          </cell>
          <cell r="AN48">
            <v>0</v>
          </cell>
          <cell r="AO48">
            <v>0</v>
          </cell>
          <cell r="AP48">
            <v>0</v>
          </cell>
          <cell r="AQ48">
            <v>0</v>
          </cell>
          <cell r="AR48">
            <v>0</v>
          </cell>
          <cell r="AS48">
            <v>0</v>
          </cell>
          <cell r="AT48">
            <v>0</v>
          </cell>
          <cell r="AU48">
            <v>0</v>
          </cell>
          <cell r="AV48">
            <v>0</v>
          </cell>
          <cell r="AW48">
            <v>5982059</v>
          </cell>
          <cell r="AX48">
            <v>5781366</v>
          </cell>
          <cell r="AY48">
            <v>0</v>
          </cell>
          <cell r="AZ48">
            <v>324044</v>
          </cell>
          <cell r="BA48">
            <v>23.832999999999998</v>
          </cell>
          <cell r="BB48">
            <v>0</v>
          </cell>
          <cell r="BC48">
            <v>0</v>
          </cell>
          <cell r="BD48">
            <v>0</v>
          </cell>
          <cell r="BE48">
            <v>0</v>
          </cell>
          <cell r="BF48">
            <v>4990308</v>
          </cell>
          <cell r="BG48">
            <v>0</v>
          </cell>
          <cell r="BH48">
            <v>192.65299999999999</v>
          </cell>
          <cell r="BI48">
            <v>52980</v>
          </cell>
          <cell r="BJ48">
            <v>12</v>
          </cell>
          <cell r="BK48">
            <v>0</v>
          </cell>
          <cell r="BL48">
            <v>0</v>
          </cell>
          <cell r="BM48">
            <v>0</v>
          </cell>
          <cell r="BN48">
            <v>0</v>
          </cell>
          <cell r="BO48">
            <v>0</v>
          </cell>
          <cell r="BP48">
            <v>0</v>
          </cell>
          <cell r="BQ48">
            <v>5390</v>
          </cell>
          <cell r="BR48">
            <v>1</v>
          </cell>
          <cell r="BS48">
            <v>0</v>
          </cell>
          <cell r="BT48">
            <v>0</v>
          </cell>
          <cell r="BU48">
            <v>0</v>
          </cell>
          <cell r="BV48">
            <v>0</v>
          </cell>
          <cell r="BW48">
            <v>0</v>
          </cell>
          <cell r="BX48">
            <v>0</v>
          </cell>
          <cell r="BY48">
            <v>0</v>
          </cell>
          <cell r="BZ48">
            <v>0</v>
          </cell>
          <cell r="CA48">
            <v>0</v>
          </cell>
          <cell r="CB48">
            <v>0</v>
          </cell>
          <cell r="CC48">
            <v>0</v>
          </cell>
          <cell r="CG48">
            <v>0</v>
          </cell>
          <cell r="CH48">
            <v>147713</v>
          </cell>
          <cell r="CI48">
            <v>0</v>
          </cell>
          <cell r="CJ48">
            <v>4</v>
          </cell>
          <cell r="CK48">
            <v>0</v>
          </cell>
          <cell r="CL48">
            <v>0</v>
          </cell>
          <cell r="CN48">
            <v>0</v>
          </cell>
          <cell r="CO48">
            <v>1</v>
          </cell>
          <cell r="CP48">
            <v>0</v>
          </cell>
          <cell r="CQ48">
            <v>0</v>
          </cell>
          <cell r="CR48">
            <v>611.34</v>
          </cell>
          <cell r="CS48">
            <v>0</v>
          </cell>
          <cell r="CT48">
            <v>0</v>
          </cell>
          <cell r="CU48">
            <v>0</v>
          </cell>
          <cell r="CV48">
            <v>0</v>
          </cell>
          <cell r="CW48">
            <v>0</v>
          </cell>
          <cell r="CX48">
            <v>0</v>
          </cell>
          <cell r="CY48">
            <v>0</v>
          </cell>
          <cell r="CZ48">
            <v>0</v>
          </cell>
          <cell r="DA48">
            <v>1</v>
          </cell>
          <cell r="DB48">
            <v>3894664</v>
          </cell>
          <cell r="DC48">
            <v>0</v>
          </cell>
          <cell r="DD48">
            <v>23.832999999999998</v>
          </cell>
          <cell r="DE48">
            <v>696200</v>
          </cell>
          <cell r="DF48">
            <v>696200</v>
          </cell>
          <cell r="DG48">
            <v>532.66999999999996</v>
          </cell>
          <cell r="DH48">
            <v>0</v>
          </cell>
          <cell r="DI48">
            <v>0</v>
          </cell>
          <cell r="DK48">
            <v>5390</v>
          </cell>
          <cell r="DL48">
            <v>0</v>
          </cell>
          <cell r="DM48">
            <v>432357</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16.582000000000001</v>
          </cell>
          <cell r="ED48">
            <v>119200</v>
          </cell>
          <cell r="EE48">
            <v>0</v>
          </cell>
          <cell r="EF48">
            <v>0</v>
          </cell>
          <cell r="EG48">
            <v>0</v>
          </cell>
          <cell r="EH48">
            <v>313157</v>
          </cell>
          <cell r="EI48">
            <v>0</v>
          </cell>
          <cell r="EJ48">
            <v>0</v>
          </cell>
          <cell r="EK48">
            <v>14.048</v>
          </cell>
          <cell r="EL48">
            <v>0</v>
          </cell>
          <cell r="EM48">
            <v>0.41699999999999998</v>
          </cell>
          <cell r="EN48">
            <v>0.90500000000000003</v>
          </cell>
          <cell r="EO48">
            <v>0</v>
          </cell>
          <cell r="EP48">
            <v>0</v>
          </cell>
          <cell r="EQ48">
            <v>15.37</v>
          </cell>
          <cell r="ER48">
            <v>0</v>
          </cell>
          <cell r="ES48">
            <v>47.92</v>
          </cell>
          <cell r="ET48">
            <v>11917</v>
          </cell>
          <cell r="EU48">
            <v>324044</v>
          </cell>
          <cell r="EV48">
            <v>0</v>
          </cell>
          <cell r="EW48">
            <v>0</v>
          </cell>
          <cell r="EX48">
            <v>0</v>
          </cell>
          <cell r="EZ48">
            <v>5032183</v>
          </cell>
          <cell r="FA48">
            <v>0</v>
          </cell>
          <cell r="FB48">
            <v>5356227</v>
          </cell>
          <cell r="FC48">
            <v>0.97329200000000005</v>
          </cell>
          <cell r="FD48">
            <v>0</v>
          </cell>
          <cell r="FE48">
            <v>596048</v>
          </cell>
          <cell r="FF48">
            <v>153135</v>
          </cell>
          <cell r="FG48">
            <v>5.7339000000000001E-2</v>
          </cell>
          <cell r="FH48">
            <v>4.9002999999999998E-2</v>
          </cell>
          <cell r="FI48">
            <v>0</v>
          </cell>
          <cell r="FJ48">
            <v>0</v>
          </cell>
          <cell r="FK48">
            <v>978.09199999999998</v>
          </cell>
          <cell r="FL48">
            <v>6253123</v>
          </cell>
          <cell r="FM48">
            <v>0</v>
          </cell>
          <cell r="FN48">
            <v>0</v>
          </cell>
          <cell r="FO48">
            <v>176000</v>
          </cell>
          <cell r="FP48">
            <v>0</v>
          </cell>
          <cell r="FQ48">
            <v>176000</v>
          </cell>
          <cell r="FR48">
            <v>176000</v>
          </cell>
          <cell r="FS48">
            <v>0</v>
          </cell>
          <cell r="FT48">
            <v>0</v>
          </cell>
          <cell r="FU48">
            <v>0</v>
          </cell>
          <cell r="FV48">
            <v>0</v>
          </cell>
          <cell r="FW48">
            <v>0</v>
          </cell>
          <cell r="FX48">
            <v>0</v>
          </cell>
          <cell r="FY48">
            <v>0</v>
          </cell>
          <cell r="FZ48">
            <v>0</v>
          </cell>
          <cell r="GA48">
            <v>0</v>
          </cell>
          <cell r="GB48">
            <v>0</v>
          </cell>
          <cell r="GC48">
            <v>0</v>
          </cell>
          <cell r="GD48">
            <v>0</v>
          </cell>
          <cell r="GF48">
            <v>0</v>
          </cell>
          <cell r="GG48">
            <v>0</v>
          </cell>
          <cell r="GH48">
            <v>0</v>
          </cell>
          <cell r="GI48">
            <v>0</v>
          </cell>
          <cell r="GJ48">
            <v>0</v>
          </cell>
          <cell r="GK48">
            <v>4965.8940000000002</v>
          </cell>
          <cell r="GL48">
            <v>14383</v>
          </cell>
          <cell r="GM48">
            <v>0</v>
          </cell>
          <cell r="GN48">
            <v>0</v>
          </cell>
          <cell r="GO48">
            <v>0</v>
          </cell>
          <cell r="GP48">
            <v>6105410</v>
          </cell>
          <cell r="GQ48">
            <v>6105410</v>
          </cell>
          <cell r="GR48">
            <v>0</v>
          </cell>
          <cell r="GS48">
            <v>0</v>
          </cell>
          <cell r="GT48">
            <v>0</v>
          </cell>
          <cell r="HB48">
            <v>210852832</v>
          </cell>
          <cell r="HC48">
            <v>6.0034999999999998E-2</v>
          </cell>
          <cell r="HD48">
            <v>135796</v>
          </cell>
        </row>
        <row r="49">
          <cell r="B49">
            <v>61802</v>
          </cell>
          <cell r="C49">
            <v>9</v>
          </cell>
          <cell r="D49">
            <v>2019</v>
          </cell>
          <cell r="E49">
            <v>5390</v>
          </cell>
          <cell r="F49">
            <v>0</v>
          </cell>
          <cell r="G49">
            <v>440.97500000000002</v>
          </cell>
          <cell r="H49">
            <v>424.65199999999999</v>
          </cell>
          <cell r="I49">
            <v>424.65199999999999</v>
          </cell>
          <cell r="J49">
            <v>440.97500000000002</v>
          </cell>
          <cell r="K49">
            <v>0</v>
          </cell>
          <cell r="L49">
            <v>6535</v>
          </cell>
          <cell r="M49">
            <v>0</v>
          </cell>
          <cell r="N49">
            <v>0</v>
          </cell>
          <cell r="P49">
            <v>442.42200000000003</v>
          </cell>
          <cell r="Q49">
            <v>0</v>
          </cell>
          <cell r="R49">
            <v>197842</v>
          </cell>
          <cell r="S49">
            <v>447.18</v>
          </cell>
          <cell r="U49">
            <v>0</v>
          </cell>
          <cell r="V49">
            <v>108.13500000000001</v>
          </cell>
          <cell r="W49">
            <v>70666</v>
          </cell>
          <cell r="X49">
            <v>70666</v>
          </cell>
          <cell r="Z49">
            <v>0</v>
          </cell>
          <cell r="AA49">
            <v>1</v>
          </cell>
          <cell r="AB49">
            <v>1</v>
          </cell>
          <cell r="AC49">
            <v>0</v>
          </cell>
          <cell r="AD49" t="str">
            <v>N</v>
          </cell>
          <cell r="AE49">
            <v>0</v>
          </cell>
          <cell r="AH49">
            <v>0</v>
          </cell>
          <cell r="AI49">
            <v>0</v>
          </cell>
          <cell r="AJ49">
            <v>5102</v>
          </cell>
          <cell r="AK49" t="str">
            <v>1</v>
          </cell>
          <cell r="AL49" t="str">
            <v>NORTH TEXAS COLLEGIATE ACADEMY</v>
          </cell>
          <cell r="AM49">
            <v>0</v>
          </cell>
          <cell r="AN49">
            <v>0</v>
          </cell>
          <cell r="AO49">
            <v>0</v>
          </cell>
          <cell r="AP49">
            <v>0</v>
          </cell>
          <cell r="AQ49">
            <v>0</v>
          </cell>
          <cell r="AR49">
            <v>0</v>
          </cell>
          <cell r="AS49">
            <v>0</v>
          </cell>
          <cell r="AT49">
            <v>0</v>
          </cell>
          <cell r="AU49">
            <v>0</v>
          </cell>
          <cell r="AV49">
            <v>0</v>
          </cell>
          <cell r="AW49">
            <v>4218350</v>
          </cell>
          <cell r="AX49">
            <v>4073501</v>
          </cell>
          <cell r="AY49">
            <v>0</v>
          </cell>
          <cell r="AZ49">
            <v>238134</v>
          </cell>
          <cell r="BA49">
            <v>12.167</v>
          </cell>
          <cell r="BB49">
            <v>0</v>
          </cell>
          <cell r="BC49">
            <v>0</v>
          </cell>
          <cell r="BD49">
            <v>0</v>
          </cell>
          <cell r="BE49">
            <v>0</v>
          </cell>
          <cell r="BF49">
            <v>3596382</v>
          </cell>
          <cell r="BG49">
            <v>0</v>
          </cell>
          <cell r="BH49">
            <v>146.517</v>
          </cell>
          <cell r="BI49">
            <v>40292</v>
          </cell>
          <cell r="BJ49">
            <v>12</v>
          </cell>
          <cell r="BK49">
            <v>0</v>
          </cell>
          <cell r="BL49">
            <v>0</v>
          </cell>
          <cell r="BM49">
            <v>0</v>
          </cell>
          <cell r="BN49">
            <v>0</v>
          </cell>
          <cell r="BO49">
            <v>0</v>
          </cell>
          <cell r="BP49">
            <v>0</v>
          </cell>
          <cell r="BQ49">
            <v>5390</v>
          </cell>
          <cell r="BR49">
            <v>1</v>
          </cell>
          <cell r="BS49">
            <v>0</v>
          </cell>
          <cell r="BT49">
            <v>0</v>
          </cell>
          <cell r="BU49">
            <v>0</v>
          </cell>
          <cell r="BV49">
            <v>0</v>
          </cell>
          <cell r="BW49">
            <v>0</v>
          </cell>
          <cell r="BX49">
            <v>0</v>
          </cell>
          <cell r="BY49">
            <v>0</v>
          </cell>
          <cell r="BZ49">
            <v>0</v>
          </cell>
          <cell r="CA49">
            <v>0</v>
          </cell>
          <cell r="CB49">
            <v>0</v>
          </cell>
          <cell r="CC49">
            <v>0</v>
          </cell>
          <cell r="CG49">
            <v>0</v>
          </cell>
          <cell r="CH49">
            <v>104557</v>
          </cell>
          <cell r="CI49">
            <v>0</v>
          </cell>
          <cell r="CJ49">
            <v>4</v>
          </cell>
          <cell r="CK49">
            <v>0</v>
          </cell>
          <cell r="CL49">
            <v>0</v>
          </cell>
          <cell r="CN49">
            <v>0</v>
          </cell>
          <cell r="CO49">
            <v>1</v>
          </cell>
          <cell r="CP49">
            <v>0</v>
          </cell>
          <cell r="CQ49">
            <v>2.08</v>
          </cell>
          <cell r="CR49">
            <v>440.97500000000002</v>
          </cell>
          <cell r="CS49">
            <v>0</v>
          </cell>
          <cell r="CT49">
            <v>0</v>
          </cell>
          <cell r="CU49">
            <v>0</v>
          </cell>
          <cell r="CV49">
            <v>0</v>
          </cell>
          <cell r="CW49">
            <v>0</v>
          </cell>
          <cell r="CX49">
            <v>0</v>
          </cell>
          <cell r="CY49">
            <v>0</v>
          </cell>
          <cell r="CZ49">
            <v>0</v>
          </cell>
          <cell r="DA49">
            <v>1</v>
          </cell>
          <cell r="DB49">
            <v>2775101</v>
          </cell>
          <cell r="DC49">
            <v>0</v>
          </cell>
          <cell r="DD49">
            <v>0</v>
          </cell>
          <cell r="DE49">
            <v>444811</v>
          </cell>
          <cell r="DF49">
            <v>444811</v>
          </cell>
          <cell r="DG49">
            <v>340.33</v>
          </cell>
          <cell r="DH49">
            <v>0</v>
          </cell>
          <cell r="DI49">
            <v>0</v>
          </cell>
          <cell r="DK49">
            <v>5390</v>
          </cell>
          <cell r="DL49">
            <v>0</v>
          </cell>
          <cell r="DM49">
            <v>404492</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9.4429999999999996</v>
          </cell>
          <cell r="ED49">
            <v>67881</v>
          </cell>
          <cell r="EE49">
            <v>0</v>
          </cell>
          <cell r="EF49">
            <v>0</v>
          </cell>
          <cell r="EG49">
            <v>0</v>
          </cell>
          <cell r="EH49">
            <v>336611</v>
          </cell>
          <cell r="EI49">
            <v>0</v>
          </cell>
          <cell r="EJ49">
            <v>0</v>
          </cell>
          <cell r="EK49">
            <v>14.632999999999999</v>
          </cell>
          <cell r="EL49">
            <v>0</v>
          </cell>
          <cell r="EM49">
            <v>0.42</v>
          </cell>
          <cell r="EN49">
            <v>1.27</v>
          </cell>
          <cell r="EO49">
            <v>0</v>
          </cell>
          <cell r="EP49">
            <v>0</v>
          </cell>
          <cell r="EQ49">
            <v>16.323</v>
          </cell>
          <cell r="ER49">
            <v>0</v>
          </cell>
          <cell r="ES49">
            <v>51.509</v>
          </cell>
          <cell r="ET49">
            <v>6604</v>
          </cell>
          <cell r="EU49">
            <v>238134</v>
          </cell>
          <cell r="EV49">
            <v>0</v>
          </cell>
          <cell r="EW49">
            <v>0</v>
          </cell>
          <cell r="EX49">
            <v>0</v>
          </cell>
          <cell r="EZ49">
            <v>3533585</v>
          </cell>
          <cell r="FA49">
            <v>0</v>
          </cell>
          <cell r="FB49">
            <v>3771719</v>
          </cell>
          <cell r="FC49">
            <v>0.97329200000000005</v>
          </cell>
          <cell r="FD49">
            <v>0</v>
          </cell>
          <cell r="FE49">
            <v>429556</v>
          </cell>
          <cell r="FF49">
            <v>110360</v>
          </cell>
          <cell r="FG49">
            <v>5.7339000000000001E-2</v>
          </cell>
          <cell r="FH49">
            <v>4.9002999999999998E-2</v>
          </cell>
          <cell r="FI49">
            <v>0</v>
          </cell>
          <cell r="FJ49">
            <v>0</v>
          </cell>
          <cell r="FK49">
            <v>704.88499999999999</v>
          </cell>
          <cell r="FL49">
            <v>4416192</v>
          </cell>
          <cell r="FM49">
            <v>0</v>
          </cell>
          <cell r="FN49">
            <v>0</v>
          </cell>
          <cell r="FO49">
            <v>36357</v>
          </cell>
          <cell r="FP49">
            <v>0</v>
          </cell>
          <cell r="FQ49">
            <v>36357</v>
          </cell>
          <cell r="FR49">
            <v>36357</v>
          </cell>
          <cell r="FS49">
            <v>0</v>
          </cell>
          <cell r="FT49">
            <v>0</v>
          </cell>
          <cell r="FU49">
            <v>0</v>
          </cell>
          <cell r="FV49">
            <v>0</v>
          </cell>
          <cell r="FW49">
            <v>0</v>
          </cell>
          <cell r="FX49">
            <v>0</v>
          </cell>
          <cell r="FY49">
            <v>0</v>
          </cell>
          <cell r="FZ49">
            <v>0</v>
          </cell>
          <cell r="GA49">
            <v>0</v>
          </cell>
          <cell r="GB49">
            <v>0</v>
          </cell>
          <cell r="GC49">
            <v>0</v>
          </cell>
          <cell r="GD49">
            <v>0</v>
          </cell>
          <cell r="GF49">
            <v>0</v>
          </cell>
          <cell r="GG49">
            <v>0</v>
          </cell>
          <cell r="GH49">
            <v>0</v>
          </cell>
          <cell r="GI49">
            <v>0</v>
          </cell>
          <cell r="GJ49">
            <v>0</v>
          </cell>
          <cell r="GK49">
            <v>4894.5690000000004</v>
          </cell>
          <cell r="GL49">
            <v>21858</v>
          </cell>
          <cell r="GM49">
            <v>0</v>
          </cell>
          <cell r="GN49">
            <v>63454</v>
          </cell>
          <cell r="GO49">
            <v>0</v>
          </cell>
          <cell r="GP49">
            <v>4311635</v>
          </cell>
          <cell r="GQ49">
            <v>4311635</v>
          </cell>
          <cell r="GR49">
            <v>0</v>
          </cell>
          <cell r="GS49">
            <v>0</v>
          </cell>
          <cell r="GT49">
            <v>0</v>
          </cell>
          <cell r="HB49">
            <v>210852832</v>
          </cell>
          <cell r="HC49">
            <v>6.0034999999999998E-2</v>
          </cell>
          <cell r="HD49">
            <v>97953</v>
          </cell>
        </row>
        <row r="50">
          <cell r="B50">
            <v>68802</v>
          </cell>
          <cell r="C50">
            <v>9</v>
          </cell>
          <cell r="D50">
            <v>2019</v>
          </cell>
          <cell r="E50">
            <v>5390</v>
          </cell>
          <cell r="F50">
            <v>0</v>
          </cell>
          <cell r="G50">
            <v>965.00199999999995</v>
          </cell>
          <cell r="H50">
            <v>946.28899999999999</v>
          </cell>
          <cell r="I50">
            <v>946.28899999999999</v>
          </cell>
          <cell r="J50">
            <v>965.00199999999995</v>
          </cell>
          <cell r="K50">
            <v>0</v>
          </cell>
          <cell r="L50">
            <v>6535</v>
          </cell>
          <cell r="M50">
            <v>0</v>
          </cell>
          <cell r="N50">
            <v>0</v>
          </cell>
          <cell r="P50">
            <v>954.202</v>
          </cell>
          <cell r="Q50">
            <v>0</v>
          </cell>
          <cell r="R50">
            <v>426700</v>
          </cell>
          <cell r="S50">
            <v>447.18</v>
          </cell>
          <cell r="U50">
            <v>0</v>
          </cell>
          <cell r="V50">
            <v>2.827</v>
          </cell>
          <cell r="W50">
            <v>1847</v>
          </cell>
          <cell r="X50">
            <v>1847</v>
          </cell>
          <cell r="Z50">
            <v>0</v>
          </cell>
          <cell r="AA50">
            <v>1</v>
          </cell>
          <cell r="AB50">
            <v>1</v>
          </cell>
          <cell r="AC50">
            <v>0</v>
          </cell>
          <cell r="AD50" t="str">
            <v>N</v>
          </cell>
          <cell r="AE50">
            <v>0</v>
          </cell>
          <cell r="AH50">
            <v>0</v>
          </cell>
          <cell r="AI50">
            <v>0</v>
          </cell>
          <cell r="AJ50">
            <v>5102</v>
          </cell>
          <cell r="AK50" t="str">
            <v>1</v>
          </cell>
          <cell r="AL50" t="str">
            <v>COMPASS ACADEMY CHARTER SCHOOL</v>
          </cell>
          <cell r="AM50">
            <v>0</v>
          </cell>
          <cell r="AN50">
            <v>0</v>
          </cell>
          <cell r="AO50">
            <v>0</v>
          </cell>
          <cell r="AP50">
            <v>0</v>
          </cell>
          <cell r="AQ50">
            <v>0</v>
          </cell>
          <cell r="AR50">
            <v>0</v>
          </cell>
          <cell r="AS50">
            <v>0</v>
          </cell>
          <cell r="AT50">
            <v>0</v>
          </cell>
          <cell r="AU50">
            <v>0</v>
          </cell>
          <cell r="AV50">
            <v>0</v>
          </cell>
          <cell r="AW50">
            <v>7669173</v>
          </cell>
          <cell r="AX50">
            <v>7454819</v>
          </cell>
          <cell r="AY50">
            <v>0</v>
          </cell>
          <cell r="AZ50">
            <v>426700</v>
          </cell>
          <cell r="BA50">
            <v>0</v>
          </cell>
          <cell r="BB50">
            <v>10979</v>
          </cell>
          <cell r="BC50">
            <v>10979</v>
          </cell>
          <cell r="BD50">
            <v>14</v>
          </cell>
          <cell r="BE50">
            <v>0</v>
          </cell>
          <cell r="BF50">
            <v>6693045</v>
          </cell>
          <cell r="BG50">
            <v>0</v>
          </cell>
          <cell r="BH50">
            <v>0</v>
          </cell>
          <cell r="BI50">
            <v>0</v>
          </cell>
          <cell r="BJ50">
            <v>12</v>
          </cell>
          <cell r="BK50">
            <v>0</v>
          </cell>
          <cell r="BL50">
            <v>0</v>
          </cell>
          <cell r="BM50">
            <v>0</v>
          </cell>
          <cell r="BN50">
            <v>0</v>
          </cell>
          <cell r="BO50">
            <v>0</v>
          </cell>
          <cell r="BP50">
            <v>0</v>
          </cell>
          <cell r="BQ50">
            <v>5390</v>
          </cell>
          <cell r="BR50">
            <v>1</v>
          </cell>
          <cell r="BS50">
            <v>0</v>
          </cell>
          <cell r="BT50">
            <v>0</v>
          </cell>
          <cell r="BU50">
            <v>0</v>
          </cell>
          <cell r="BV50">
            <v>0</v>
          </cell>
          <cell r="BW50">
            <v>0</v>
          </cell>
          <cell r="BX50">
            <v>0</v>
          </cell>
          <cell r="BY50">
            <v>0</v>
          </cell>
          <cell r="BZ50">
            <v>0</v>
          </cell>
          <cell r="CA50">
            <v>0</v>
          </cell>
          <cell r="CB50">
            <v>0</v>
          </cell>
          <cell r="CC50">
            <v>0</v>
          </cell>
          <cell r="CG50">
            <v>0</v>
          </cell>
          <cell r="CH50">
            <v>214354</v>
          </cell>
          <cell r="CI50">
            <v>0</v>
          </cell>
          <cell r="CJ50">
            <v>5</v>
          </cell>
          <cell r="CK50">
            <v>0</v>
          </cell>
          <cell r="CL50">
            <v>0</v>
          </cell>
          <cell r="CN50">
            <v>0</v>
          </cell>
          <cell r="CO50">
            <v>1</v>
          </cell>
          <cell r="CP50">
            <v>0</v>
          </cell>
          <cell r="CQ50">
            <v>0</v>
          </cell>
          <cell r="CR50">
            <v>965.00199999999995</v>
          </cell>
          <cell r="CS50">
            <v>0</v>
          </cell>
          <cell r="CT50">
            <v>0</v>
          </cell>
          <cell r="CU50">
            <v>0</v>
          </cell>
          <cell r="CV50">
            <v>0</v>
          </cell>
          <cell r="CW50">
            <v>0</v>
          </cell>
          <cell r="CX50">
            <v>0</v>
          </cell>
          <cell r="CY50">
            <v>0</v>
          </cell>
          <cell r="CZ50">
            <v>0</v>
          </cell>
          <cell r="DA50">
            <v>1</v>
          </cell>
          <cell r="DB50">
            <v>6183999</v>
          </cell>
          <cell r="DC50">
            <v>0</v>
          </cell>
          <cell r="DD50">
            <v>0</v>
          </cell>
          <cell r="DE50">
            <v>253558</v>
          </cell>
          <cell r="DF50">
            <v>253558</v>
          </cell>
          <cell r="DG50">
            <v>194</v>
          </cell>
          <cell r="DH50">
            <v>0</v>
          </cell>
          <cell r="DI50">
            <v>0</v>
          </cell>
          <cell r="DK50">
            <v>5390</v>
          </cell>
          <cell r="DL50">
            <v>0</v>
          </cell>
          <cell r="DM50">
            <v>426326</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6.3529999999999998</v>
          </cell>
          <cell r="ED50">
            <v>45669</v>
          </cell>
          <cell r="EE50">
            <v>0</v>
          </cell>
          <cell r="EF50">
            <v>0</v>
          </cell>
          <cell r="EG50">
            <v>0</v>
          </cell>
          <cell r="EH50">
            <v>380657</v>
          </cell>
          <cell r="EI50">
            <v>0</v>
          </cell>
          <cell r="EJ50">
            <v>0</v>
          </cell>
          <cell r="EK50">
            <v>17.649999999999999</v>
          </cell>
          <cell r="EL50">
            <v>0</v>
          </cell>
          <cell r="EM50">
            <v>8.0000000000000002E-3</v>
          </cell>
          <cell r="EN50">
            <v>1.0549999999999999</v>
          </cell>
          <cell r="EO50">
            <v>0</v>
          </cell>
          <cell r="EP50">
            <v>0</v>
          </cell>
          <cell r="EQ50">
            <v>18.713000000000001</v>
          </cell>
          <cell r="ER50">
            <v>0</v>
          </cell>
          <cell r="ES50">
            <v>58.249000000000002</v>
          </cell>
          <cell r="ET50">
            <v>0</v>
          </cell>
          <cell r="EU50">
            <v>426700</v>
          </cell>
          <cell r="EV50">
            <v>0</v>
          </cell>
          <cell r="EW50">
            <v>0</v>
          </cell>
          <cell r="EX50">
            <v>0</v>
          </cell>
          <cell r="EZ50">
            <v>6450009</v>
          </cell>
          <cell r="FA50">
            <v>0</v>
          </cell>
          <cell r="FB50">
            <v>6876709</v>
          </cell>
          <cell r="FC50">
            <v>0.97329200000000005</v>
          </cell>
          <cell r="FD50">
            <v>0</v>
          </cell>
          <cell r="FE50">
            <v>799425</v>
          </cell>
          <cell r="FF50">
            <v>205385</v>
          </cell>
          <cell r="FG50">
            <v>5.7339000000000001E-2</v>
          </cell>
          <cell r="FH50">
            <v>4.9002999999999998E-2</v>
          </cell>
          <cell r="FI50">
            <v>0</v>
          </cell>
          <cell r="FJ50">
            <v>0</v>
          </cell>
          <cell r="FK50">
            <v>1311.825</v>
          </cell>
          <cell r="FL50">
            <v>8095873</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F50">
            <v>0</v>
          </cell>
          <cell r="GG50">
            <v>0</v>
          </cell>
          <cell r="GH50">
            <v>0</v>
          </cell>
          <cell r="GI50">
            <v>0</v>
          </cell>
          <cell r="GJ50">
            <v>0</v>
          </cell>
          <cell r="GK50">
            <v>4604.6369999999997</v>
          </cell>
          <cell r="GL50">
            <v>0</v>
          </cell>
          <cell r="GM50">
            <v>0</v>
          </cell>
          <cell r="GN50">
            <v>0</v>
          </cell>
          <cell r="GO50">
            <v>0</v>
          </cell>
          <cell r="GP50">
            <v>7881519</v>
          </cell>
          <cell r="GQ50">
            <v>7881519</v>
          </cell>
          <cell r="GR50">
            <v>0</v>
          </cell>
          <cell r="GS50">
            <v>0</v>
          </cell>
          <cell r="GT50">
            <v>0</v>
          </cell>
          <cell r="HB50">
            <v>210852832</v>
          </cell>
          <cell r="HC50">
            <v>6.0034999999999998E-2</v>
          </cell>
          <cell r="HD50">
            <v>214354</v>
          </cell>
        </row>
        <row r="51">
          <cell r="B51">
            <v>72802</v>
          </cell>
          <cell r="C51">
            <v>9</v>
          </cell>
          <cell r="D51">
            <v>2019</v>
          </cell>
          <cell r="E51">
            <v>5390</v>
          </cell>
          <cell r="F51">
            <v>0</v>
          </cell>
          <cell r="G51">
            <v>100.06699999999999</v>
          </cell>
          <cell r="H51">
            <v>83.456000000000003</v>
          </cell>
          <cell r="I51">
            <v>83.456000000000003</v>
          </cell>
          <cell r="J51">
            <v>100.06699999999999</v>
          </cell>
          <cell r="K51">
            <v>0</v>
          </cell>
          <cell r="L51">
            <v>6535</v>
          </cell>
          <cell r="M51">
            <v>0</v>
          </cell>
          <cell r="N51">
            <v>0</v>
          </cell>
          <cell r="P51">
            <v>100.56699999999999</v>
          </cell>
          <cell r="Q51">
            <v>0</v>
          </cell>
          <cell r="R51">
            <v>44972</v>
          </cell>
          <cell r="S51">
            <v>447.18</v>
          </cell>
          <cell r="U51">
            <v>0</v>
          </cell>
          <cell r="V51">
            <v>6.7670000000000003</v>
          </cell>
          <cell r="W51">
            <v>4422</v>
          </cell>
          <cell r="X51">
            <v>4422</v>
          </cell>
          <cell r="Z51">
            <v>0</v>
          </cell>
          <cell r="AA51">
            <v>1</v>
          </cell>
          <cell r="AB51">
            <v>1</v>
          </cell>
          <cell r="AC51">
            <v>0</v>
          </cell>
          <cell r="AD51" t="str">
            <v>N</v>
          </cell>
          <cell r="AE51">
            <v>0</v>
          </cell>
          <cell r="AH51">
            <v>0</v>
          </cell>
          <cell r="AI51">
            <v>0</v>
          </cell>
          <cell r="AJ51">
            <v>5102</v>
          </cell>
          <cell r="AK51" t="str">
            <v>1</v>
          </cell>
          <cell r="AL51" t="str">
            <v>ERATH EXCELS ACADEMY INC</v>
          </cell>
          <cell r="AM51">
            <v>0</v>
          </cell>
          <cell r="AN51">
            <v>0</v>
          </cell>
          <cell r="AO51">
            <v>0</v>
          </cell>
          <cell r="AP51">
            <v>0</v>
          </cell>
          <cell r="AQ51">
            <v>0</v>
          </cell>
          <cell r="AR51">
            <v>0</v>
          </cell>
          <cell r="AS51">
            <v>0</v>
          </cell>
          <cell r="AT51">
            <v>0</v>
          </cell>
          <cell r="AU51">
            <v>0</v>
          </cell>
          <cell r="AV51">
            <v>0</v>
          </cell>
          <cell r="AW51">
            <v>1034103</v>
          </cell>
          <cell r="AX51">
            <v>979607</v>
          </cell>
          <cell r="AY51">
            <v>0</v>
          </cell>
          <cell r="AZ51">
            <v>72490</v>
          </cell>
          <cell r="BA51">
            <v>9</v>
          </cell>
          <cell r="BB51">
            <v>0</v>
          </cell>
          <cell r="BC51">
            <v>0</v>
          </cell>
          <cell r="BD51">
            <v>0</v>
          </cell>
          <cell r="BE51">
            <v>0</v>
          </cell>
          <cell r="BF51">
            <v>870080</v>
          </cell>
          <cell r="BG51">
            <v>0</v>
          </cell>
          <cell r="BH51">
            <v>126.77500000000001</v>
          </cell>
          <cell r="BI51">
            <v>27518</v>
          </cell>
          <cell r="BJ51">
            <v>12</v>
          </cell>
          <cell r="BK51">
            <v>0</v>
          </cell>
          <cell r="BL51">
            <v>0</v>
          </cell>
          <cell r="BM51">
            <v>0</v>
          </cell>
          <cell r="BN51">
            <v>0</v>
          </cell>
          <cell r="BO51">
            <v>0</v>
          </cell>
          <cell r="BP51">
            <v>0</v>
          </cell>
          <cell r="BQ51">
            <v>5390</v>
          </cell>
          <cell r="BR51">
            <v>1</v>
          </cell>
          <cell r="BS51">
            <v>0</v>
          </cell>
          <cell r="BT51">
            <v>0</v>
          </cell>
          <cell r="BU51">
            <v>0</v>
          </cell>
          <cell r="BV51">
            <v>0</v>
          </cell>
          <cell r="BW51">
            <v>0</v>
          </cell>
          <cell r="BX51">
            <v>0</v>
          </cell>
          <cell r="BY51">
            <v>0</v>
          </cell>
          <cell r="BZ51">
            <v>0</v>
          </cell>
          <cell r="CA51">
            <v>0</v>
          </cell>
          <cell r="CB51">
            <v>0</v>
          </cell>
          <cell r="CC51">
            <v>0</v>
          </cell>
          <cell r="CG51">
            <v>0</v>
          </cell>
          <cell r="CH51">
            <v>26978</v>
          </cell>
          <cell r="CI51">
            <v>0</v>
          </cell>
          <cell r="CJ51">
            <v>4</v>
          </cell>
          <cell r="CK51">
            <v>0</v>
          </cell>
          <cell r="CL51">
            <v>0</v>
          </cell>
          <cell r="CN51">
            <v>0</v>
          </cell>
          <cell r="CO51">
            <v>1</v>
          </cell>
          <cell r="CP51">
            <v>9.7000000000000003E-2</v>
          </cell>
          <cell r="CQ51">
            <v>1</v>
          </cell>
          <cell r="CR51">
            <v>100.06699999999999</v>
          </cell>
          <cell r="CS51">
            <v>0</v>
          </cell>
          <cell r="CT51">
            <v>0</v>
          </cell>
          <cell r="CU51">
            <v>0</v>
          </cell>
          <cell r="CV51">
            <v>0</v>
          </cell>
          <cell r="CW51">
            <v>0</v>
          </cell>
          <cell r="CX51">
            <v>0</v>
          </cell>
          <cell r="CY51">
            <v>0</v>
          </cell>
          <cell r="CZ51">
            <v>0</v>
          </cell>
          <cell r="DA51">
            <v>1</v>
          </cell>
          <cell r="DB51">
            <v>545385</v>
          </cell>
          <cell r="DC51">
            <v>0</v>
          </cell>
          <cell r="DD51">
            <v>10</v>
          </cell>
          <cell r="DE51">
            <v>75375</v>
          </cell>
          <cell r="DF51">
            <v>76903</v>
          </cell>
          <cell r="DG51">
            <v>57.67</v>
          </cell>
          <cell r="DH51">
            <v>0</v>
          </cell>
          <cell r="DI51">
            <v>1528</v>
          </cell>
          <cell r="DK51">
            <v>5390</v>
          </cell>
          <cell r="DL51">
            <v>0</v>
          </cell>
          <cell r="DM51">
            <v>177683</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3.0329999999999999</v>
          </cell>
          <cell r="ED51">
            <v>21803</v>
          </cell>
          <cell r="EE51">
            <v>0</v>
          </cell>
          <cell r="EF51">
            <v>0</v>
          </cell>
          <cell r="EG51">
            <v>0</v>
          </cell>
          <cell r="EH51">
            <v>38877</v>
          </cell>
          <cell r="EI51">
            <v>117003</v>
          </cell>
          <cell r="EJ51">
            <v>4.476</v>
          </cell>
          <cell r="EK51">
            <v>1.9830000000000001</v>
          </cell>
          <cell r="EL51">
            <v>0</v>
          </cell>
          <cell r="EM51">
            <v>0</v>
          </cell>
          <cell r="EN51">
            <v>0</v>
          </cell>
          <cell r="EO51">
            <v>0</v>
          </cell>
          <cell r="EP51">
            <v>0</v>
          </cell>
          <cell r="EQ51">
            <v>6.4589999999999996</v>
          </cell>
          <cell r="ER51">
            <v>0</v>
          </cell>
          <cell r="ES51">
            <v>5.9489999999999998</v>
          </cell>
          <cell r="ET51">
            <v>4750</v>
          </cell>
          <cell r="EU51">
            <v>72490</v>
          </cell>
          <cell r="EV51">
            <v>0</v>
          </cell>
          <cell r="EW51">
            <v>0</v>
          </cell>
          <cell r="EX51">
            <v>0</v>
          </cell>
          <cell r="EZ51">
            <v>848984</v>
          </cell>
          <cell r="FA51">
            <v>0</v>
          </cell>
          <cell r="FB51">
            <v>921474</v>
          </cell>
          <cell r="FC51">
            <v>0.97329200000000005</v>
          </cell>
          <cell r="FD51">
            <v>0</v>
          </cell>
          <cell r="FE51">
            <v>103923</v>
          </cell>
          <cell r="FF51">
            <v>26700</v>
          </cell>
          <cell r="FG51">
            <v>5.7339000000000001E-2</v>
          </cell>
          <cell r="FH51">
            <v>4.9002999999999998E-2</v>
          </cell>
          <cell r="FI51">
            <v>0</v>
          </cell>
          <cell r="FJ51">
            <v>0</v>
          </cell>
          <cell r="FK51">
            <v>170.53399999999999</v>
          </cell>
          <cell r="FL51">
            <v>1079075</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89563</v>
          </cell>
          <cell r="GC51">
            <v>89563</v>
          </cell>
          <cell r="GD51">
            <v>10.151999999999999</v>
          </cell>
          <cell r="GF51">
            <v>0</v>
          </cell>
          <cell r="GG51">
            <v>0</v>
          </cell>
          <cell r="GH51">
            <v>0</v>
          </cell>
          <cell r="GI51">
            <v>0</v>
          </cell>
          <cell r="GJ51">
            <v>0</v>
          </cell>
          <cell r="GK51">
            <v>4797.308</v>
          </cell>
          <cell r="GL51">
            <v>5851</v>
          </cell>
          <cell r="GM51">
            <v>0</v>
          </cell>
          <cell r="GN51">
            <v>0</v>
          </cell>
          <cell r="GO51">
            <v>0</v>
          </cell>
          <cell r="GP51">
            <v>1052097</v>
          </cell>
          <cell r="GQ51">
            <v>1052097</v>
          </cell>
          <cell r="GR51">
            <v>0</v>
          </cell>
          <cell r="GS51">
            <v>0</v>
          </cell>
          <cell r="GT51">
            <v>0</v>
          </cell>
          <cell r="HB51">
            <v>210852832</v>
          </cell>
          <cell r="HC51">
            <v>6.0034999999999998E-2</v>
          </cell>
          <cell r="HD51">
            <v>22228</v>
          </cell>
        </row>
        <row r="52">
          <cell r="B52">
            <v>84802</v>
          </cell>
          <cell r="C52">
            <v>9</v>
          </cell>
          <cell r="D52">
            <v>2019</v>
          </cell>
          <cell r="E52">
            <v>5390</v>
          </cell>
          <cell r="F52">
            <v>0</v>
          </cell>
          <cell r="G52">
            <v>1018.713</v>
          </cell>
          <cell r="H52">
            <v>985.76800000000003</v>
          </cell>
          <cell r="I52">
            <v>985.76800000000003</v>
          </cell>
          <cell r="J52">
            <v>1018.713</v>
          </cell>
          <cell r="K52">
            <v>0</v>
          </cell>
          <cell r="L52">
            <v>6535</v>
          </cell>
          <cell r="M52">
            <v>0</v>
          </cell>
          <cell r="N52">
            <v>0</v>
          </cell>
          <cell r="P52">
            <v>1019.838</v>
          </cell>
          <cell r="Q52">
            <v>0</v>
          </cell>
          <cell r="R52">
            <v>456051</v>
          </cell>
          <cell r="S52">
            <v>447.18</v>
          </cell>
          <cell r="U52">
            <v>0</v>
          </cell>
          <cell r="V52">
            <v>204.05199999999999</v>
          </cell>
          <cell r="W52">
            <v>133348</v>
          </cell>
          <cell r="X52">
            <v>133348</v>
          </cell>
          <cell r="Z52">
            <v>0</v>
          </cell>
          <cell r="AA52">
            <v>1</v>
          </cell>
          <cell r="AB52">
            <v>1</v>
          </cell>
          <cell r="AC52">
            <v>0</v>
          </cell>
          <cell r="AD52" t="str">
            <v>N</v>
          </cell>
          <cell r="AE52">
            <v>0</v>
          </cell>
          <cell r="AH52">
            <v>0</v>
          </cell>
          <cell r="AI52">
            <v>0</v>
          </cell>
          <cell r="AJ52">
            <v>5102</v>
          </cell>
          <cell r="AK52" t="str">
            <v>1</v>
          </cell>
          <cell r="AL52" t="str">
            <v>ODYSSEY ACADEMY INC</v>
          </cell>
          <cell r="AM52">
            <v>0</v>
          </cell>
          <cell r="AN52">
            <v>0</v>
          </cell>
          <cell r="AO52">
            <v>0</v>
          </cell>
          <cell r="AP52">
            <v>0</v>
          </cell>
          <cell r="AQ52">
            <v>0</v>
          </cell>
          <cell r="AR52">
            <v>0</v>
          </cell>
          <cell r="AS52">
            <v>0</v>
          </cell>
          <cell r="AT52">
            <v>0</v>
          </cell>
          <cell r="AU52">
            <v>0</v>
          </cell>
          <cell r="AV52">
            <v>0</v>
          </cell>
          <cell r="AW52">
            <v>9617519</v>
          </cell>
          <cell r="AX52">
            <v>9332623</v>
          </cell>
          <cell r="AY52">
            <v>0</v>
          </cell>
          <cell r="AZ52">
            <v>491163</v>
          </cell>
          <cell r="BA52">
            <v>46</v>
          </cell>
          <cell r="BB52">
            <v>39944</v>
          </cell>
          <cell r="BC52">
            <v>39944</v>
          </cell>
          <cell r="BD52">
            <v>50.936</v>
          </cell>
          <cell r="BE52">
            <v>0</v>
          </cell>
          <cell r="BF52">
            <v>8312615</v>
          </cell>
          <cell r="BG52">
            <v>0</v>
          </cell>
          <cell r="BH52">
            <v>127.68</v>
          </cell>
          <cell r="BI52">
            <v>35112</v>
          </cell>
          <cell r="BJ52">
            <v>12</v>
          </cell>
          <cell r="BK52">
            <v>0</v>
          </cell>
          <cell r="BL52">
            <v>0</v>
          </cell>
          <cell r="BM52">
            <v>0</v>
          </cell>
          <cell r="BN52">
            <v>0</v>
          </cell>
          <cell r="BO52">
            <v>0</v>
          </cell>
          <cell r="BP52">
            <v>0</v>
          </cell>
          <cell r="BQ52">
            <v>5390</v>
          </cell>
          <cell r="BR52">
            <v>1</v>
          </cell>
          <cell r="BS52">
            <v>0</v>
          </cell>
          <cell r="BT52">
            <v>0</v>
          </cell>
          <cell r="BU52">
            <v>0</v>
          </cell>
          <cell r="BV52">
            <v>0</v>
          </cell>
          <cell r="BW52">
            <v>0</v>
          </cell>
          <cell r="BX52">
            <v>0</v>
          </cell>
          <cell r="BY52">
            <v>0</v>
          </cell>
          <cell r="BZ52">
            <v>0</v>
          </cell>
          <cell r="CA52">
            <v>0</v>
          </cell>
          <cell r="CB52">
            <v>0</v>
          </cell>
          <cell r="CC52">
            <v>0</v>
          </cell>
          <cell r="CG52">
            <v>0</v>
          </cell>
          <cell r="CH52">
            <v>249784</v>
          </cell>
          <cell r="CI52">
            <v>0</v>
          </cell>
          <cell r="CJ52">
            <v>4</v>
          </cell>
          <cell r="CK52">
            <v>0</v>
          </cell>
          <cell r="CL52">
            <v>0</v>
          </cell>
          <cell r="CN52">
            <v>0</v>
          </cell>
          <cell r="CO52">
            <v>1</v>
          </cell>
          <cell r="CP52">
            <v>0</v>
          </cell>
          <cell r="CQ52">
            <v>2</v>
          </cell>
          <cell r="CR52">
            <v>1018.713</v>
          </cell>
          <cell r="CS52">
            <v>0</v>
          </cell>
          <cell r="CT52">
            <v>0</v>
          </cell>
          <cell r="CU52">
            <v>0</v>
          </cell>
          <cell r="CV52">
            <v>0</v>
          </cell>
          <cell r="CW52">
            <v>0</v>
          </cell>
          <cell r="CX52">
            <v>0</v>
          </cell>
          <cell r="CY52">
            <v>0</v>
          </cell>
          <cell r="CZ52">
            <v>0</v>
          </cell>
          <cell r="DA52">
            <v>1</v>
          </cell>
          <cell r="DB52">
            <v>6441994</v>
          </cell>
          <cell r="DC52">
            <v>0</v>
          </cell>
          <cell r="DD52">
            <v>0</v>
          </cell>
          <cell r="DE52">
            <v>1127065</v>
          </cell>
          <cell r="DF52">
            <v>1127065</v>
          </cell>
          <cell r="DG52">
            <v>862.33</v>
          </cell>
          <cell r="DH52">
            <v>0</v>
          </cell>
          <cell r="DI52">
            <v>0</v>
          </cell>
          <cell r="DK52">
            <v>5390</v>
          </cell>
          <cell r="DL52">
            <v>0</v>
          </cell>
          <cell r="DM52">
            <v>701723</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35.112000000000002</v>
          </cell>
          <cell r="ED52">
            <v>252403</v>
          </cell>
          <cell r="EE52">
            <v>0</v>
          </cell>
          <cell r="EF52">
            <v>0</v>
          </cell>
          <cell r="EG52">
            <v>0</v>
          </cell>
          <cell r="EH52">
            <v>449320</v>
          </cell>
          <cell r="EI52">
            <v>0</v>
          </cell>
          <cell r="EJ52">
            <v>0</v>
          </cell>
          <cell r="EK52">
            <v>20.364000000000001</v>
          </cell>
          <cell r="EL52">
            <v>0</v>
          </cell>
          <cell r="EM52">
            <v>0.23300000000000001</v>
          </cell>
          <cell r="EN52">
            <v>1.393</v>
          </cell>
          <cell r="EO52">
            <v>0</v>
          </cell>
          <cell r="EP52">
            <v>0</v>
          </cell>
          <cell r="EQ52">
            <v>21.99</v>
          </cell>
          <cell r="ER52">
            <v>0</v>
          </cell>
          <cell r="ES52">
            <v>68.756</v>
          </cell>
          <cell r="ET52">
            <v>23500</v>
          </cell>
          <cell r="EU52">
            <v>491163</v>
          </cell>
          <cell r="EV52">
            <v>0</v>
          </cell>
          <cell r="EW52">
            <v>0</v>
          </cell>
          <cell r="EX52">
            <v>0</v>
          </cell>
          <cell r="EZ52">
            <v>8084671</v>
          </cell>
          <cell r="FA52">
            <v>0</v>
          </cell>
          <cell r="FB52">
            <v>8575834</v>
          </cell>
          <cell r="FC52">
            <v>0.97329200000000005</v>
          </cell>
          <cell r="FD52">
            <v>0</v>
          </cell>
          <cell r="FE52">
            <v>992868</v>
          </cell>
          <cell r="FF52">
            <v>255084</v>
          </cell>
          <cell r="FG52">
            <v>5.7339000000000001E-2</v>
          </cell>
          <cell r="FH52">
            <v>4.9002999999999998E-2</v>
          </cell>
          <cell r="FI52">
            <v>0</v>
          </cell>
          <cell r="FJ52">
            <v>0</v>
          </cell>
          <cell r="FK52">
            <v>1629.258</v>
          </cell>
          <cell r="FL52">
            <v>10073570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96648</v>
          </cell>
          <cell r="GC52">
            <v>96648</v>
          </cell>
          <cell r="GD52">
            <v>10.955</v>
          </cell>
          <cell r="GF52">
            <v>0</v>
          </cell>
          <cell r="GG52">
            <v>0</v>
          </cell>
          <cell r="GH52">
            <v>0</v>
          </cell>
          <cell r="GI52">
            <v>0</v>
          </cell>
          <cell r="GJ52">
            <v>0</v>
          </cell>
          <cell r="GK52">
            <v>4924.2110000000002</v>
          </cell>
          <cell r="GL52">
            <v>10631</v>
          </cell>
          <cell r="GM52">
            <v>0</v>
          </cell>
          <cell r="GN52">
            <v>0</v>
          </cell>
          <cell r="GO52">
            <v>0</v>
          </cell>
          <cell r="GP52">
            <v>9823786</v>
          </cell>
          <cell r="GQ52">
            <v>9823786</v>
          </cell>
          <cell r="GR52">
            <v>0</v>
          </cell>
          <cell r="GS52">
            <v>0</v>
          </cell>
          <cell r="GT52">
            <v>0</v>
          </cell>
          <cell r="HB52">
            <v>210852832</v>
          </cell>
          <cell r="HC52">
            <v>6.0034999999999998E-2</v>
          </cell>
          <cell r="HD52">
            <v>226284</v>
          </cell>
        </row>
        <row r="53">
          <cell r="B53">
            <v>101802</v>
          </cell>
          <cell r="C53">
            <v>9</v>
          </cell>
          <cell r="D53">
            <v>2019</v>
          </cell>
          <cell r="E53">
            <v>5390</v>
          </cell>
          <cell r="F53">
            <v>0</v>
          </cell>
          <cell r="G53">
            <v>983.22</v>
          </cell>
          <cell r="H53">
            <v>974.87800000000004</v>
          </cell>
          <cell r="I53">
            <v>974.87800000000004</v>
          </cell>
          <cell r="J53">
            <v>983.22</v>
          </cell>
          <cell r="K53">
            <v>0</v>
          </cell>
          <cell r="L53">
            <v>6535</v>
          </cell>
          <cell r="M53">
            <v>0</v>
          </cell>
          <cell r="N53">
            <v>0</v>
          </cell>
          <cell r="P53">
            <v>983.81299999999999</v>
          </cell>
          <cell r="Q53">
            <v>0</v>
          </cell>
          <cell r="R53">
            <v>439941</v>
          </cell>
          <cell r="S53">
            <v>447.18</v>
          </cell>
          <cell r="U53">
            <v>0</v>
          </cell>
          <cell r="V53">
            <v>840.40700000000004</v>
          </cell>
          <cell r="W53">
            <v>549206</v>
          </cell>
          <cell r="X53">
            <v>549206</v>
          </cell>
          <cell r="Z53">
            <v>0</v>
          </cell>
          <cell r="AA53">
            <v>1</v>
          </cell>
          <cell r="AB53">
            <v>1</v>
          </cell>
          <cell r="AC53">
            <v>0</v>
          </cell>
          <cell r="AD53" t="str">
            <v>N</v>
          </cell>
          <cell r="AE53">
            <v>0</v>
          </cell>
          <cell r="AH53">
            <v>0</v>
          </cell>
          <cell r="AI53">
            <v>0</v>
          </cell>
          <cell r="AJ53">
            <v>5102</v>
          </cell>
          <cell r="AK53" t="str">
            <v>1</v>
          </cell>
          <cell r="AL53" t="str">
            <v>SER-NINOS CHARTER SCHOOL</v>
          </cell>
          <cell r="AM53">
            <v>0</v>
          </cell>
          <cell r="AN53">
            <v>0</v>
          </cell>
          <cell r="AO53">
            <v>0</v>
          </cell>
          <cell r="AP53">
            <v>0</v>
          </cell>
          <cell r="AQ53">
            <v>0</v>
          </cell>
          <cell r="AR53">
            <v>0</v>
          </cell>
          <cell r="AS53">
            <v>0</v>
          </cell>
          <cell r="AT53">
            <v>0</v>
          </cell>
          <cell r="AU53">
            <v>0</v>
          </cell>
          <cell r="AV53">
            <v>0</v>
          </cell>
          <cell r="AW53">
            <v>9567993</v>
          </cell>
          <cell r="AX53">
            <v>9349593</v>
          </cell>
          <cell r="AY53">
            <v>0</v>
          </cell>
          <cell r="AZ53">
            <v>439941</v>
          </cell>
          <cell r="BA53">
            <v>0</v>
          </cell>
          <cell r="BB53">
            <v>0</v>
          </cell>
          <cell r="BC53">
            <v>0</v>
          </cell>
          <cell r="BD53">
            <v>0</v>
          </cell>
          <cell r="BE53">
            <v>0</v>
          </cell>
          <cell r="BF53">
            <v>8313346</v>
          </cell>
          <cell r="BG53">
            <v>0</v>
          </cell>
          <cell r="BH53">
            <v>0</v>
          </cell>
          <cell r="BI53">
            <v>0</v>
          </cell>
          <cell r="BJ53">
            <v>12</v>
          </cell>
          <cell r="BK53">
            <v>0</v>
          </cell>
          <cell r="BL53">
            <v>0</v>
          </cell>
          <cell r="BM53">
            <v>0</v>
          </cell>
          <cell r="BN53">
            <v>0</v>
          </cell>
          <cell r="BO53">
            <v>0</v>
          </cell>
          <cell r="BP53">
            <v>0</v>
          </cell>
          <cell r="BQ53">
            <v>5390</v>
          </cell>
          <cell r="BR53">
            <v>1</v>
          </cell>
          <cell r="BS53">
            <v>0</v>
          </cell>
          <cell r="BT53">
            <v>0</v>
          </cell>
          <cell r="BU53">
            <v>0</v>
          </cell>
          <cell r="BV53">
            <v>0</v>
          </cell>
          <cell r="BW53">
            <v>0</v>
          </cell>
          <cell r="BX53">
            <v>0</v>
          </cell>
          <cell r="BY53">
            <v>0</v>
          </cell>
          <cell r="BZ53">
            <v>0</v>
          </cell>
          <cell r="CA53">
            <v>0</v>
          </cell>
          <cell r="CB53">
            <v>0</v>
          </cell>
          <cell r="CC53">
            <v>0</v>
          </cell>
          <cell r="CG53">
            <v>0</v>
          </cell>
          <cell r="CH53">
            <v>218400</v>
          </cell>
          <cell r="CI53">
            <v>0</v>
          </cell>
          <cell r="CJ53">
            <v>4</v>
          </cell>
          <cell r="CK53">
            <v>0</v>
          </cell>
          <cell r="CL53">
            <v>0</v>
          </cell>
          <cell r="CN53">
            <v>0</v>
          </cell>
          <cell r="CO53">
            <v>1</v>
          </cell>
          <cell r="CP53">
            <v>0</v>
          </cell>
          <cell r="CQ53">
            <v>0</v>
          </cell>
          <cell r="CR53">
            <v>983.22</v>
          </cell>
          <cell r="CS53">
            <v>0</v>
          </cell>
          <cell r="CT53">
            <v>0</v>
          </cell>
          <cell r="CU53">
            <v>0</v>
          </cell>
          <cell r="CV53">
            <v>0</v>
          </cell>
          <cell r="CW53">
            <v>0</v>
          </cell>
          <cell r="CX53">
            <v>0</v>
          </cell>
          <cell r="CY53">
            <v>0</v>
          </cell>
          <cell r="CZ53">
            <v>0</v>
          </cell>
          <cell r="DA53">
            <v>1</v>
          </cell>
          <cell r="DB53">
            <v>6370828</v>
          </cell>
          <cell r="DC53">
            <v>0</v>
          </cell>
          <cell r="DD53">
            <v>0</v>
          </cell>
          <cell r="DE53">
            <v>1389341</v>
          </cell>
          <cell r="DF53">
            <v>1389341</v>
          </cell>
          <cell r="DG53">
            <v>1063</v>
          </cell>
          <cell r="DH53">
            <v>0</v>
          </cell>
          <cell r="DI53">
            <v>0</v>
          </cell>
          <cell r="DK53">
            <v>5390</v>
          </cell>
          <cell r="DL53">
            <v>0</v>
          </cell>
          <cell r="DM53">
            <v>232098</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6.1820000000000004</v>
          </cell>
          <cell r="ED53">
            <v>44439</v>
          </cell>
          <cell r="EE53">
            <v>0</v>
          </cell>
          <cell r="EF53">
            <v>0</v>
          </cell>
          <cell r="EG53">
            <v>0</v>
          </cell>
          <cell r="EH53">
            <v>187659</v>
          </cell>
          <cell r="EI53">
            <v>0</v>
          </cell>
          <cell r="EJ53">
            <v>0</v>
          </cell>
          <cell r="EK53">
            <v>6.4969999999999999</v>
          </cell>
          <cell r="EL53">
            <v>0</v>
          </cell>
          <cell r="EM53">
            <v>0</v>
          </cell>
          <cell r="EN53">
            <v>1.845</v>
          </cell>
          <cell r="EO53">
            <v>0</v>
          </cell>
          <cell r="EP53">
            <v>0</v>
          </cell>
          <cell r="EQ53">
            <v>8.3420000000000005</v>
          </cell>
          <cell r="ER53">
            <v>0</v>
          </cell>
          <cell r="ES53">
            <v>28.716000000000001</v>
          </cell>
          <cell r="ET53">
            <v>0</v>
          </cell>
          <cell r="EU53">
            <v>439941</v>
          </cell>
          <cell r="EV53">
            <v>0</v>
          </cell>
          <cell r="EW53">
            <v>0</v>
          </cell>
          <cell r="EX53">
            <v>0</v>
          </cell>
          <cell r="EZ53">
            <v>8101532</v>
          </cell>
          <cell r="FA53">
            <v>0</v>
          </cell>
          <cell r="FB53">
            <v>8541473</v>
          </cell>
          <cell r="FC53">
            <v>0.97329200000000005</v>
          </cell>
          <cell r="FD53">
            <v>0</v>
          </cell>
          <cell r="FE53">
            <v>992955</v>
          </cell>
          <cell r="FF53">
            <v>255106</v>
          </cell>
          <cell r="FG53">
            <v>5.7339000000000001E-2</v>
          </cell>
          <cell r="FH53">
            <v>4.9002999999999998E-2</v>
          </cell>
          <cell r="FI53">
            <v>0</v>
          </cell>
          <cell r="FJ53">
            <v>0</v>
          </cell>
          <cell r="FK53">
            <v>1629.4010000000001</v>
          </cell>
          <cell r="FL53">
            <v>10007934</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F53">
            <v>0</v>
          </cell>
          <cell r="GG53">
            <v>0</v>
          </cell>
          <cell r="GH53">
            <v>0</v>
          </cell>
          <cell r="GI53">
            <v>0</v>
          </cell>
          <cell r="GJ53">
            <v>0</v>
          </cell>
          <cell r="GK53">
            <v>4767.6660000000002</v>
          </cell>
          <cell r="GL53">
            <v>18228</v>
          </cell>
          <cell r="GM53">
            <v>0</v>
          </cell>
          <cell r="GN53">
            <v>0</v>
          </cell>
          <cell r="GO53">
            <v>0</v>
          </cell>
          <cell r="GP53">
            <v>9789534</v>
          </cell>
          <cell r="GQ53">
            <v>9789534</v>
          </cell>
          <cell r="GR53">
            <v>0</v>
          </cell>
          <cell r="GS53">
            <v>0</v>
          </cell>
          <cell r="GT53">
            <v>0</v>
          </cell>
          <cell r="HB53">
            <v>210852832</v>
          </cell>
          <cell r="HC53">
            <v>6.0034999999999998E-2</v>
          </cell>
          <cell r="HD53">
            <v>218400</v>
          </cell>
        </row>
        <row r="54">
          <cell r="B54">
            <v>105802</v>
          </cell>
          <cell r="C54">
            <v>9</v>
          </cell>
          <cell r="D54">
            <v>2019</v>
          </cell>
          <cell r="E54">
            <v>5390</v>
          </cell>
          <cell r="F54">
            <v>0</v>
          </cell>
          <cell r="G54">
            <v>230.56700000000001</v>
          </cell>
          <cell r="H54">
            <v>230.125</v>
          </cell>
          <cell r="I54">
            <v>230.125</v>
          </cell>
          <cell r="J54">
            <v>230.56700000000001</v>
          </cell>
          <cell r="K54">
            <v>0</v>
          </cell>
          <cell r="L54">
            <v>6535</v>
          </cell>
          <cell r="M54">
            <v>0</v>
          </cell>
          <cell r="N54">
            <v>0</v>
          </cell>
          <cell r="P54">
            <v>231.09800000000001</v>
          </cell>
          <cell r="Q54">
            <v>0</v>
          </cell>
          <cell r="R54">
            <v>103342</v>
          </cell>
          <cell r="S54">
            <v>447.18</v>
          </cell>
          <cell r="U54">
            <v>0</v>
          </cell>
          <cell r="V54">
            <v>0</v>
          </cell>
          <cell r="W54">
            <v>0</v>
          </cell>
          <cell r="X54">
            <v>0</v>
          </cell>
          <cell r="Z54">
            <v>0</v>
          </cell>
          <cell r="AA54">
            <v>1</v>
          </cell>
          <cell r="AB54">
            <v>1</v>
          </cell>
          <cell r="AC54">
            <v>0</v>
          </cell>
          <cell r="AD54" t="str">
            <v>N</v>
          </cell>
          <cell r="AE54">
            <v>0</v>
          </cell>
          <cell r="AH54">
            <v>0</v>
          </cell>
          <cell r="AI54">
            <v>0</v>
          </cell>
          <cell r="AJ54">
            <v>5102</v>
          </cell>
          <cell r="AK54" t="str">
            <v>1</v>
          </cell>
          <cell r="AL54" t="str">
            <v>TEXAS PREPARATORY SCHOOL</v>
          </cell>
          <cell r="AM54">
            <v>0</v>
          </cell>
          <cell r="AN54">
            <v>0</v>
          </cell>
          <cell r="AO54">
            <v>0</v>
          </cell>
          <cell r="AP54">
            <v>0</v>
          </cell>
          <cell r="AQ54">
            <v>0</v>
          </cell>
          <cell r="AR54">
            <v>0</v>
          </cell>
          <cell r="AS54">
            <v>0</v>
          </cell>
          <cell r="AT54">
            <v>0</v>
          </cell>
          <cell r="AU54">
            <v>0</v>
          </cell>
          <cell r="AV54">
            <v>0</v>
          </cell>
          <cell r="AW54">
            <v>2307354</v>
          </cell>
          <cell r="AX54">
            <v>2248680</v>
          </cell>
          <cell r="AY54">
            <v>0</v>
          </cell>
          <cell r="AZ54">
            <v>103342</v>
          </cell>
          <cell r="BA54">
            <v>14.917</v>
          </cell>
          <cell r="BB54">
            <v>0</v>
          </cell>
          <cell r="BC54">
            <v>0</v>
          </cell>
          <cell r="BD54">
            <v>0</v>
          </cell>
          <cell r="BE54">
            <v>0</v>
          </cell>
          <cell r="BF54">
            <v>1973665</v>
          </cell>
          <cell r="BG54">
            <v>0</v>
          </cell>
          <cell r="BH54">
            <v>0</v>
          </cell>
          <cell r="BI54">
            <v>0</v>
          </cell>
          <cell r="BJ54">
            <v>12</v>
          </cell>
          <cell r="BK54">
            <v>0</v>
          </cell>
          <cell r="BL54">
            <v>0</v>
          </cell>
          <cell r="BM54">
            <v>0</v>
          </cell>
          <cell r="BN54">
            <v>0</v>
          </cell>
          <cell r="BO54">
            <v>0</v>
          </cell>
          <cell r="BP54">
            <v>0</v>
          </cell>
          <cell r="BQ54">
            <v>5390</v>
          </cell>
          <cell r="BR54">
            <v>1</v>
          </cell>
          <cell r="BS54">
            <v>0</v>
          </cell>
          <cell r="BT54">
            <v>0</v>
          </cell>
          <cell r="BU54">
            <v>0</v>
          </cell>
          <cell r="BV54">
            <v>0</v>
          </cell>
          <cell r="BW54">
            <v>0</v>
          </cell>
          <cell r="BX54">
            <v>0</v>
          </cell>
          <cell r="BY54">
            <v>0</v>
          </cell>
          <cell r="BZ54">
            <v>0</v>
          </cell>
          <cell r="CA54">
            <v>0</v>
          </cell>
          <cell r="CB54">
            <v>0</v>
          </cell>
          <cell r="CC54">
            <v>0</v>
          </cell>
          <cell r="CG54">
            <v>0</v>
          </cell>
          <cell r="CH54">
            <v>58674</v>
          </cell>
          <cell r="CI54">
            <v>0</v>
          </cell>
          <cell r="CJ54">
            <v>4</v>
          </cell>
          <cell r="CK54">
            <v>0</v>
          </cell>
          <cell r="CL54">
            <v>0</v>
          </cell>
          <cell r="CN54">
            <v>0</v>
          </cell>
          <cell r="CO54">
            <v>1</v>
          </cell>
          <cell r="CP54">
            <v>0</v>
          </cell>
          <cell r="CQ54">
            <v>0</v>
          </cell>
          <cell r="CR54">
            <v>230.56700000000001</v>
          </cell>
          <cell r="CS54">
            <v>0</v>
          </cell>
          <cell r="CT54">
            <v>0</v>
          </cell>
          <cell r="CU54">
            <v>0</v>
          </cell>
          <cell r="CV54">
            <v>0</v>
          </cell>
          <cell r="CW54">
            <v>0</v>
          </cell>
          <cell r="CX54">
            <v>0</v>
          </cell>
          <cell r="CY54">
            <v>0</v>
          </cell>
          <cell r="CZ54">
            <v>0</v>
          </cell>
          <cell r="DA54">
            <v>1</v>
          </cell>
          <cell r="DB54">
            <v>1503867</v>
          </cell>
          <cell r="DC54">
            <v>0</v>
          </cell>
          <cell r="DD54">
            <v>0</v>
          </cell>
          <cell r="DE54">
            <v>359203</v>
          </cell>
          <cell r="DF54">
            <v>359203</v>
          </cell>
          <cell r="DG54">
            <v>274.83</v>
          </cell>
          <cell r="DH54">
            <v>0</v>
          </cell>
          <cell r="DI54">
            <v>0</v>
          </cell>
          <cell r="DK54">
            <v>5390</v>
          </cell>
          <cell r="DL54">
            <v>0</v>
          </cell>
          <cell r="DM54">
            <v>164754</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20.91</v>
          </cell>
          <cell r="ED54">
            <v>150312</v>
          </cell>
          <cell r="EE54">
            <v>0</v>
          </cell>
          <cell r="EF54">
            <v>0</v>
          </cell>
          <cell r="EG54">
            <v>0</v>
          </cell>
          <cell r="EH54">
            <v>14442</v>
          </cell>
          <cell r="EI54">
            <v>0</v>
          </cell>
          <cell r="EJ54">
            <v>0</v>
          </cell>
          <cell r="EK54">
            <v>0</v>
          </cell>
          <cell r="EL54">
            <v>0</v>
          </cell>
          <cell r="EM54">
            <v>0</v>
          </cell>
          <cell r="EN54">
            <v>0.442</v>
          </cell>
          <cell r="EO54">
            <v>0</v>
          </cell>
          <cell r="EP54">
            <v>0</v>
          </cell>
          <cell r="EQ54">
            <v>0.442</v>
          </cell>
          <cell r="ER54">
            <v>0</v>
          </cell>
          <cell r="ES54">
            <v>2.21</v>
          </cell>
          <cell r="ET54">
            <v>7459</v>
          </cell>
          <cell r="EU54">
            <v>103342</v>
          </cell>
          <cell r="EV54">
            <v>0</v>
          </cell>
          <cell r="EW54">
            <v>0</v>
          </cell>
          <cell r="EX54">
            <v>0</v>
          </cell>
          <cell r="EZ54">
            <v>1952378</v>
          </cell>
          <cell r="FA54">
            <v>0</v>
          </cell>
          <cell r="FB54">
            <v>2055720</v>
          </cell>
          <cell r="FC54">
            <v>0.97329200000000005</v>
          </cell>
          <cell r="FD54">
            <v>0</v>
          </cell>
          <cell r="FE54">
            <v>235737</v>
          </cell>
          <cell r="FF54">
            <v>60565</v>
          </cell>
          <cell r="FG54">
            <v>5.7339000000000001E-2</v>
          </cell>
          <cell r="FH54">
            <v>4.9002999999999998E-2</v>
          </cell>
          <cell r="FI54">
            <v>0</v>
          </cell>
          <cell r="FJ54">
            <v>0</v>
          </cell>
          <cell r="FK54">
            <v>386.83499999999998</v>
          </cell>
          <cell r="FL54">
            <v>2410696</v>
          </cell>
          <cell r="FM54">
            <v>0</v>
          </cell>
          <cell r="FN54">
            <v>0</v>
          </cell>
          <cell r="FO54">
            <v>27896</v>
          </cell>
          <cell r="FP54">
            <v>0</v>
          </cell>
          <cell r="FQ54">
            <v>27896</v>
          </cell>
          <cell r="FR54">
            <v>27896</v>
          </cell>
          <cell r="FS54">
            <v>0</v>
          </cell>
          <cell r="FT54">
            <v>0</v>
          </cell>
          <cell r="FU54">
            <v>0</v>
          </cell>
          <cell r="FV54">
            <v>0</v>
          </cell>
          <cell r="FW54">
            <v>0</v>
          </cell>
          <cell r="FX54">
            <v>0</v>
          </cell>
          <cell r="FY54">
            <v>0</v>
          </cell>
          <cell r="FZ54">
            <v>0</v>
          </cell>
          <cell r="GA54">
            <v>0</v>
          </cell>
          <cell r="GB54">
            <v>0</v>
          </cell>
          <cell r="GC54">
            <v>0</v>
          </cell>
          <cell r="GD54">
            <v>0</v>
          </cell>
          <cell r="GF54">
            <v>0</v>
          </cell>
          <cell r="GG54">
            <v>0</v>
          </cell>
          <cell r="GH54">
            <v>0</v>
          </cell>
          <cell r="GI54">
            <v>0</v>
          </cell>
          <cell r="GJ54">
            <v>0</v>
          </cell>
          <cell r="GK54">
            <v>4708.3829999999998</v>
          </cell>
          <cell r="GL54">
            <v>2709</v>
          </cell>
          <cell r="GM54">
            <v>0</v>
          </cell>
          <cell r="GN54">
            <v>0</v>
          </cell>
          <cell r="GO54">
            <v>0</v>
          </cell>
          <cell r="GP54">
            <v>2352022</v>
          </cell>
          <cell r="GQ54">
            <v>2352022</v>
          </cell>
          <cell r="GR54">
            <v>0</v>
          </cell>
          <cell r="GS54">
            <v>0</v>
          </cell>
          <cell r="GT54">
            <v>0</v>
          </cell>
          <cell r="HB54">
            <v>210852832</v>
          </cell>
          <cell r="HC54">
            <v>6.0034999999999998E-2</v>
          </cell>
          <cell r="HD54">
            <v>51215</v>
          </cell>
        </row>
        <row r="55">
          <cell r="B55">
            <v>108802</v>
          </cell>
          <cell r="C55">
            <v>9</v>
          </cell>
          <cell r="D55">
            <v>2019</v>
          </cell>
          <cell r="E55">
            <v>5390</v>
          </cell>
          <cell r="F55">
            <v>0</v>
          </cell>
          <cell r="G55">
            <v>1069.6130000000001</v>
          </cell>
          <cell r="H55">
            <v>1052.0340000000001</v>
          </cell>
          <cell r="I55">
            <v>1052.0340000000001</v>
          </cell>
          <cell r="J55">
            <v>1069.6130000000001</v>
          </cell>
          <cell r="K55">
            <v>0</v>
          </cell>
          <cell r="L55">
            <v>6535</v>
          </cell>
          <cell r="M55">
            <v>0</v>
          </cell>
          <cell r="N55">
            <v>0</v>
          </cell>
          <cell r="P55">
            <v>1070.1869999999999</v>
          </cell>
          <cell r="Q55">
            <v>0</v>
          </cell>
          <cell r="R55">
            <v>478566</v>
          </cell>
          <cell r="S55">
            <v>447.18</v>
          </cell>
          <cell r="U55">
            <v>0</v>
          </cell>
          <cell r="V55">
            <v>369.73700000000002</v>
          </cell>
          <cell r="W55">
            <v>241623</v>
          </cell>
          <cell r="X55">
            <v>241623</v>
          </cell>
          <cell r="Z55">
            <v>0</v>
          </cell>
          <cell r="AA55">
            <v>1</v>
          </cell>
          <cell r="AB55">
            <v>1</v>
          </cell>
          <cell r="AC55">
            <v>0</v>
          </cell>
          <cell r="AD55" t="str">
            <v>N</v>
          </cell>
          <cell r="AE55">
            <v>0</v>
          </cell>
          <cell r="AH55">
            <v>0</v>
          </cell>
          <cell r="AI55">
            <v>0</v>
          </cell>
          <cell r="AJ55">
            <v>5102</v>
          </cell>
          <cell r="AK55" t="str">
            <v>1</v>
          </cell>
          <cell r="AL55" t="str">
            <v>HORIZON MONTESSORI PUBLIC SCHOOLS</v>
          </cell>
          <cell r="AM55">
            <v>0</v>
          </cell>
          <cell r="AN55">
            <v>0</v>
          </cell>
          <cell r="AO55">
            <v>0</v>
          </cell>
          <cell r="AP55">
            <v>0</v>
          </cell>
          <cell r="AQ55">
            <v>0</v>
          </cell>
          <cell r="AR55">
            <v>0</v>
          </cell>
          <cell r="AS55">
            <v>0</v>
          </cell>
          <cell r="AT55">
            <v>0</v>
          </cell>
          <cell r="AU55">
            <v>0</v>
          </cell>
          <cell r="AV55">
            <v>0</v>
          </cell>
          <cell r="AW55">
            <v>10239686</v>
          </cell>
          <cell r="AX55">
            <v>9956345</v>
          </cell>
          <cell r="AY55">
            <v>0</v>
          </cell>
          <cell r="AZ55">
            <v>478566</v>
          </cell>
          <cell r="BA55">
            <v>91.25</v>
          </cell>
          <cell r="BB55">
            <v>40509</v>
          </cell>
          <cell r="BC55">
            <v>40509</v>
          </cell>
          <cell r="BD55">
            <v>51.655999999999999</v>
          </cell>
          <cell r="BE55">
            <v>0</v>
          </cell>
          <cell r="BF55">
            <v>8861404</v>
          </cell>
          <cell r="BG55">
            <v>0</v>
          </cell>
          <cell r="BH55">
            <v>0</v>
          </cell>
          <cell r="BI55">
            <v>0</v>
          </cell>
          <cell r="BJ55">
            <v>12</v>
          </cell>
          <cell r="BK55">
            <v>0</v>
          </cell>
          <cell r="BL55">
            <v>0</v>
          </cell>
          <cell r="BM55">
            <v>0</v>
          </cell>
          <cell r="BN55">
            <v>0</v>
          </cell>
          <cell r="BO55">
            <v>0</v>
          </cell>
          <cell r="BP55">
            <v>0</v>
          </cell>
          <cell r="BQ55">
            <v>5390</v>
          </cell>
          <cell r="BR55">
            <v>1</v>
          </cell>
          <cell r="BS55">
            <v>0</v>
          </cell>
          <cell r="BT55">
            <v>0</v>
          </cell>
          <cell r="BU55">
            <v>0</v>
          </cell>
          <cell r="BV55">
            <v>0</v>
          </cell>
          <cell r="BW55">
            <v>0</v>
          </cell>
          <cell r="BX55">
            <v>0</v>
          </cell>
          <cell r="BY55">
            <v>0</v>
          </cell>
          <cell r="BZ55">
            <v>0</v>
          </cell>
          <cell r="CA55">
            <v>0</v>
          </cell>
          <cell r="CB55">
            <v>0</v>
          </cell>
          <cell r="CC55">
            <v>0</v>
          </cell>
          <cell r="CG55">
            <v>0</v>
          </cell>
          <cell r="CH55">
            <v>283341</v>
          </cell>
          <cell r="CI55">
            <v>0</v>
          </cell>
          <cell r="CJ55">
            <v>4</v>
          </cell>
          <cell r="CK55">
            <v>0</v>
          </cell>
          <cell r="CL55">
            <v>0</v>
          </cell>
          <cell r="CN55">
            <v>0</v>
          </cell>
          <cell r="CO55">
            <v>1</v>
          </cell>
          <cell r="CP55">
            <v>0</v>
          </cell>
          <cell r="CQ55">
            <v>0.5</v>
          </cell>
          <cell r="CR55">
            <v>1069.6130000000001</v>
          </cell>
          <cell r="CS55">
            <v>0</v>
          </cell>
          <cell r="CT55">
            <v>0</v>
          </cell>
          <cell r="CU55">
            <v>0</v>
          </cell>
          <cell r="CV55">
            <v>0</v>
          </cell>
          <cell r="CW55">
            <v>0</v>
          </cell>
          <cell r="CX55">
            <v>0</v>
          </cell>
          <cell r="CY55">
            <v>0</v>
          </cell>
          <cell r="CZ55">
            <v>0</v>
          </cell>
          <cell r="DA55">
            <v>1</v>
          </cell>
          <cell r="DB55">
            <v>6875042</v>
          </cell>
          <cell r="DC55">
            <v>0</v>
          </cell>
          <cell r="DD55">
            <v>91.75</v>
          </cell>
          <cell r="DE55">
            <v>1524616</v>
          </cell>
          <cell r="DF55">
            <v>1524616</v>
          </cell>
          <cell r="DG55">
            <v>1166.5</v>
          </cell>
          <cell r="DH55">
            <v>0</v>
          </cell>
          <cell r="DI55">
            <v>0</v>
          </cell>
          <cell r="DK55">
            <v>5390</v>
          </cell>
          <cell r="DL55">
            <v>0</v>
          </cell>
          <cell r="DM55">
            <v>422780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8.7270000000000003</v>
          </cell>
          <cell r="ED55">
            <v>62734</v>
          </cell>
          <cell r="EE55">
            <v>0</v>
          </cell>
          <cell r="EF55">
            <v>0</v>
          </cell>
          <cell r="EG55">
            <v>0</v>
          </cell>
          <cell r="EH55">
            <v>360046</v>
          </cell>
          <cell r="EI55">
            <v>0</v>
          </cell>
          <cell r="EJ55">
            <v>0</v>
          </cell>
          <cell r="EK55">
            <v>15.375</v>
          </cell>
          <cell r="EL55">
            <v>0</v>
          </cell>
          <cell r="EM55">
            <v>1.0249999999999999</v>
          </cell>
          <cell r="EN55">
            <v>1.179</v>
          </cell>
          <cell r="EO55">
            <v>0</v>
          </cell>
          <cell r="EP55">
            <v>0</v>
          </cell>
          <cell r="EQ55">
            <v>17.579000000000001</v>
          </cell>
          <cell r="ER55">
            <v>0</v>
          </cell>
          <cell r="ES55">
            <v>55.094999999999999</v>
          </cell>
          <cell r="ET55">
            <v>45750</v>
          </cell>
          <cell r="EU55">
            <v>478566</v>
          </cell>
          <cell r="EV55">
            <v>0</v>
          </cell>
          <cell r="EW55">
            <v>0</v>
          </cell>
          <cell r="EX55">
            <v>0</v>
          </cell>
          <cell r="EZ55">
            <v>8626004</v>
          </cell>
          <cell r="FA55">
            <v>0</v>
          </cell>
          <cell r="FB55">
            <v>9104570</v>
          </cell>
          <cell r="FC55">
            <v>0.97329200000000005</v>
          </cell>
          <cell r="FD55">
            <v>0</v>
          </cell>
          <cell r="FE55">
            <v>1058416</v>
          </cell>
          <cell r="FF55">
            <v>271925</v>
          </cell>
          <cell r="FG55">
            <v>5.7339000000000001E-2</v>
          </cell>
          <cell r="FH55">
            <v>4.9002999999999998E-2</v>
          </cell>
          <cell r="FI55">
            <v>0</v>
          </cell>
          <cell r="FJ55">
            <v>0</v>
          </cell>
          <cell r="FK55">
            <v>1736.82</v>
          </cell>
          <cell r="FL55">
            <v>10718252</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F55">
            <v>0</v>
          </cell>
          <cell r="GG55">
            <v>0</v>
          </cell>
          <cell r="GH55">
            <v>0</v>
          </cell>
          <cell r="GI55">
            <v>0</v>
          </cell>
          <cell r="GJ55">
            <v>0</v>
          </cell>
          <cell r="GK55">
            <v>4611.1210000000001</v>
          </cell>
          <cell r="GL55">
            <v>15058</v>
          </cell>
          <cell r="GM55">
            <v>0</v>
          </cell>
          <cell r="GN55">
            <v>0</v>
          </cell>
          <cell r="GO55">
            <v>0</v>
          </cell>
          <cell r="GP55">
            <v>10434911</v>
          </cell>
          <cell r="GQ55">
            <v>10434911</v>
          </cell>
          <cell r="GR55">
            <v>0</v>
          </cell>
          <cell r="GS55">
            <v>0</v>
          </cell>
          <cell r="GT55">
            <v>0</v>
          </cell>
          <cell r="HB55">
            <v>210852832</v>
          </cell>
          <cell r="HC55">
            <v>6.0034999999999998E-2</v>
          </cell>
          <cell r="HD55">
            <v>237591</v>
          </cell>
        </row>
        <row r="56">
          <cell r="B56">
            <v>152802</v>
          </cell>
          <cell r="C56">
            <v>9</v>
          </cell>
          <cell r="D56">
            <v>2019</v>
          </cell>
          <cell r="E56">
            <v>5390</v>
          </cell>
          <cell r="F56">
            <v>0</v>
          </cell>
          <cell r="G56">
            <v>250.84</v>
          </cell>
          <cell r="H56">
            <v>246.655</v>
          </cell>
          <cell r="I56">
            <v>246.655</v>
          </cell>
          <cell r="J56">
            <v>250.84</v>
          </cell>
          <cell r="K56">
            <v>0</v>
          </cell>
          <cell r="L56">
            <v>6535</v>
          </cell>
          <cell r="M56">
            <v>0</v>
          </cell>
          <cell r="N56">
            <v>0</v>
          </cell>
          <cell r="P56">
            <v>251.03299999999999</v>
          </cell>
          <cell r="Q56">
            <v>0</v>
          </cell>
          <cell r="R56">
            <v>112257</v>
          </cell>
          <cell r="S56">
            <v>447.18</v>
          </cell>
          <cell r="U56">
            <v>0</v>
          </cell>
          <cell r="V56">
            <v>0</v>
          </cell>
          <cell r="W56">
            <v>0</v>
          </cell>
          <cell r="X56">
            <v>0</v>
          </cell>
          <cell r="Z56">
            <v>0</v>
          </cell>
          <cell r="AA56">
            <v>1</v>
          </cell>
          <cell r="AB56">
            <v>1</v>
          </cell>
          <cell r="AC56">
            <v>0</v>
          </cell>
          <cell r="AD56" t="str">
            <v>N</v>
          </cell>
          <cell r="AE56">
            <v>0</v>
          </cell>
          <cell r="AH56">
            <v>0</v>
          </cell>
          <cell r="AI56">
            <v>0</v>
          </cell>
          <cell r="AJ56">
            <v>5102</v>
          </cell>
          <cell r="AK56" t="str">
            <v>1</v>
          </cell>
          <cell r="AL56" t="str">
            <v>RISE ACADEMY</v>
          </cell>
          <cell r="AM56">
            <v>0</v>
          </cell>
          <cell r="AN56">
            <v>0</v>
          </cell>
          <cell r="AO56">
            <v>0</v>
          </cell>
          <cell r="AP56">
            <v>0</v>
          </cell>
          <cell r="AQ56">
            <v>0</v>
          </cell>
          <cell r="AR56">
            <v>0</v>
          </cell>
          <cell r="AS56">
            <v>0</v>
          </cell>
          <cell r="AT56">
            <v>0</v>
          </cell>
          <cell r="AU56">
            <v>0</v>
          </cell>
          <cell r="AV56">
            <v>0</v>
          </cell>
          <cell r="AW56">
            <v>2286460</v>
          </cell>
          <cell r="AX56">
            <v>2222803</v>
          </cell>
          <cell r="AY56">
            <v>0</v>
          </cell>
          <cell r="AZ56">
            <v>112257</v>
          </cell>
          <cell r="BA56">
            <v>15.417</v>
          </cell>
          <cell r="BB56">
            <v>0</v>
          </cell>
          <cell r="BC56">
            <v>0</v>
          </cell>
          <cell r="BD56">
            <v>0</v>
          </cell>
          <cell r="BE56">
            <v>0</v>
          </cell>
          <cell r="BF56">
            <v>1982950</v>
          </cell>
          <cell r="BG56">
            <v>0</v>
          </cell>
          <cell r="BH56">
            <v>0</v>
          </cell>
          <cell r="BI56">
            <v>0</v>
          </cell>
          <cell r="BJ56">
            <v>12</v>
          </cell>
          <cell r="BK56">
            <v>0</v>
          </cell>
          <cell r="BL56">
            <v>0</v>
          </cell>
          <cell r="BM56">
            <v>0</v>
          </cell>
          <cell r="BN56">
            <v>0</v>
          </cell>
          <cell r="BO56">
            <v>0</v>
          </cell>
          <cell r="BP56">
            <v>0</v>
          </cell>
          <cell r="BQ56">
            <v>5390</v>
          </cell>
          <cell r="BR56">
            <v>1</v>
          </cell>
          <cell r="BS56">
            <v>0</v>
          </cell>
          <cell r="BT56">
            <v>0</v>
          </cell>
          <cell r="BU56">
            <v>0</v>
          </cell>
          <cell r="BV56">
            <v>0</v>
          </cell>
          <cell r="BW56">
            <v>0</v>
          </cell>
          <cell r="BX56">
            <v>0</v>
          </cell>
          <cell r="BY56">
            <v>0</v>
          </cell>
          <cell r="BZ56">
            <v>0</v>
          </cell>
          <cell r="CA56">
            <v>0</v>
          </cell>
          <cell r="CB56">
            <v>0</v>
          </cell>
          <cell r="CC56">
            <v>0</v>
          </cell>
          <cell r="CG56">
            <v>0</v>
          </cell>
          <cell r="CH56">
            <v>63657</v>
          </cell>
          <cell r="CI56">
            <v>0</v>
          </cell>
          <cell r="CJ56">
            <v>4</v>
          </cell>
          <cell r="CK56">
            <v>0</v>
          </cell>
          <cell r="CL56">
            <v>0</v>
          </cell>
          <cell r="CN56">
            <v>0</v>
          </cell>
          <cell r="CO56">
            <v>1</v>
          </cell>
          <cell r="CP56">
            <v>0</v>
          </cell>
          <cell r="CQ56">
            <v>0.91700000000000004</v>
          </cell>
          <cell r="CR56">
            <v>250.84</v>
          </cell>
          <cell r="CS56">
            <v>0</v>
          </cell>
          <cell r="CT56">
            <v>0</v>
          </cell>
          <cell r="CU56">
            <v>0</v>
          </cell>
          <cell r="CV56">
            <v>0</v>
          </cell>
          <cell r="CW56">
            <v>0</v>
          </cell>
          <cell r="CX56">
            <v>0</v>
          </cell>
          <cell r="CY56">
            <v>0</v>
          </cell>
          <cell r="CZ56">
            <v>0</v>
          </cell>
          <cell r="DA56">
            <v>1</v>
          </cell>
          <cell r="DB56">
            <v>1611890</v>
          </cell>
          <cell r="DC56">
            <v>0</v>
          </cell>
          <cell r="DD56">
            <v>16.334</v>
          </cell>
          <cell r="DE56">
            <v>324567</v>
          </cell>
          <cell r="DF56">
            <v>324567</v>
          </cell>
          <cell r="DG56">
            <v>248.33</v>
          </cell>
          <cell r="DH56">
            <v>0</v>
          </cell>
          <cell r="DI56">
            <v>0</v>
          </cell>
          <cell r="DK56">
            <v>5390</v>
          </cell>
          <cell r="DL56">
            <v>0</v>
          </cell>
          <cell r="DM56">
            <v>100907</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100907</v>
          </cell>
          <cell r="EI56">
            <v>0</v>
          </cell>
          <cell r="EJ56">
            <v>0</v>
          </cell>
          <cell r="EK56">
            <v>2.3039999999999998</v>
          </cell>
          <cell r="EL56">
            <v>0</v>
          </cell>
          <cell r="EM56">
            <v>0.438</v>
          </cell>
          <cell r="EN56">
            <v>1.4430000000000001</v>
          </cell>
          <cell r="EO56">
            <v>0</v>
          </cell>
          <cell r="EP56">
            <v>0</v>
          </cell>
          <cell r="EQ56">
            <v>4.1849999999999996</v>
          </cell>
          <cell r="ER56">
            <v>0</v>
          </cell>
          <cell r="ES56">
            <v>15.441000000000001</v>
          </cell>
          <cell r="ET56">
            <v>7938</v>
          </cell>
          <cell r="EU56">
            <v>112257</v>
          </cell>
          <cell r="EV56">
            <v>0</v>
          </cell>
          <cell r="EW56">
            <v>0</v>
          </cell>
          <cell r="EX56">
            <v>0</v>
          </cell>
          <cell r="EZ56">
            <v>1925107</v>
          </cell>
          <cell r="FA56">
            <v>0</v>
          </cell>
          <cell r="FB56">
            <v>2037364</v>
          </cell>
          <cell r="FC56">
            <v>0.97329200000000005</v>
          </cell>
          <cell r="FD56">
            <v>0</v>
          </cell>
          <cell r="FE56">
            <v>236846</v>
          </cell>
          <cell r="FF56">
            <v>60850</v>
          </cell>
          <cell r="FG56">
            <v>5.7339000000000001E-2</v>
          </cell>
          <cell r="FH56">
            <v>4.9002999999999998E-2</v>
          </cell>
          <cell r="FI56">
            <v>0</v>
          </cell>
          <cell r="FJ56">
            <v>0</v>
          </cell>
          <cell r="FK56">
            <v>388.65499999999997</v>
          </cell>
          <cell r="FL56">
            <v>2398717</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F56">
            <v>0</v>
          </cell>
          <cell r="GG56">
            <v>0</v>
          </cell>
          <cell r="GH56">
            <v>0</v>
          </cell>
          <cell r="GI56">
            <v>0</v>
          </cell>
          <cell r="GJ56">
            <v>0</v>
          </cell>
          <cell r="GK56">
            <v>4605.5640000000003</v>
          </cell>
          <cell r="GL56">
            <v>6224</v>
          </cell>
          <cell r="GM56">
            <v>0</v>
          </cell>
          <cell r="GN56">
            <v>0</v>
          </cell>
          <cell r="GO56">
            <v>0</v>
          </cell>
          <cell r="GP56">
            <v>2335060</v>
          </cell>
          <cell r="GQ56">
            <v>2335060</v>
          </cell>
          <cell r="GR56">
            <v>0</v>
          </cell>
          <cell r="GS56">
            <v>0</v>
          </cell>
          <cell r="GT56">
            <v>0</v>
          </cell>
          <cell r="HB56">
            <v>210852832</v>
          </cell>
          <cell r="HC56">
            <v>6.0034999999999998E-2</v>
          </cell>
          <cell r="HD56">
            <v>55719</v>
          </cell>
        </row>
        <row r="57">
          <cell r="B57">
            <v>165802</v>
          </cell>
          <cell r="C57">
            <v>9</v>
          </cell>
          <cell r="D57">
            <v>2019</v>
          </cell>
          <cell r="E57">
            <v>5390</v>
          </cell>
          <cell r="F57">
            <v>0</v>
          </cell>
          <cell r="G57">
            <v>384.63200000000001</v>
          </cell>
          <cell r="H57">
            <v>381.154</v>
          </cell>
          <cell r="I57">
            <v>381.154</v>
          </cell>
          <cell r="J57">
            <v>384.63200000000001</v>
          </cell>
          <cell r="K57">
            <v>0</v>
          </cell>
          <cell r="L57">
            <v>6535</v>
          </cell>
          <cell r="M57">
            <v>0</v>
          </cell>
          <cell r="N57">
            <v>0</v>
          </cell>
          <cell r="P57">
            <v>383.78300000000002</v>
          </cell>
          <cell r="Q57">
            <v>0</v>
          </cell>
          <cell r="R57">
            <v>171620</v>
          </cell>
          <cell r="S57">
            <v>447.18</v>
          </cell>
          <cell r="U57">
            <v>0</v>
          </cell>
          <cell r="V57">
            <v>15.712</v>
          </cell>
          <cell r="W57">
            <v>10268</v>
          </cell>
          <cell r="X57">
            <v>10268</v>
          </cell>
          <cell r="Z57">
            <v>0</v>
          </cell>
          <cell r="AA57">
            <v>1</v>
          </cell>
          <cell r="AB57">
            <v>1</v>
          </cell>
          <cell r="AC57">
            <v>0</v>
          </cell>
          <cell r="AD57" t="str">
            <v>N</v>
          </cell>
          <cell r="AE57">
            <v>0</v>
          </cell>
          <cell r="AH57">
            <v>0</v>
          </cell>
          <cell r="AI57">
            <v>0</v>
          </cell>
          <cell r="AJ57">
            <v>5102</v>
          </cell>
          <cell r="AK57" t="str">
            <v>1</v>
          </cell>
          <cell r="AL57" t="str">
            <v>MIDLAND ACADEMY CHARTER SCHOOL</v>
          </cell>
          <cell r="AM57">
            <v>0</v>
          </cell>
          <cell r="AN57">
            <v>0</v>
          </cell>
          <cell r="AO57">
            <v>0</v>
          </cell>
          <cell r="AP57">
            <v>0</v>
          </cell>
          <cell r="AQ57">
            <v>0</v>
          </cell>
          <cell r="AR57">
            <v>0</v>
          </cell>
          <cell r="AS57">
            <v>0</v>
          </cell>
          <cell r="AT57">
            <v>0</v>
          </cell>
          <cell r="AU57">
            <v>0</v>
          </cell>
          <cell r="AV57">
            <v>0</v>
          </cell>
          <cell r="AW57">
            <v>3286338</v>
          </cell>
          <cell r="AX57">
            <v>3193859</v>
          </cell>
          <cell r="AY57">
            <v>0</v>
          </cell>
          <cell r="AZ57">
            <v>171620</v>
          </cell>
          <cell r="BA57">
            <v>14.083</v>
          </cell>
          <cell r="BB57">
            <v>14900</v>
          </cell>
          <cell r="BC57">
            <v>14900</v>
          </cell>
          <cell r="BD57">
            <v>19</v>
          </cell>
          <cell r="BE57">
            <v>0</v>
          </cell>
          <cell r="BF57">
            <v>2857991</v>
          </cell>
          <cell r="BG57">
            <v>0</v>
          </cell>
          <cell r="BH57">
            <v>0</v>
          </cell>
          <cell r="BI57">
            <v>0</v>
          </cell>
          <cell r="BJ57">
            <v>12</v>
          </cell>
          <cell r="BK57">
            <v>0</v>
          </cell>
          <cell r="BL57">
            <v>0</v>
          </cell>
          <cell r="BM57">
            <v>0</v>
          </cell>
          <cell r="BN57">
            <v>0</v>
          </cell>
          <cell r="BO57">
            <v>0</v>
          </cell>
          <cell r="BP57">
            <v>0</v>
          </cell>
          <cell r="BQ57">
            <v>5390</v>
          </cell>
          <cell r="BR57">
            <v>1</v>
          </cell>
          <cell r="BS57">
            <v>0</v>
          </cell>
          <cell r="BT57">
            <v>0</v>
          </cell>
          <cell r="BU57">
            <v>0</v>
          </cell>
          <cell r="BV57">
            <v>0</v>
          </cell>
          <cell r="BW57">
            <v>0</v>
          </cell>
          <cell r="BX57">
            <v>0</v>
          </cell>
          <cell r="BY57">
            <v>0</v>
          </cell>
          <cell r="BZ57">
            <v>0</v>
          </cell>
          <cell r="CA57">
            <v>0</v>
          </cell>
          <cell r="CB57">
            <v>0</v>
          </cell>
          <cell r="CC57">
            <v>0</v>
          </cell>
          <cell r="CG57">
            <v>0</v>
          </cell>
          <cell r="CH57">
            <v>92479</v>
          </cell>
          <cell r="CI57">
            <v>0</v>
          </cell>
          <cell r="CJ57">
            <v>4</v>
          </cell>
          <cell r="CK57">
            <v>0</v>
          </cell>
          <cell r="CL57">
            <v>0</v>
          </cell>
          <cell r="CN57">
            <v>0</v>
          </cell>
          <cell r="CO57">
            <v>1</v>
          </cell>
          <cell r="CP57">
            <v>0</v>
          </cell>
          <cell r="CQ57">
            <v>0</v>
          </cell>
          <cell r="CR57">
            <v>384.63200000000001</v>
          </cell>
          <cell r="CS57">
            <v>0</v>
          </cell>
          <cell r="CT57">
            <v>0</v>
          </cell>
          <cell r="CU57">
            <v>0</v>
          </cell>
          <cell r="CV57">
            <v>0</v>
          </cell>
          <cell r="CW57">
            <v>0</v>
          </cell>
          <cell r="CX57">
            <v>0</v>
          </cell>
          <cell r="CY57">
            <v>0</v>
          </cell>
          <cell r="CZ57">
            <v>0</v>
          </cell>
          <cell r="DA57">
            <v>1</v>
          </cell>
          <cell r="DB57">
            <v>2490841</v>
          </cell>
          <cell r="DC57">
            <v>0</v>
          </cell>
          <cell r="DD57">
            <v>0</v>
          </cell>
          <cell r="DE57">
            <v>329795</v>
          </cell>
          <cell r="DF57">
            <v>329795</v>
          </cell>
          <cell r="DG57">
            <v>252.33</v>
          </cell>
          <cell r="DH57">
            <v>0</v>
          </cell>
          <cell r="DI57">
            <v>0</v>
          </cell>
          <cell r="DK57">
            <v>5390</v>
          </cell>
          <cell r="DL57">
            <v>0</v>
          </cell>
          <cell r="DM57">
            <v>90613</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2.298</v>
          </cell>
          <cell r="ED57">
            <v>16519</v>
          </cell>
          <cell r="EE57">
            <v>0</v>
          </cell>
          <cell r="EF57">
            <v>0</v>
          </cell>
          <cell r="EG57">
            <v>0</v>
          </cell>
          <cell r="EH57">
            <v>74094</v>
          </cell>
          <cell r="EI57">
            <v>0</v>
          </cell>
          <cell r="EJ57">
            <v>0</v>
          </cell>
          <cell r="EK57">
            <v>3.0259999999999998</v>
          </cell>
          <cell r="EL57">
            <v>0</v>
          </cell>
          <cell r="EM57">
            <v>0</v>
          </cell>
          <cell r="EN57">
            <v>0.45200000000000001</v>
          </cell>
          <cell r="EO57">
            <v>0</v>
          </cell>
          <cell r="EP57">
            <v>0</v>
          </cell>
          <cell r="EQ57">
            <v>3.4780000000000002</v>
          </cell>
          <cell r="ER57">
            <v>0</v>
          </cell>
          <cell r="ES57">
            <v>11.337999999999999</v>
          </cell>
          <cell r="ET57">
            <v>7042</v>
          </cell>
          <cell r="EU57">
            <v>171620</v>
          </cell>
          <cell r="EV57">
            <v>0</v>
          </cell>
          <cell r="EW57">
            <v>0</v>
          </cell>
          <cell r="EX57">
            <v>0</v>
          </cell>
          <cell r="EZ57">
            <v>2764797</v>
          </cell>
          <cell r="FA57">
            <v>0</v>
          </cell>
          <cell r="FB57">
            <v>2936417</v>
          </cell>
          <cell r="FC57">
            <v>0.97329200000000005</v>
          </cell>
          <cell r="FD57">
            <v>0</v>
          </cell>
          <cell r="FE57">
            <v>341361</v>
          </cell>
          <cell r="FF57">
            <v>87701</v>
          </cell>
          <cell r="FG57">
            <v>5.7339000000000001E-2</v>
          </cell>
          <cell r="FH57">
            <v>4.9002999999999998E-2</v>
          </cell>
          <cell r="FI57">
            <v>0</v>
          </cell>
          <cell r="FJ57">
            <v>0</v>
          </cell>
          <cell r="FK57">
            <v>560.16099999999994</v>
          </cell>
          <cell r="FL57">
            <v>3457958</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F57">
            <v>0</v>
          </cell>
          <cell r="GG57">
            <v>0</v>
          </cell>
          <cell r="GH57">
            <v>0</v>
          </cell>
          <cell r="GI57">
            <v>0</v>
          </cell>
          <cell r="GJ57">
            <v>0</v>
          </cell>
          <cell r="GK57">
            <v>4730.6139999999996</v>
          </cell>
          <cell r="GL57">
            <v>14111</v>
          </cell>
          <cell r="GM57">
            <v>0</v>
          </cell>
          <cell r="GN57">
            <v>0</v>
          </cell>
          <cell r="GO57">
            <v>0</v>
          </cell>
          <cell r="GP57">
            <v>3365479</v>
          </cell>
          <cell r="GQ57">
            <v>3365479</v>
          </cell>
          <cell r="GR57">
            <v>0</v>
          </cell>
          <cell r="GS57">
            <v>0</v>
          </cell>
          <cell r="GT57">
            <v>0</v>
          </cell>
          <cell r="HB57">
            <v>210852832</v>
          </cell>
          <cell r="HC57">
            <v>6.0034999999999998E-2</v>
          </cell>
          <cell r="HD57">
            <v>85437</v>
          </cell>
        </row>
        <row r="58">
          <cell r="B58">
            <v>220802</v>
          </cell>
          <cell r="C58">
            <v>9</v>
          </cell>
          <cell r="D58">
            <v>2019</v>
          </cell>
          <cell r="E58">
            <v>5390</v>
          </cell>
          <cell r="F58">
            <v>0</v>
          </cell>
          <cell r="G58">
            <v>1484.625</v>
          </cell>
          <cell r="H58">
            <v>1471.079</v>
          </cell>
          <cell r="I58">
            <v>1471.079</v>
          </cell>
          <cell r="J58">
            <v>1484.625</v>
          </cell>
          <cell r="K58">
            <v>0</v>
          </cell>
          <cell r="L58">
            <v>6535</v>
          </cell>
          <cell r="M58">
            <v>0</v>
          </cell>
          <cell r="N58">
            <v>0</v>
          </cell>
          <cell r="P58">
            <v>1469.7270000000001</v>
          </cell>
          <cell r="Q58">
            <v>0</v>
          </cell>
          <cell r="R58">
            <v>657233</v>
          </cell>
          <cell r="S58">
            <v>447.18</v>
          </cell>
          <cell r="U58">
            <v>0</v>
          </cell>
          <cell r="V58">
            <v>60.326999999999998</v>
          </cell>
          <cell r="W58">
            <v>39424</v>
          </cell>
          <cell r="X58">
            <v>39424</v>
          </cell>
          <cell r="Z58">
            <v>0</v>
          </cell>
          <cell r="AA58">
            <v>1</v>
          </cell>
          <cell r="AB58">
            <v>1</v>
          </cell>
          <cell r="AC58">
            <v>0</v>
          </cell>
          <cell r="AD58" t="str">
            <v>N</v>
          </cell>
          <cell r="AE58">
            <v>0</v>
          </cell>
          <cell r="AH58">
            <v>0</v>
          </cell>
          <cell r="AI58">
            <v>0</v>
          </cell>
          <cell r="AJ58">
            <v>5102</v>
          </cell>
          <cell r="AK58" t="str">
            <v>1</v>
          </cell>
          <cell r="AL58" t="str">
            <v>ARLINGTON CLASSICS ACADEMY</v>
          </cell>
          <cell r="AM58">
            <v>0</v>
          </cell>
          <cell r="AN58">
            <v>0</v>
          </cell>
          <cell r="AO58">
            <v>0</v>
          </cell>
          <cell r="AP58">
            <v>0</v>
          </cell>
          <cell r="AQ58">
            <v>0</v>
          </cell>
          <cell r="AR58">
            <v>0</v>
          </cell>
          <cell r="AS58">
            <v>0</v>
          </cell>
          <cell r="AT58">
            <v>0</v>
          </cell>
          <cell r="AU58">
            <v>0</v>
          </cell>
          <cell r="AV58">
            <v>0</v>
          </cell>
          <cell r="AW58">
            <v>11589337</v>
          </cell>
          <cell r="AX58">
            <v>11239183</v>
          </cell>
          <cell r="AY58">
            <v>0</v>
          </cell>
          <cell r="AZ58">
            <v>663902</v>
          </cell>
          <cell r="BA58">
            <v>25.917000000000002</v>
          </cell>
          <cell r="BB58">
            <v>0</v>
          </cell>
          <cell r="BC58">
            <v>0</v>
          </cell>
          <cell r="BD58">
            <v>0</v>
          </cell>
          <cell r="BE58">
            <v>0</v>
          </cell>
          <cell r="BF58">
            <v>10102525</v>
          </cell>
          <cell r="BG58">
            <v>0</v>
          </cell>
          <cell r="BH58">
            <v>24.25</v>
          </cell>
          <cell r="BI58">
            <v>6669</v>
          </cell>
          <cell r="BJ58">
            <v>12</v>
          </cell>
          <cell r="BK58">
            <v>0</v>
          </cell>
          <cell r="BL58">
            <v>0</v>
          </cell>
          <cell r="BM58">
            <v>0</v>
          </cell>
          <cell r="BN58">
            <v>0</v>
          </cell>
          <cell r="BO58">
            <v>0</v>
          </cell>
          <cell r="BP58">
            <v>0</v>
          </cell>
          <cell r="BQ58">
            <v>5390</v>
          </cell>
          <cell r="BR58">
            <v>1</v>
          </cell>
          <cell r="BS58">
            <v>0</v>
          </cell>
          <cell r="BT58">
            <v>0</v>
          </cell>
          <cell r="BU58">
            <v>0</v>
          </cell>
          <cell r="BV58">
            <v>0</v>
          </cell>
          <cell r="BW58">
            <v>0</v>
          </cell>
          <cell r="BX58">
            <v>0</v>
          </cell>
          <cell r="BY58">
            <v>0</v>
          </cell>
          <cell r="BZ58">
            <v>0</v>
          </cell>
          <cell r="CA58">
            <v>0</v>
          </cell>
          <cell r="CB58">
            <v>0</v>
          </cell>
          <cell r="CC58">
            <v>0</v>
          </cell>
          <cell r="CG58">
            <v>0</v>
          </cell>
          <cell r="CH58">
            <v>343485</v>
          </cell>
          <cell r="CI58">
            <v>0</v>
          </cell>
          <cell r="CJ58">
            <v>4</v>
          </cell>
          <cell r="CK58">
            <v>0</v>
          </cell>
          <cell r="CL58">
            <v>0</v>
          </cell>
          <cell r="CN58">
            <v>0</v>
          </cell>
          <cell r="CO58">
            <v>1</v>
          </cell>
          <cell r="CP58">
            <v>0</v>
          </cell>
          <cell r="CQ58">
            <v>3</v>
          </cell>
          <cell r="CR58">
            <v>1484.625</v>
          </cell>
          <cell r="CS58">
            <v>0</v>
          </cell>
          <cell r="CT58">
            <v>0</v>
          </cell>
          <cell r="CU58">
            <v>0</v>
          </cell>
          <cell r="CV58">
            <v>0</v>
          </cell>
          <cell r="CW58">
            <v>0</v>
          </cell>
          <cell r="CX58">
            <v>0</v>
          </cell>
          <cell r="CY58">
            <v>0</v>
          </cell>
          <cell r="CZ58">
            <v>0</v>
          </cell>
          <cell r="DA58">
            <v>1</v>
          </cell>
          <cell r="DB58">
            <v>9613501</v>
          </cell>
          <cell r="DC58">
            <v>0</v>
          </cell>
          <cell r="DD58">
            <v>0</v>
          </cell>
          <cell r="DE58">
            <v>413234</v>
          </cell>
          <cell r="DF58">
            <v>413234</v>
          </cell>
          <cell r="DG58">
            <v>316.17</v>
          </cell>
          <cell r="DH58">
            <v>0</v>
          </cell>
          <cell r="DI58">
            <v>0</v>
          </cell>
          <cell r="DK58">
            <v>5390</v>
          </cell>
          <cell r="DL58">
            <v>0</v>
          </cell>
          <cell r="DM58">
            <v>270926</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11.647</v>
          </cell>
          <cell r="ED58">
            <v>83724</v>
          </cell>
          <cell r="EE58">
            <v>0</v>
          </cell>
          <cell r="EF58">
            <v>0</v>
          </cell>
          <cell r="EG58">
            <v>0</v>
          </cell>
          <cell r="EH58">
            <v>187202</v>
          </cell>
          <cell r="EI58">
            <v>0</v>
          </cell>
          <cell r="EJ58">
            <v>0</v>
          </cell>
          <cell r="EK58">
            <v>7.452</v>
          </cell>
          <cell r="EL58">
            <v>0</v>
          </cell>
          <cell r="EM58">
            <v>0</v>
          </cell>
          <cell r="EN58">
            <v>1.258</v>
          </cell>
          <cell r="EO58">
            <v>0</v>
          </cell>
          <cell r="EP58">
            <v>0</v>
          </cell>
          <cell r="EQ58">
            <v>8.7100000000000009</v>
          </cell>
          <cell r="ER58">
            <v>0</v>
          </cell>
          <cell r="ES58">
            <v>28.646000000000001</v>
          </cell>
          <cell r="ET58">
            <v>13709</v>
          </cell>
          <cell r="EU58">
            <v>663902</v>
          </cell>
          <cell r="EV58">
            <v>0</v>
          </cell>
          <cell r="EW58">
            <v>0</v>
          </cell>
          <cell r="EX58">
            <v>0</v>
          </cell>
          <cell r="EZ58">
            <v>9722516</v>
          </cell>
          <cell r="FA58">
            <v>0</v>
          </cell>
          <cell r="FB58">
            <v>10386418</v>
          </cell>
          <cell r="FC58">
            <v>0.97329200000000005</v>
          </cell>
          <cell r="FD58">
            <v>0</v>
          </cell>
          <cell r="FE58">
            <v>1206657</v>
          </cell>
          <cell r="FF58">
            <v>310010</v>
          </cell>
          <cell r="FG58">
            <v>5.7339000000000001E-2</v>
          </cell>
          <cell r="FH58">
            <v>4.9002999999999998E-2</v>
          </cell>
          <cell r="FI58">
            <v>0</v>
          </cell>
          <cell r="FJ58">
            <v>0</v>
          </cell>
          <cell r="FK58">
            <v>1980.077</v>
          </cell>
          <cell r="FL58">
            <v>12246570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42664</v>
          </cell>
          <cell r="GC58">
            <v>42664</v>
          </cell>
          <cell r="GD58">
            <v>4.8360000000000003</v>
          </cell>
          <cell r="GF58">
            <v>0</v>
          </cell>
          <cell r="GG58">
            <v>0</v>
          </cell>
          <cell r="GH58">
            <v>0</v>
          </cell>
          <cell r="GI58">
            <v>0</v>
          </cell>
          <cell r="GJ58">
            <v>0</v>
          </cell>
          <cell r="GK58">
            <v>4637.9840000000004</v>
          </cell>
          <cell r="GL58">
            <v>11792</v>
          </cell>
          <cell r="GM58">
            <v>0</v>
          </cell>
          <cell r="GN58">
            <v>0</v>
          </cell>
          <cell r="GO58">
            <v>0</v>
          </cell>
          <cell r="GP58">
            <v>11903085</v>
          </cell>
          <cell r="GQ58">
            <v>11903085</v>
          </cell>
          <cell r="GR58">
            <v>0</v>
          </cell>
          <cell r="GS58">
            <v>0</v>
          </cell>
          <cell r="GT58">
            <v>0</v>
          </cell>
          <cell r="HB58">
            <v>210852832</v>
          </cell>
          <cell r="HC58">
            <v>6.0034999999999998E-2</v>
          </cell>
          <cell r="HD58">
            <v>329776</v>
          </cell>
        </row>
        <row r="59">
          <cell r="B59">
            <v>236802</v>
          </cell>
          <cell r="C59">
            <v>9</v>
          </cell>
          <cell r="D59">
            <v>2019</v>
          </cell>
          <cell r="E59">
            <v>5390</v>
          </cell>
          <cell r="F59">
            <v>0</v>
          </cell>
          <cell r="G59">
            <v>144.733</v>
          </cell>
          <cell r="H59">
            <v>144.71299999999999</v>
          </cell>
          <cell r="I59">
            <v>144.71299999999999</v>
          </cell>
          <cell r="J59">
            <v>144.733</v>
          </cell>
          <cell r="K59">
            <v>0</v>
          </cell>
          <cell r="L59">
            <v>6535</v>
          </cell>
          <cell r="M59">
            <v>0</v>
          </cell>
          <cell r="N59">
            <v>0</v>
          </cell>
          <cell r="P59">
            <v>136.94999999999999</v>
          </cell>
          <cell r="Q59">
            <v>0</v>
          </cell>
          <cell r="R59">
            <v>61241</v>
          </cell>
          <cell r="S59">
            <v>447.18</v>
          </cell>
          <cell r="U59">
            <v>0</v>
          </cell>
          <cell r="V59">
            <v>4.09</v>
          </cell>
          <cell r="W59">
            <v>2673</v>
          </cell>
          <cell r="X59">
            <v>2673</v>
          </cell>
          <cell r="Z59">
            <v>0</v>
          </cell>
          <cell r="AA59">
            <v>1</v>
          </cell>
          <cell r="AB59">
            <v>1</v>
          </cell>
          <cell r="AC59">
            <v>0</v>
          </cell>
          <cell r="AD59" t="str">
            <v>N</v>
          </cell>
          <cell r="AE59">
            <v>0</v>
          </cell>
          <cell r="AH59">
            <v>0</v>
          </cell>
          <cell r="AI59">
            <v>0</v>
          </cell>
          <cell r="AJ59">
            <v>5102</v>
          </cell>
          <cell r="AK59" t="str">
            <v>1</v>
          </cell>
          <cell r="AL59" t="str">
            <v>SAM HOUSTON STATE UNIVERSITY CHARTER SCHOOL</v>
          </cell>
          <cell r="AM59">
            <v>0</v>
          </cell>
          <cell r="AN59">
            <v>0</v>
          </cell>
          <cell r="AO59">
            <v>0</v>
          </cell>
          <cell r="AP59">
            <v>0</v>
          </cell>
          <cell r="AQ59">
            <v>0</v>
          </cell>
          <cell r="AR59">
            <v>0</v>
          </cell>
          <cell r="AS59">
            <v>0</v>
          </cell>
          <cell r="AT59">
            <v>0</v>
          </cell>
          <cell r="AU59">
            <v>0</v>
          </cell>
          <cell r="AV59">
            <v>0</v>
          </cell>
          <cell r="AW59">
            <v>1102476</v>
          </cell>
          <cell r="AX59">
            <v>1070327</v>
          </cell>
          <cell r="AY59">
            <v>0</v>
          </cell>
          <cell r="AZ59">
            <v>61241</v>
          </cell>
          <cell r="BA59">
            <v>0</v>
          </cell>
          <cell r="BB59">
            <v>0</v>
          </cell>
          <cell r="BC59">
            <v>0</v>
          </cell>
          <cell r="BD59">
            <v>0</v>
          </cell>
          <cell r="BE59">
            <v>0</v>
          </cell>
          <cell r="BF59">
            <v>960936</v>
          </cell>
          <cell r="BG59">
            <v>0</v>
          </cell>
          <cell r="BH59">
            <v>0</v>
          </cell>
          <cell r="BI59">
            <v>0</v>
          </cell>
          <cell r="BJ59">
            <v>12</v>
          </cell>
          <cell r="BK59">
            <v>0</v>
          </cell>
          <cell r="BL59">
            <v>0</v>
          </cell>
          <cell r="BM59">
            <v>0</v>
          </cell>
          <cell r="BN59">
            <v>0</v>
          </cell>
          <cell r="BO59">
            <v>0</v>
          </cell>
          <cell r="BP59">
            <v>0</v>
          </cell>
          <cell r="BQ59">
            <v>5390</v>
          </cell>
          <cell r="BR59">
            <v>1</v>
          </cell>
          <cell r="BS59">
            <v>0</v>
          </cell>
          <cell r="BT59">
            <v>0</v>
          </cell>
          <cell r="BU59">
            <v>0</v>
          </cell>
          <cell r="BV59">
            <v>0</v>
          </cell>
          <cell r="BW59">
            <v>0</v>
          </cell>
          <cell r="BX59">
            <v>0</v>
          </cell>
          <cell r="BY59">
            <v>0</v>
          </cell>
          <cell r="BZ59">
            <v>0</v>
          </cell>
          <cell r="CA59">
            <v>0</v>
          </cell>
          <cell r="CB59">
            <v>0</v>
          </cell>
          <cell r="CC59">
            <v>0</v>
          </cell>
          <cell r="CG59">
            <v>0</v>
          </cell>
          <cell r="CH59">
            <v>32149</v>
          </cell>
          <cell r="CI59">
            <v>0</v>
          </cell>
          <cell r="CJ59">
            <v>4</v>
          </cell>
          <cell r="CK59">
            <v>0</v>
          </cell>
          <cell r="CL59">
            <v>0</v>
          </cell>
          <cell r="CN59">
            <v>0</v>
          </cell>
          <cell r="CO59">
            <v>1</v>
          </cell>
          <cell r="CP59">
            <v>0</v>
          </cell>
          <cell r="CQ59">
            <v>0</v>
          </cell>
          <cell r="CR59">
            <v>144.733</v>
          </cell>
          <cell r="CS59">
            <v>0</v>
          </cell>
          <cell r="CT59">
            <v>0</v>
          </cell>
          <cell r="CU59">
            <v>0</v>
          </cell>
          <cell r="CV59">
            <v>0</v>
          </cell>
          <cell r="CW59">
            <v>0</v>
          </cell>
          <cell r="CX59">
            <v>0</v>
          </cell>
          <cell r="CY59">
            <v>0</v>
          </cell>
          <cell r="CZ59">
            <v>0</v>
          </cell>
          <cell r="DA59">
            <v>1</v>
          </cell>
          <cell r="DB59">
            <v>945699</v>
          </cell>
          <cell r="DC59">
            <v>0</v>
          </cell>
          <cell r="DD59">
            <v>0</v>
          </cell>
          <cell r="DE59">
            <v>0</v>
          </cell>
          <cell r="DF59">
            <v>0</v>
          </cell>
          <cell r="DG59">
            <v>0</v>
          </cell>
          <cell r="DH59">
            <v>0</v>
          </cell>
          <cell r="DI59">
            <v>0</v>
          </cell>
          <cell r="DK59">
            <v>5390</v>
          </cell>
          <cell r="DL59">
            <v>0</v>
          </cell>
          <cell r="DM59">
            <v>38933</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5.3250000000000002</v>
          </cell>
          <cell r="ED59">
            <v>38279</v>
          </cell>
          <cell r="EE59">
            <v>0</v>
          </cell>
          <cell r="EF59">
            <v>0</v>
          </cell>
          <cell r="EG59">
            <v>0</v>
          </cell>
          <cell r="EH59">
            <v>654</v>
          </cell>
          <cell r="EI59">
            <v>0</v>
          </cell>
          <cell r="EJ59">
            <v>0</v>
          </cell>
          <cell r="EK59">
            <v>0</v>
          </cell>
          <cell r="EL59">
            <v>0</v>
          </cell>
          <cell r="EM59">
            <v>0</v>
          </cell>
          <cell r="EN59">
            <v>0.02</v>
          </cell>
          <cell r="EO59">
            <v>0</v>
          </cell>
          <cell r="EP59">
            <v>0</v>
          </cell>
          <cell r="EQ59">
            <v>0.02</v>
          </cell>
          <cell r="ER59">
            <v>0</v>
          </cell>
          <cell r="ES59">
            <v>0.1</v>
          </cell>
          <cell r="ET59">
            <v>0</v>
          </cell>
          <cell r="EU59">
            <v>61241</v>
          </cell>
          <cell r="EV59">
            <v>0</v>
          </cell>
          <cell r="EW59">
            <v>0</v>
          </cell>
          <cell r="EX59">
            <v>0</v>
          </cell>
          <cell r="EZ59">
            <v>926064</v>
          </cell>
          <cell r="FA59">
            <v>0</v>
          </cell>
          <cell r="FB59">
            <v>987305</v>
          </cell>
          <cell r="FC59">
            <v>0.97329200000000005</v>
          </cell>
          <cell r="FD59">
            <v>0</v>
          </cell>
          <cell r="FE59">
            <v>114775</v>
          </cell>
          <cell r="FF59">
            <v>29488</v>
          </cell>
          <cell r="FG59">
            <v>5.7339000000000001E-2</v>
          </cell>
          <cell r="FH59">
            <v>4.9002999999999998E-2</v>
          </cell>
          <cell r="FI59">
            <v>0</v>
          </cell>
          <cell r="FJ59">
            <v>0</v>
          </cell>
          <cell r="FK59">
            <v>188.34200000000001</v>
          </cell>
          <cell r="FL59">
            <v>1163717</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F59">
            <v>0</v>
          </cell>
          <cell r="GG59">
            <v>0</v>
          </cell>
          <cell r="GH59">
            <v>0</v>
          </cell>
          <cell r="GI59">
            <v>0</v>
          </cell>
          <cell r="GJ59">
            <v>0</v>
          </cell>
          <cell r="GK59">
            <v>4604.6369999999997</v>
          </cell>
          <cell r="GL59">
            <v>0</v>
          </cell>
          <cell r="GM59">
            <v>0</v>
          </cell>
          <cell r="GN59">
            <v>0</v>
          </cell>
          <cell r="GO59">
            <v>0</v>
          </cell>
          <cell r="GP59">
            <v>1131568</v>
          </cell>
          <cell r="GQ59">
            <v>1131568</v>
          </cell>
          <cell r="GR59">
            <v>0</v>
          </cell>
          <cell r="GS59">
            <v>0</v>
          </cell>
          <cell r="GT59">
            <v>0</v>
          </cell>
          <cell r="HB59">
            <v>210852832</v>
          </cell>
          <cell r="HC59">
            <v>6.0034999999999998E-2</v>
          </cell>
          <cell r="HD59">
            <v>32149</v>
          </cell>
        </row>
        <row r="60">
          <cell r="B60">
            <v>14803</v>
          </cell>
          <cell r="C60">
            <v>9</v>
          </cell>
          <cell r="D60">
            <v>2019</v>
          </cell>
          <cell r="E60">
            <v>5390</v>
          </cell>
          <cell r="F60">
            <v>0</v>
          </cell>
          <cell r="G60">
            <v>802.29</v>
          </cell>
          <cell r="H60">
            <v>750.726</v>
          </cell>
          <cell r="I60">
            <v>750.726</v>
          </cell>
          <cell r="J60">
            <v>802.29</v>
          </cell>
          <cell r="K60">
            <v>0</v>
          </cell>
          <cell r="L60">
            <v>6535</v>
          </cell>
          <cell r="M60">
            <v>0</v>
          </cell>
          <cell r="N60">
            <v>0</v>
          </cell>
          <cell r="P60">
            <v>823.80700000000002</v>
          </cell>
          <cell r="Q60">
            <v>0</v>
          </cell>
          <cell r="R60">
            <v>368390</v>
          </cell>
          <cell r="S60">
            <v>447.18</v>
          </cell>
          <cell r="U60">
            <v>0</v>
          </cell>
          <cell r="V60">
            <v>29.783000000000001</v>
          </cell>
          <cell r="W60">
            <v>19463</v>
          </cell>
          <cell r="X60">
            <v>19463</v>
          </cell>
          <cell r="Z60">
            <v>0</v>
          </cell>
          <cell r="AA60">
            <v>1</v>
          </cell>
          <cell r="AB60">
            <v>1</v>
          </cell>
          <cell r="AC60">
            <v>0</v>
          </cell>
          <cell r="AD60" t="str">
            <v>N</v>
          </cell>
          <cell r="AE60">
            <v>0</v>
          </cell>
          <cell r="AH60">
            <v>0</v>
          </cell>
          <cell r="AI60">
            <v>0</v>
          </cell>
          <cell r="AJ60">
            <v>5102</v>
          </cell>
          <cell r="AK60" t="str">
            <v>1</v>
          </cell>
          <cell r="AL60" t="str">
            <v>PRIORITY CHARTER SCHOOLS</v>
          </cell>
          <cell r="AM60">
            <v>0</v>
          </cell>
          <cell r="AN60">
            <v>0</v>
          </cell>
          <cell r="AO60">
            <v>0</v>
          </cell>
          <cell r="AP60">
            <v>0</v>
          </cell>
          <cell r="AQ60">
            <v>0</v>
          </cell>
          <cell r="AR60">
            <v>0</v>
          </cell>
          <cell r="AS60">
            <v>0</v>
          </cell>
          <cell r="AT60">
            <v>0</v>
          </cell>
          <cell r="AU60">
            <v>0</v>
          </cell>
          <cell r="AV60">
            <v>0</v>
          </cell>
          <cell r="AW60">
            <v>7469073</v>
          </cell>
          <cell r="AX60">
            <v>7259867</v>
          </cell>
          <cell r="AY60">
            <v>0</v>
          </cell>
          <cell r="AZ60">
            <v>387656</v>
          </cell>
          <cell r="BA60">
            <v>23.332999999999998</v>
          </cell>
          <cell r="BB60">
            <v>0</v>
          </cell>
          <cell r="BC60">
            <v>0</v>
          </cell>
          <cell r="BD60">
            <v>0</v>
          </cell>
          <cell r="BE60">
            <v>0</v>
          </cell>
          <cell r="BF60">
            <v>6416237</v>
          </cell>
          <cell r="BG60">
            <v>0</v>
          </cell>
          <cell r="BH60">
            <v>70.058999999999997</v>
          </cell>
          <cell r="BI60">
            <v>19266</v>
          </cell>
          <cell r="BJ60">
            <v>12</v>
          </cell>
          <cell r="BK60">
            <v>0</v>
          </cell>
          <cell r="BL60">
            <v>0</v>
          </cell>
          <cell r="BM60">
            <v>0</v>
          </cell>
          <cell r="BN60">
            <v>0</v>
          </cell>
          <cell r="BO60">
            <v>0</v>
          </cell>
          <cell r="BP60">
            <v>0</v>
          </cell>
          <cell r="BQ60">
            <v>5390</v>
          </cell>
          <cell r="BR60">
            <v>1</v>
          </cell>
          <cell r="BS60">
            <v>0</v>
          </cell>
          <cell r="BT60">
            <v>0</v>
          </cell>
          <cell r="BU60">
            <v>0</v>
          </cell>
          <cell r="BV60">
            <v>0</v>
          </cell>
          <cell r="BW60">
            <v>0</v>
          </cell>
          <cell r="BX60">
            <v>0</v>
          </cell>
          <cell r="BY60">
            <v>0</v>
          </cell>
          <cell r="BZ60">
            <v>0</v>
          </cell>
          <cell r="CA60">
            <v>0</v>
          </cell>
          <cell r="CB60">
            <v>0</v>
          </cell>
          <cell r="CC60">
            <v>0</v>
          </cell>
          <cell r="CG60">
            <v>0</v>
          </cell>
          <cell r="CH60">
            <v>189940</v>
          </cell>
          <cell r="CI60">
            <v>0</v>
          </cell>
          <cell r="CJ60">
            <v>5</v>
          </cell>
          <cell r="CK60">
            <v>0</v>
          </cell>
          <cell r="CL60">
            <v>0</v>
          </cell>
          <cell r="CN60">
            <v>0</v>
          </cell>
          <cell r="CO60">
            <v>1</v>
          </cell>
          <cell r="CP60">
            <v>0</v>
          </cell>
          <cell r="CQ60">
            <v>0.25</v>
          </cell>
          <cell r="CR60">
            <v>802.29</v>
          </cell>
          <cell r="CS60">
            <v>0</v>
          </cell>
          <cell r="CT60">
            <v>0</v>
          </cell>
          <cell r="CU60">
            <v>0</v>
          </cell>
          <cell r="CV60">
            <v>0</v>
          </cell>
          <cell r="CW60">
            <v>0</v>
          </cell>
          <cell r="CX60">
            <v>0</v>
          </cell>
          <cell r="CY60">
            <v>0</v>
          </cell>
          <cell r="CZ60">
            <v>0</v>
          </cell>
          <cell r="DA60">
            <v>1</v>
          </cell>
          <cell r="DB60">
            <v>4905994</v>
          </cell>
          <cell r="DC60">
            <v>0</v>
          </cell>
          <cell r="DD60">
            <v>23.582999999999998</v>
          </cell>
          <cell r="DE60">
            <v>698369</v>
          </cell>
          <cell r="DF60">
            <v>698369</v>
          </cell>
          <cell r="DG60">
            <v>534.33000000000004</v>
          </cell>
          <cell r="DH60">
            <v>0</v>
          </cell>
          <cell r="DI60">
            <v>0</v>
          </cell>
          <cell r="DK60">
            <v>5390</v>
          </cell>
          <cell r="DL60">
            <v>0</v>
          </cell>
          <cell r="DM60">
            <v>724235</v>
          </cell>
          <cell r="DN60">
            <v>0</v>
          </cell>
          <cell r="DO60">
            <v>0</v>
          </cell>
          <cell r="DP60">
            <v>0</v>
          </cell>
          <cell r="DQ60">
            <v>0</v>
          </cell>
          <cell r="DR60">
            <v>0</v>
          </cell>
          <cell r="DS60">
            <v>0</v>
          </cell>
          <cell r="DT60">
            <v>0</v>
          </cell>
          <cell r="DU60">
            <v>0</v>
          </cell>
          <cell r="DV60">
            <v>0</v>
          </cell>
          <cell r="DW60">
            <v>0</v>
          </cell>
          <cell r="DX60">
            <v>0</v>
          </cell>
          <cell r="DY60">
            <v>0</v>
          </cell>
          <cell r="DZ60">
            <v>0</v>
          </cell>
          <cell r="EA60">
            <v>2E-3</v>
          </cell>
          <cell r="EB60">
            <v>0</v>
          </cell>
          <cell r="EC60">
            <v>33.229999999999997</v>
          </cell>
          <cell r="ED60">
            <v>238874</v>
          </cell>
          <cell r="EE60">
            <v>0</v>
          </cell>
          <cell r="EF60">
            <v>0</v>
          </cell>
          <cell r="EG60">
            <v>0</v>
          </cell>
          <cell r="EH60">
            <v>485361</v>
          </cell>
          <cell r="EI60">
            <v>0</v>
          </cell>
          <cell r="EJ60">
            <v>0</v>
          </cell>
          <cell r="EK60">
            <v>21.864999999999998</v>
          </cell>
          <cell r="EL60">
            <v>0</v>
          </cell>
          <cell r="EM60">
            <v>0.69699999999999995</v>
          </cell>
          <cell r="EN60">
            <v>1.3149999999999999</v>
          </cell>
          <cell r="EO60">
            <v>0</v>
          </cell>
          <cell r="EP60">
            <v>0</v>
          </cell>
          <cell r="EQ60">
            <v>23.879000000000001</v>
          </cell>
          <cell r="ER60">
            <v>0</v>
          </cell>
          <cell r="ES60">
            <v>74.271000000000001</v>
          </cell>
          <cell r="ET60">
            <v>11729</v>
          </cell>
          <cell r="EU60">
            <v>387656</v>
          </cell>
          <cell r="EV60">
            <v>0</v>
          </cell>
          <cell r="EW60">
            <v>0</v>
          </cell>
          <cell r="EX60">
            <v>0</v>
          </cell>
          <cell r="EZ60">
            <v>6296614</v>
          </cell>
          <cell r="FA60">
            <v>0</v>
          </cell>
          <cell r="FB60">
            <v>6684270</v>
          </cell>
          <cell r="FC60">
            <v>0.97329200000000005</v>
          </cell>
          <cell r="FD60">
            <v>0</v>
          </cell>
          <cell r="FE60">
            <v>766362</v>
          </cell>
          <cell r="FF60">
            <v>196891</v>
          </cell>
          <cell r="FG60">
            <v>5.7339000000000001E-2</v>
          </cell>
          <cell r="FH60">
            <v>4.9002999999999998E-2</v>
          </cell>
          <cell r="FI60">
            <v>0</v>
          </cell>
          <cell r="FJ60">
            <v>0</v>
          </cell>
          <cell r="FK60">
            <v>1257.5709999999999</v>
          </cell>
          <cell r="FL60">
            <v>7837463</v>
          </cell>
          <cell r="FM60">
            <v>0</v>
          </cell>
          <cell r="FN60">
            <v>0</v>
          </cell>
          <cell r="FO60">
            <v>72699</v>
          </cell>
          <cell r="FP60">
            <v>0</v>
          </cell>
          <cell r="FQ60">
            <v>72699</v>
          </cell>
          <cell r="FR60">
            <v>72699</v>
          </cell>
          <cell r="FS60">
            <v>0</v>
          </cell>
          <cell r="FT60">
            <v>0</v>
          </cell>
          <cell r="FU60">
            <v>0</v>
          </cell>
          <cell r="FV60">
            <v>0</v>
          </cell>
          <cell r="FW60">
            <v>0</v>
          </cell>
          <cell r="FX60">
            <v>0</v>
          </cell>
          <cell r="FY60">
            <v>0</v>
          </cell>
          <cell r="FZ60">
            <v>0</v>
          </cell>
          <cell r="GA60">
            <v>0</v>
          </cell>
          <cell r="GB60">
            <v>244244</v>
          </cell>
          <cell r="GC60">
            <v>244244</v>
          </cell>
          <cell r="GD60">
            <v>27.684999999999999</v>
          </cell>
          <cell r="GF60">
            <v>0</v>
          </cell>
          <cell r="GG60">
            <v>0</v>
          </cell>
          <cell r="GH60">
            <v>0</v>
          </cell>
          <cell r="GI60">
            <v>0</v>
          </cell>
          <cell r="GJ60">
            <v>0</v>
          </cell>
          <cell r="GK60">
            <v>4670.4049999999997</v>
          </cell>
          <cell r="GL60">
            <v>4782</v>
          </cell>
          <cell r="GM60">
            <v>0</v>
          </cell>
          <cell r="GN60">
            <v>0</v>
          </cell>
          <cell r="GO60">
            <v>0</v>
          </cell>
          <cell r="GP60">
            <v>7647523</v>
          </cell>
          <cell r="GQ60">
            <v>7647523</v>
          </cell>
          <cell r="GR60">
            <v>0</v>
          </cell>
          <cell r="GS60">
            <v>0</v>
          </cell>
          <cell r="GT60">
            <v>0</v>
          </cell>
          <cell r="HB60">
            <v>210852832</v>
          </cell>
          <cell r="HC60">
            <v>6.0034999999999998E-2</v>
          </cell>
          <cell r="HD60">
            <v>178211</v>
          </cell>
        </row>
        <row r="61">
          <cell r="B61">
            <v>21803</v>
          </cell>
          <cell r="C61">
            <v>9</v>
          </cell>
          <cell r="D61">
            <v>2019</v>
          </cell>
          <cell r="E61">
            <v>5390</v>
          </cell>
          <cell r="F61">
            <v>0</v>
          </cell>
          <cell r="G61">
            <v>310.33199999999999</v>
          </cell>
          <cell r="H61">
            <v>302.827</v>
          </cell>
          <cell r="I61">
            <v>302.827</v>
          </cell>
          <cell r="J61">
            <v>310.33199999999999</v>
          </cell>
          <cell r="K61">
            <v>0</v>
          </cell>
          <cell r="L61">
            <v>6535</v>
          </cell>
          <cell r="M61">
            <v>0</v>
          </cell>
          <cell r="N61">
            <v>0</v>
          </cell>
          <cell r="P61">
            <v>312.14499999999998</v>
          </cell>
          <cell r="Q61">
            <v>0</v>
          </cell>
          <cell r="R61">
            <v>139585</v>
          </cell>
          <cell r="S61">
            <v>447.18</v>
          </cell>
          <cell r="U61">
            <v>0</v>
          </cell>
          <cell r="V61">
            <v>70.626999999999995</v>
          </cell>
          <cell r="W61">
            <v>46155</v>
          </cell>
          <cell r="X61">
            <v>46155</v>
          </cell>
          <cell r="Z61">
            <v>0</v>
          </cell>
          <cell r="AA61">
            <v>1</v>
          </cell>
          <cell r="AB61">
            <v>1</v>
          </cell>
          <cell r="AC61">
            <v>0</v>
          </cell>
          <cell r="AD61" t="str">
            <v>N</v>
          </cell>
          <cell r="AE61">
            <v>0</v>
          </cell>
          <cell r="AH61">
            <v>0</v>
          </cell>
          <cell r="AI61">
            <v>0</v>
          </cell>
          <cell r="AJ61">
            <v>5102</v>
          </cell>
          <cell r="AK61" t="str">
            <v>1</v>
          </cell>
          <cell r="AL61" t="str">
            <v>BRAZOS SCHOOL FOR INQUIRY &amp; CREATIVITY</v>
          </cell>
          <cell r="AM61">
            <v>0</v>
          </cell>
          <cell r="AN61">
            <v>0</v>
          </cell>
          <cell r="AO61">
            <v>0</v>
          </cell>
          <cell r="AP61">
            <v>0</v>
          </cell>
          <cell r="AQ61">
            <v>0</v>
          </cell>
          <cell r="AR61">
            <v>0</v>
          </cell>
          <cell r="AS61">
            <v>0</v>
          </cell>
          <cell r="AT61">
            <v>0</v>
          </cell>
          <cell r="AU61">
            <v>0</v>
          </cell>
          <cell r="AV61">
            <v>0</v>
          </cell>
          <cell r="AW61">
            <v>2983850</v>
          </cell>
          <cell r="AX61">
            <v>2889534</v>
          </cell>
          <cell r="AY61">
            <v>0</v>
          </cell>
          <cell r="AZ61">
            <v>156905</v>
          </cell>
          <cell r="BA61">
            <v>16</v>
          </cell>
          <cell r="BB61">
            <v>0</v>
          </cell>
          <cell r="BC61">
            <v>0</v>
          </cell>
          <cell r="BD61">
            <v>0</v>
          </cell>
          <cell r="BE61">
            <v>0</v>
          </cell>
          <cell r="BF61">
            <v>2557389</v>
          </cell>
          <cell r="BG61">
            <v>0</v>
          </cell>
          <cell r="BH61">
            <v>62.982999999999997</v>
          </cell>
          <cell r="BI61">
            <v>17320</v>
          </cell>
          <cell r="BJ61">
            <v>12</v>
          </cell>
          <cell r="BK61">
            <v>0</v>
          </cell>
          <cell r="BL61">
            <v>0</v>
          </cell>
          <cell r="BM61">
            <v>0</v>
          </cell>
          <cell r="BN61">
            <v>0</v>
          </cell>
          <cell r="BO61">
            <v>0</v>
          </cell>
          <cell r="BP61">
            <v>0</v>
          </cell>
          <cell r="BQ61">
            <v>5390</v>
          </cell>
          <cell r="BR61">
            <v>1</v>
          </cell>
          <cell r="BS61">
            <v>0</v>
          </cell>
          <cell r="BT61">
            <v>0</v>
          </cell>
          <cell r="BU61">
            <v>0</v>
          </cell>
          <cell r="BV61">
            <v>0</v>
          </cell>
          <cell r="BW61">
            <v>0</v>
          </cell>
          <cell r="BX61">
            <v>0</v>
          </cell>
          <cell r="BY61">
            <v>0</v>
          </cell>
          <cell r="BZ61">
            <v>0</v>
          </cell>
          <cell r="CA61">
            <v>0</v>
          </cell>
          <cell r="CB61">
            <v>0</v>
          </cell>
          <cell r="CC61">
            <v>0</v>
          </cell>
          <cell r="CG61">
            <v>0</v>
          </cell>
          <cell r="CH61">
            <v>76996</v>
          </cell>
          <cell r="CI61">
            <v>0</v>
          </cell>
          <cell r="CJ61">
            <v>4</v>
          </cell>
          <cell r="CK61">
            <v>0</v>
          </cell>
          <cell r="CL61">
            <v>0</v>
          </cell>
          <cell r="CN61">
            <v>0</v>
          </cell>
          <cell r="CO61">
            <v>1</v>
          </cell>
          <cell r="CP61">
            <v>0</v>
          </cell>
          <cell r="CQ61">
            <v>0.25</v>
          </cell>
          <cell r="CR61">
            <v>310.33199999999999</v>
          </cell>
          <cell r="CS61">
            <v>0</v>
          </cell>
          <cell r="CT61">
            <v>0</v>
          </cell>
          <cell r="CU61">
            <v>0</v>
          </cell>
          <cell r="CV61">
            <v>0</v>
          </cell>
          <cell r="CW61">
            <v>0</v>
          </cell>
          <cell r="CX61">
            <v>0</v>
          </cell>
          <cell r="CY61">
            <v>0</v>
          </cell>
          <cell r="CZ61">
            <v>0</v>
          </cell>
          <cell r="DA61">
            <v>1</v>
          </cell>
          <cell r="DB61">
            <v>1978974</v>
          </cell>
          <cell r="DC61">
            <v>0</v>
          </cell>
          <cell r="DD61">
            <v>0</v>
          </cell>
          <cell r="DE61">
            <v>450484</v>
          </cell>
          <cell r="DF61">
            <v>450484</v>
          </cell>
          <cell r="DG61">
            <v>344.67</v>
          </cell>
          <cell r="DH61">
            <v>0</v>
          </cell>
          <cell r="DI61">
            <v>0</v>
          </cell>
          <cell r="DK61">
            <v>5390</v>
          </cell>
          <cell r="DL61">
            <v>0</v>
          </cell>
          <cell r="DM61">
            <v>151953</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3.2000000000000001E-2</v>
          </cell>
          <cell r="ED61">
            <v>230</v>
          </cell>
          <cell r="EE61">
            <v>0</v>
          </cell>
          <cell r="EF61">
            <v>0</v>
          </cell>
          <cell r="EG61">
            <v>0</v>
          </cell>
          <cell r="EH61">
            <v>151723</v>
          </cell>
          <cell r="EI61">
            <v>0</v>
          </cell>
          <cell r="EJ61">
            <v>0</v>
          </cell>
          <cell r="EK61">
            <v>7.1539999999999999</v>
          </cell>
          <cell r="EL61">
            <v>0</v>
          </cell>
          <cell r="EM61">
            <v>0</v>
          </cell>
          <cell r="EN61">
            <v>0.35099999999999998</v>
          </cell>
          <cell r="EO61">
            <v>0</v>
          </cell>
          <cell r="EP61">
            <v>0</v>
          </cell>
          <cell r="EQ61">
            <v>7.5049999999999999</v>
          </cell>
          <cell r="ER61">
            <v>0</v>
          </cell>
          <cell r="ES61">
            <v>23.216999999999999</v>
          </cell>
          <cell r="ET61">
            <v>8063</v>
          </cell>
          <cell r="EU61">
            <v>156905</v>
          </cell>
          <cell r="EV61">
            <v>0</v>
          </cell>
          <cell r="EW61">
            <v>0</v>
          </cell>
          <cell r="EX61">
            <v>0</v>
          </cell>
          <cell r="EZ61">
            <v>2505599</v>
          </cell>
          <cell r="FA61">
            <v>0</v>
          </cell>
          <cell r="FB61">
            <v>2662504</v>
          </cell>
          <cell r="FC61">
            <v>0.97329200000000005</v>
          </cell>
          <cell r="FD61">
            <v>0</v>
          </cell>
          <cell r="FE61">
            <v>305458</v>
          </cell>
          <cell r="FF61">
            <v>78477</v>
          </cell>
          <cell r="FG61">
            <v>5.7339000000000001E-2</v>
          </cell>
          <cell r="FH61">
            <v>4.9002999999999998E-2</v>
          </cell>
          <cell r="FI61">
            <v>0</v>
          </cell>
          <cell r="FJ61">
            <v>0</v>
          </cell>
          <cell r="FK61">
            <v>501.24400000000003</v>
          </cell>
          <cell r="FL61">
            <v>3123435</v>
          </cell>
          <cell r="FM61">
            <v>0</v>
          </cell>
          <cell r="FN61">
            <v>0</v>
          </cell>
          <cell r="FO61">
            <v>17618</v>
          </cell>
          <cell r="FP61">
            <v>0</v>
          </cell>
          <cell r="FQ61">
            <v>17618</v>
          </cell>
          <cell r="FR61">
            <v>17618</v>
          </cell>
          <cell r="FS61">
            <v>0</v>
          </cell>
          <cell r="FT61">
            <v>0</v>
          </cell>
          <cell r="FU61">
            <v>0</v>
          </cell>
          <cell r="FV61">
            <v>0</v>
          </cell>
          <cell r="FW61">
            <v>0</v>
          </cell>
          <cell r="FX61">
            <v>0</v>
          </cell>
          <cell r="FY61">
            <v>0</v>
          </cell>
          <cell r="FZ61">
            <v>0</v>
          </cell>
          <cell r="GA61">
            <v>0</v>
          </cell>
          <cell r="GB61">
            <v>0</v>
          </cell>
          <cell r="GC61">
            <v>0</v>
          </cell>
          <cell r="GD61">
            <v>0</v>
          </cell>
          <cell r="GF61">
            <v>0</v>
          </cell>
          <cell r="GG61">
            <v>0</v>
          </cell>
          <cell r="GH61">
            <v>0</v>
          </cell>
          <cell r="GI61">
            <v>0</v>
          </cell>
          <cell r="GJ61">
            <v>0</v>
          </cell>
          <cell r="GK61">
            <v>4809.3500000000004</v>
          </cell>
          <cell r="GL61">
            <v>13040</v>
          </cell>
          <cell r="GM61">
            <v>0</v>
          </cell>
          <cell r="GN61">
            <v>49454</v>
          </cell>
          <cell r="GO61">
            <v>0</v>
          </cell>
          <cell r="GP61">
            <v>3046439</v>
          </cell>
          <cell r="GQ61">
            <v>3046439</v>
          </cell>
          <cell r="GR61">
            <v>0</v>
          </cell>
          <cell r="GS61">
            <v>0</v>
          </cell>
          <cell r="GT61">
            <v>0</v>
          </cell>
          <cell r="HB61">
            <v>210852832</v>
          </cell>
          <cell r="HC61">
            <v>6.0034999999999998E-2</v>
          </cell>
          <cell r="HD61">
            <v>68933</v>
          </cell>
        </row>
        <row r="62">
          <cell r="B62">
            <v>57803</v>
          </cell>
          <cell r="C62">
            <v>9</v>
          </cell>
          <cell r="D62">
            <v>2019</v>
          </cell>
          <cell r="E62">
            <v>5390</v>
          </cell>
          <cell r="F62">
            <v>0</v>
          </cell>
          <cell r="G62">
            <v>16199.813</v>
          </cell>
          <cell r="H62">
            <v>15016.468999999999</v>
          </cell>
          <cell r="I62">
            <v>15016.468999999999</v>
          </cell>
          <cell r="J62">
            <v>16199.813</v>
          </cell>
          <cell r="K62">
            <v>0</v>
          </cell>
          <cell r="L62">
            <v>6535</v>
          </cell>
          <cell r="M62">
            <v>0</v>
          </cell>
          <cell r="N62">
            <v>0</v>
          </cell>
          <cell r="P62">
            <v>16145.06</v>
          </cell>
          <cell r="Q62">
            <v>0</v>
          </cell>
          <cell r="R62">
            <v>7219748</v>
          </cell>
          <cell r="S62">
            <v>447.18</v>
          </cell>
          <cell r="U62">
            <v>0</v>
          </cell>
          <cell r="V62">
            <v>4718.8280000000004</v>
          </cell>
          <cell r="W62">
            <v>3083754</v>
          </cell>
          <cell r="X62">
            <v>3083754</v>
          </cell>
          <cell r="Z62">
            <v>0</v>
          </cell>
          <cell r="AA62">
            <v>1</v>
          </cell>
          <cell r="AB62">
            <v>1</v>
          </cell>
          <cell r="AC62">
            <v>0</v>
          </cell>
          <cell r="AD62" t="str">
            <v>N</v>
          </cell>
          <cell r="AE62">
            <v>0</v>
          </cell>
          <cell r="AH62">
            <v>0</v>
          </cell>
          <cell r="AI62">
            <v>0</v>
          </cell>
          <cell r="AJ62">
            <v>5102</v>
          </cell>
          <cell r="AK62" t="str">
            <v>1</v>
          </cell>
          <cell r="AL62" t="str">
            <v>UPLIFT EDUCATION</v>
          </cell>
          <cell r="AM62">
            <v>0</v>
          </cell>
          <cell r="AN62">
            <v>0</v>
          </cell>
          <cell r="AO62">
            <v>0</v>
          </cell>
          <cell r="AP62">
            <v>0</v>
          </cell>
          <cell r="AQ62">
            <v>0</v>
          </cell>
          <cell r="AR62">
            <v>0</v>
          </cell>
          <cell r="AS62">
            <v>0</v>
          </cell>
          <cell r="AT62">
            <v>0</v>
          </cell>
          <cell r="AU62">
            <v>0</v>
          </cell>
          <cell r="AV62">
            <v>0</v>
          </cell>
          <cell r="AW62">
            <v>150738887</v>
          </cell>
          <cell r="AX62">
            <v>145862392</v>
          </cell>
          <cell r="AY62">
            <v>0</v>
          </cell>
          <cell r="AZ62">
            <v>8304336</v>
          </cell>
          <cell r="BA62">
            <v>384.25</v>
          </cell>
          <cell r="BB62">
            <v>0</v>
          </cell>
          <cell r="BC62">
            <v>0</v>
          </cell>
          <cell r="BD62">
            <v>0</v>
          </cell>
          <cell r="BE62">
            <v>0</v>
          </cell>
          <cell r="BF62">
            <v>129998497</v>
          </cell>
          <cell r="BG62">
            <v>0</v>
          </cell>
          <cell r="BH62">
            <v>3943.9549999999999</v>
          </cell>
          <cell r="BI62">
            <v>1084588</v>
          </cell>
          <cell r="BJ62">
            <v>12</v>
          </cell>
          <cell r="BK62">
            <v>0</v>
          </cell>
          <cell r="BL62">
            <v>0</v>
          </cell>
          <cell r="BM62">
            <v>0</v>
          </cell>
          <cell r="BN62">
            <v>0</v>
          </cell>
          <cell r="BO62">
            <v>0</v>
          </cell>
          <cell r="BP62">
            <v>0</v>
          </cell>
          <cell r="BQ62">
            <v>5390</v>
          </cell>
          <cell r="BR62">
            <v>1</v>
          </cell>
          <cell r="BS62">
            <v>0</v>
          </cell>
          <cell r="BT62">
            <v>0</v>
          </cell>
          <cell r="BU62">
            <v>0</v>
          </cell>
          <cell r="BV62">
            <v>0</v>
          </cell>
          <cell r="BW62">
            <v>0</v>
          </cell>
          <cell r="BX62">
            <v>0</v>
          </cell>
          <cell r="BY62">
            <v>0</v>
          </cell>
          <cell r="BZ62">
            <v>0</v>
          </cell>
          <cell r="CA62">
            <v>0</v>
          </cell>
          <cell r="CB62">
            <v>0</v>
          </cell>
          <cell r="CC62">
            <v>0</v>
          </cell>
          <cell r="CG62">
            <v>0</v>
          </cell>
          <cell r="CH62">
            <v>3791907</v>
          </cell>
          <cell r="CI62">
            <v>0</v>
          </cell>
          <cell r="CJ62">
            <v>4</v>
          </cell>
          <cell r="CK62">
            <v>0</v>
          </cell>
          <cell r="CL62">
            <v>0</v>
          </cell>
          <cell r="CN62">
            <v>0</v>
          </cell>
          <cell r="CO62">
            <v>1</v>
          </cell>
          <cell r="CP62">
            <v>0</v>
          </cell>
          <cell r="CQ62">
            <v>5.4169999999999998</v>
          </cell>
          <cell r="CR62">
            <v>16199.813</v>
          </cell>
          <cell r="CS62">
            <v>0</v>
          </cell>
          <cell r="CT62">
            <v>0</v>
          </cell>
          <cell r="CU62">
            <v>0</v>
          </cell>
          <cell r="CV62">
            <v>0</v>
          </cell>
          <cell r="CW62">
            <v>0</v>
          </cell>
          <cell r="CX62">
            <v>0</v>
          </cell>
          <cell r="CY62">
            <v>0</v>
          </cell>
          <cell r="CZ62">
            <v>0</v>
          </cell>
          <cell r="DA62">
            <v>1</v>
          </cell>
          <cell r="DB62">
            <v>98132625</v>
          </cell>
          <cell r="DC62">
            <v>0</v>
          </cell>
          <cell r="DD62">
            <v>389.66699999999997</v>
          </cell>
          <cell r="DE62">
            <v>16170204</v>
          </cell>
          <cell r="DF62">
            <v>16170204</v>
          </cell>
          <cell r="DG62">
            <v>12372</v>
          </cell>
          <cell r="DH62">
            <v>0</v>
          </cell>
          <cell r="DI62">
            <v>0</v>
          </cell>
          <cell r="DK62">
            <v>5390</v>
          </cell>
          <cell r="DL62">
            <v>0</v>
          </cell>
          <cell r="DM62">
            <v>9686649</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0.98499999999999999</v>
          </cell>
          <cell r="EB62">
            <v>0</v>
          </cell>
          <cell r="EC62">
            <v>82.272999999999996</v>
          </cell>
          <cell r="ED62">
            <v>591419</v>
          </cell>
          <cell r="EE62">
            <v>0</v>
          </cell>
          <cell r="EF62">
            <v>0</v>
          </cell>
          <cell r="EG62">
            <v>0</v>
          </cell>
          <cell r="EH62">
            <v>9095230</v>
          </cell>
          <cell r="EI62">
            <v>0</v>
          </cell>
          <cell r="EJ62">
            <v>0</v>
          </cell>
          <cell r="EK62">
            <v>357.81700000000001</v>
          </cell>
          <cell r="EL62">
            <v>0</v>
          </cell>
          <cell r="EM62">
            <v>64.831999999999994</v>
          </cell>
          <cell r="EN62">
            <v>23.78</v>
          </cell>
          <cell r="EO62">
            <v>0</v>
          </cell>
          <cell r="EP62">
            <v>0</v>
          </cell>
          <cell r="EQ62">
            <v>447.41399999999999</v>
          </cell>
          <cell r="ER62">
            <v>0</v>
          </cell>
          <cell r="ES62">
            <v>1391.7719999999999</v>
          </cell>
          <cell r="ET62">
            <v>193479</v>
          </cell>
          <cell r="EU62">
            <v>8304336</v>
          </cell>
          <cell r="EV62">
            <v>0</v>
          </cell>
          <cell r="EW62">
            <v>0</v>
          </cell>
          <cell r="EX62">
            <v>0</v>
          </cell>
          <cell r="EZ62">
            <v>126346042</v>
          </cell>
          <cell r="FA62">
            <v>0</v>
          </cell>
          <cell r="FB62">
            <v>134650378</v>
          </cell>
          <cell r="FC62">
            <v>0.97329200000000005</v>
          </cell>
          <cell r="FD62">
            <v>0</v>
          </cell>
          <cell r="FE62">
            <v>15527166</v>
          </cell>
          <cell r="FF62">
            <v>3989184</v>
          </cell>
          <cell r="FG62">
            <v>5.7339000000000001E-2</v>
          </cell>
          <cell r="FH62">
            <v>4.9002999999999998E-2</v>
          </cell>
          <cell r="FI62">
            <v>0</v>
          </cell>
          <cell r="FJ62">
            <v>0</v>
          </cell>
          <cell r="FK62">
            <v>25479.477999999999</v>
          </cell>
          <cell r="FL62">
            <v>157958635</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6492558</v>
          </cell>
          <cell r="GC62">
            <v>6492558</v>
          </cell>
          <cell r="GD62">
            <v>735.93</v>
          </cell>
          <cell r="GF62">
            <v>0</v>
          </cell>
          <cell r="GG62">
            <v>0</v>
          </cell>
          <cell r="GH62">
            <v>0</v>
          </cell>
          <cell r="GI62">
            <v>0</v>
          </cell>
          <cell r="GJ62">
            <v>0</v>
          </cell>
          <cell r="GK62">
            <v>4964.9679999999998</v>
          </cell>
          <cell r="GL62">
            <v>32605</v>
          </cell>
          <cell r="GM62">
            <v>0</v>
          </cell>
          <cell r="GN62">
            <v>0</v>
          </cell>
          <cell r="GO62">
            <v>0</v>
          </cell>
          <cell r="GP62">
            <v>154166728</v>
          </cell>
          <cell r="GQ62">
            <v>154166728</v>
          </cell>
          <cell r="GR62">
            <v>0</v>
          </cell>
          <cell r="GS62">
            <v>0</v>
          </cell>
          <cell r="GT62">
            <v>0</v>
          </cell>
          <cell r="HB62">
            <v>210852832</v>
          </cell>
          <cell r="HC62">
            <v>6.0034999999999998E-2</v>
          </cell>
          <cell r="HD62">
            <v>3598428</v>
          </cell>
        </row>
        <row r="63">
          <cell r="B63">
            <v>68803</v>
          </cell>
          <cell r="C63">
            <v>9</v>
          </cell>
          <cell r="D63">
            <v>2019</v>
          </cell>
          <cell r="E63">
            <v>5390</v>
          </cell>
          <cell r="F63">
            <v>0</v>
          </cell>
          <cell r="G63">
            <v>611.53</v>
          </cell>
          <cell r="H63">
            <v>604.48800000000006</v>
          </cell>
          <cell r="I63">
            <v>604.48800000000006</v>
          </cell>
          <cell r="J63">
            <v>611.53</v>
          </cell>
          <cell r="K63">
            <v>0</v>
          </cell>
          <cell r="L63">
            <v>6535</v>
          </cell>
          <cell r="M63">
            <v>0</v>
          </cell>
          <cell r="N63">
            <v>0</v>
          </cell>
          <cell r="P63">
            <v>608.51</v>
          </cell>
          <cell r="Q63">
            <v>0</v>
          </cell>
          <cell r="R63">
            <v>272114</v>
          </cell>
          <cell r="S63">
            <v>447.18</v>
          </cell>
          <cell r="U63">
            <v>0</v>
          </cell>
          <cell r="V63">
            <v>12.323</v>
          </cell>
          <cell r="W63">
            <v>8053</v>
          </cell>
          <cell r="X63">
            <v>8053</v>
          </cell>
          <cell r="Z63">
            <v>0</v>
          </cell>
          <cell r="AA63">
            <v>1</v>
          </cell>
          <cell r="AB63">
            <v>1</v>
          </cell>
          <cell r="AC63">
            <v>0</v>
          </cell>
          <cell r="AD63" t="str">
            <v>N</v>
          </cell>
          <cell r="AE63">
            <v>0</v>
          </cell>
          <cell r="AH63">
            <v>0</v>
          </cell>
          <cell r="AI63">
            <v>0</v>
          </cell>
          <cell r="AJ63">
            <v>5102</v>
          </cell>
          <cell r="AK63" t="str">
            <v>1</v>
          </cell>
          <cell r="AL63" t="str">
            <v>UTPB STEM ACADEMY</v>
          </cell>
          <cell r="AM63">
            <v>0</v>
          </cell>
          <cell r="AN63">
            <v>0</v>
          </cell>
          <cell r="AO63">
            <v>0</v>
          </cell>
          <cell r="AP63">
            <v>0</v>
          </cell>
          <cell r="AQ63">
            <v>0</v>
          </cell>
          <cell r="AR63">
            <v>0</v>
          </cell>
          <cell r="AS63">
            <v>0</v>
          </cell>
          <cell r="AT63">
            <v>0</v>
          </cell>
          <cell r="AU63">
            <v>0</v>
          </cell>
          <cell r="AV63">
            <v>0</v>
          </cell>
          <cell r="AW63">
            <v>4806790</v>
          </cell>
          <cell r="AX63">
            <v>4655213</v>
          </cell>
          <cell r="AY63">
            <v>0</v>
          </cell>
          <cell r="AZ63">
            <v>287853</v>
          </cell>
          <cell r="BA63">
            <v>0</v>
          </cell>
          <cell r="BB63">
            <v>23978</v>
          </cell>
          <cell r="BC63">
            <v>23978</v>
          </cell>
          <cell r="BD63">
            <v>30.577000000000002</v>
          </cell>
          <cell r="BE63">
            <v>0</v>
          </cell>
          <cell r="BF63">
            <v>4184323</v>
          </cell>
          <cell r="BG63">
            <v>0</v>
          </cell>
          <cell r="BH63">
            <v>57.231999999999999</v>
          </cell>
          <cell r="BI63">
            <v>15739</v>
          </cell>
          <cell r="BJ63">
            <v>12</v>
          </cell>
          <cell r="BK63">
            <v>0</v>
          </cell>
          <cell r="BL63">
            <v>0</v>
          </cell>
          <cell r="BM63">
            <v>0</v>
          </cell>
          <cell r="BN63">
            <v>0</v>
          </cell>
          <cell r="BO63">
            <v>0</v>
          </cell>
          <cell r="BP63">
            <v>0</v>
          </cell>
          <cell r="BQ63">
            <v>5390</v>
          </cell>
          <cell r="BR63">
            <v>1</v>
          </cell>
          <cell r="BS63">
            <v>0</v>
          </cell>
          <cell r="BT63">
            <v>0</v>
          </cell>
          <cell r="BU63">
            <v>0</v>
          </cell>
          <cell r="BV63">
            <v>0</v>
          </cell>
          <cell r="BW63">
            <v>0</v>
          </cell>
          <cell r="BX63">
            <v>0</v>
          </cell>
          <cell r="BY63">
            <v>0</v>
          </cell>
          <cell r="BZ63">
            <v>0</v>
          </cell>
          <cell r="CA63">
            <v>0</v>
          </cell>
          <cell r="CB63">
            <v>0</v>
          </cell>
          <cell r="CC63">
            <v>0</v>
          </cell>
          <cell r="CG63">
            <v>0</v>
          </cell>
          <cell r="CH63">
            <v>135838</v>
          </cell>
          <cell r="CI63">
            <v>0</v>
          </cell>
          <cell r="CJ63">
            <v>4</v>
          </cell>
          <cell r="CK63">
            <v>0</v>
          </cell>
          <cell r="CL63">
            <v>0</v>
          </cell>
          <cell r="CN63">
            <v>0</v>
          </cell>
          <cell r="CO63">
            <v>1</v>
          </cell>
          <cell r="CP63">
            <v>0</v>
          </cell>
          <cell r="CQ63">
            <v>0</v>
          </cell>
          <cell r="CR63">
            <v>611.53</v>
          </cell>
          <cell r="CS63">
            <v>0</v>
          </cell>
          <cell r="CT63">
            <v>0</v>
          </cell>
          <cell r="CU63">
            <v>0</v>
          </cell>
          <cell r="CV63">
            <v>0</v>
          </cell>
          <cell r="CW63">
            <v>0</v>
          </cell>
          <cell r="CX63">
            <v>0</v>
          </cell>
          <cell r="CY63">
            <v>0</v>
          </cell>
          <cell r="CZ63">
            <v>0</v>
          </cell>
          <cell r="DA63">
            <v>1</v>
          </cell>
          <cell r="DB63">
            <v>3950329</v>
          </cell>
          <cell r="DC63">
            <v>0</v>
          </cell>
          <cell r="DD63">
            <v>0</v>
          </cell>
          <cell r="DE63">
            <v>116323</v>
          </cell>
          <cell r="DF63">
            <v>116323</v>
          </cell>
          <cell r="DG63">
            <v>89</v>
          </cell>
          <cell r="DH63">
            <v>0</v>
          </cell>
          <cell r="DI63">
            <v>0</v>
          </cell>
          <cell r="DK63">
            <v>5390</v>
          </cell>
          <cell r="DL63">
            <v>0</v>
          </cell>
          <cell r="DM63">
            <v>148543</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16.943000000000001</v>
          </cell>
          <cell r="ED63">
            <v>121795</v>
          </cell>
          <cell r="EE63">
            <v>0</v>
          </cell>
          <cell r="EF63">
            <v>0</v>
          </cell>
          <cell r="EG63">
            <v>0</v>
          </cell>
          <cell r="EH63">
            <v>26748</v>
          </cell>
          <cell r="EI63">
            <v>0</v>
          </cell>
          <cell r="EJ63">
            <v>0</v>
          </cell>
          <cell r="EK63">
            <v>0.84599999999999997</v>
          </cell>
          <cell r="EL63">
            <v>0</v>
          </cell>
          <cell r="EM63">
            <v>0</v>
          </cell>
          <cell r="EN63">
            <v>0.311</v>
          </cell>
          <cell r="EO63">
            <v>0</v>
          </cell>
          <cell r="EP63">
            <v>0</v>
          </cell>
          <cell r="EQ63">
            <v>1.157</v>
          </cell>
          <cell r="ER63">
            <v>0</v>
          </cell>
          <cell r="ES63">
            <v>4.093</v>
          </cell>
          <cell r="ET63">
            <v>0</v>
          </cell>
          <cell r="EU63">
            <v>287853</v>
          </cell>
          <cell r="EV63">
            <v>0</v>
          </cell>
          <cell r="EW63">
            <v>0</v>
          </cell>
          <cell r="EX63">
            <v>0</v>
          </cell>
          <cell r="EZ63">
            <v>4027031</v>
          </cell>
          <cell r="FA63">
            <v>0</v>
          </cell>
          <cell r="FB63">
            <v>4314884</v>
          </cell>
          <cell r="FC63">
            <v>0.97329200000000005</v>
          </cell>
          <cell r="FD63">
            <v>0</v>
          </cell>
          <cell r="FE63">
            <v>499780</v>
          </cell>
          <cell r="FF63">
            <v>128402</v>
          </cell>
          <cell r="FG63">
            <v>5.7339000000000001E-2</v>
          </cell>
          <cell r="FH63">
            <v>4.9002999999999998E-2</v>
          </cell>
          <cell r="FI63">
            <v>0</v>
          </cell>
          <cell r="FJ63">
            <v>0</v>
          </cell>
          <cell r="FK63">
            <v>820.12</v>
          </cell>
          <cell r="FL63">
            <v>5078904</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51919</v>
          </cell>
          <cell r="GC63">
            <v>51919</v>
          </cell>
          <cell r="GD63">
            <v>5.8849999999999998</v>
          </cell>
          <cell r="GF63">
            <v>0</v>
          </cell>
          <cell r="GG63">
            <v>0</v>
          </cell>
          <cell r="GH63">
            <v>0</v>
          </cell>
          <cell r="GI63">
            <v>0</v>
          </cell>
          <cell r="GJ63">
            <v>0</v>
          </cell>
          <cell r="GK63">
            <v>4604.6369999999997</v>
          </cell>
          <cell r="GL63">
            <v>0</v>
          </cell>
          <cell r="GM63">
            <v>0</v>
          </cell>
          <cell r="GN63">
            <v>0</v>
          </cell>
          <cell r="GO63">
            <v>0</v>
          </cell>
          <cell r="GP63">
            <v>4943066</v>
          </cell>
          <cell r="GQ63">
            <v>4943066</v>
          </cell>
          <cell r="GR63">
            <v>0</v>
          </cell>
          <cell r="GS63">
            <v>0</v>
          </cell>
          <cell r="GT63">
            <v>0</v>
          </cell>
          <cell r="HB63">
            <v>210852832</v>
          </cell>
          <cell r="HC63">
            <v>6.0034999999999998E-2</v>
          </cell>
          <cell r="HD63">
            <v>135838</v>
          </cell>
        </row>
        <row r="64">
          <cell r="B64">
            <v>71803</v>
          </cell>
          <cell r="C64">
            <v>9</v>
          </cell>
          <cell r="D64">
            <v>2019</v>
          </cell>
          <cell r="E64">
            <v>5390</v>
          </cell>
          <cell r="F64">
            <v>0</v>
          </cell>
          <cell r="G64">
            <v>191.268</v>
          </cell>
          <cell r="H64">
            <v>180.572</v>
          </cell>
          <cell r="I64">
            <v>180.572</v>
          </cell>
          <cell r="J64">
            <v>191.268</v>
          </cell>
          <cell r="K64">
            <v>0</v>
          </cell>
          <cell r="L64">
            <v>6535</v>
          </cell>
          <cell r="M64">
            <v>0</v>
          </cell>
          <cell r="N64">
            <v>0</v>
          </cell>
          <cell r="P64">
            <v>189.965</v>
          </cell>
          <cell r="Q64">
            <v>0</v>
          </cell>
          <cell r="R64">
            <v>84949</v>
          </cell>
          <cell r="S64">
            <v>447.18</v>
          </cell>
          <cell r="U64">
            <v>0</v>
          </cell>
          <cell r="V64">
            <v>36.942</v>
          </cell>
          <cell r="W64">
            <v>24142</v>
          </cell>
          <cell r="X64">
            <v>24142</v>
          </cell>
          <cell r="Z64">
            <v>0</v>
          </cell>
          <cell r="AA64">
            <v>1</v>
          </cell>
          <cell r="AB64">
            <v>1</v>
          </cell>
          <cell r="AC64">
            <v>0</v>
          </cell>
          <cell r="AD64" t="str">
            <v>N</v>
          </cell>
          <cell r="AE64">
            <v>0</v>
          </cell>
          <cell r="AH64">
            <v>0</v>
          </cell>
          <cell r="AI64">
            <v>0</v>
          </cell>
          <cell r="AJ64">
            <v>5102</v>
          </cell>
          <cell r="AK64" t="str">
            <v>1</v>
          </cell>
          <cell r="AL64" t="str">
            <v>PASO DEL NORTE ACADEMY CHARTER DISTRICT</v>
          </cell>
          <cell r="AM64">
            <v>0</v>
          </cell>
          <cell r="AN64">
            <v>0</v>
          </cell>
          <cell r="AO64">
            <v>0</v>
          </cell>
          <cell r="AP64">
            <v>0</v>
          </cell>
          <cell r="AQ64">
            <v>0</v>
          </cell>
          <cell r="AR64">
            <v>0</v>
          </cell>
          <cell r="AS64">
            <v>0</v>
          </cell>
          <cell r="AT64">
            <v>0</v>
          </cell>
          <cell r="AU64">
            <v>0</v>
          </cell>
          <cell r="AV64">
            <v>0</v>
          </cell>
          <cell r="AW64">
            <v>1955775</v>
          </cell>
          <cell r="AX64">
            <v>1854127</v>
          </cell>
          <cell r="AY64">
            <v>0</v>
          </cell>
          <cell r="AZ64">
            <v>137548</v>
          </cell>
          <cell r="BA64">
            <v>7.25</v>
          </cell>
          <cell r="BB64">
            <v>0</v>
          </cell>
          <cell r="BC64">
            <v>0</v>
          </cell>
          <cell r="BD64">
            <v>0</v>
          </cell>
          <cell r="BE64">
            <v>0</v>
          </cell>
          <cell r="BF64">
            <v>1646677</v>
          </cell>
          <cell r="BG64">
            <v>0</v>
          </cell>
          <cell r="BH64">
            <v>244.44200000000001</v>
          </cell>
          <cell r="BI64">
            <v>52599</v>
          </cell>
          <cell r="BJ64">
            <v>12</v>
          </cell>
          <cell r="BK64">
            <v>0</v>
          </cell>
          <cell r="BL64">
            <v>0</v>
          </cell>
          <cell r="BM64">
            <v>0</v>
          </cell>
          <cell r="BN64">
            <v>0</v>
          </cell>
          <cell r="BO64">
            <v>0</v>
          </cell>
          <cell r="BP64">
            <v>0</v>
          </cell>
          <cell r="BQ64">
            <v>5390</v>
          </cell>
          <cell r="BR64">
            <v>1</v>
          </cell>
          <cell r="BS64">
            <v>0</v>
          </cell>
          <cell r="BT64">
            <v>0</v>
          </cell>
          <cell r="BU64">
            <v>0</v>
          </cell>
          <cell r="BV64">
            <v>0</v>
          </cell>
          <cell r="BW64">
            <v>0</v>
          </cell>
          <cell r="BX64">
            <v>0</v>
          </cell>
          <cell r="BY64">
            <v>0</v>
          </cell>
          <cell r="BZ64">
            <v>0</v>
          </cell>
          <cell r="CA64">
            <v>0</v>
          </cell>
          <cell r="CB64">
            <v>0</v>
          </cell>
          <cell r="CC64">
            <v>0</v>
          </cell>
          <cell r="CG64">
            <v>0</v>
          </cell>
          <cell r="CH64">
            <v>49049</v>
          </cell>
          <cell r="CI64">
            <v>0</v>
          </cell>
          <cell r="CJ64">
            <v>4</v>
          </cell>
          <cell r="CK64">
            <v>0</v>
          </cell>
          <cell r="CL64">
            <v>0</v>
          </cell>
          <cell r="CN64">
            <v>0</v>
          </cell>
          <cell r="CO64">
            <v>1</v>
          </cell>
          <cell r="CP64">
            <v>1.085</v>
          </cell>
          <cell r="CQ64">
            <v>11.75</v>
          </cell>
          <cell r="CR64">
            <v>191.268</v>
          </cell>
          <cell r="CS64">
            <v>0</v>
          </cell>
          <cell r="CT64">
            <v>0</v>
          </cell>
          <cell r="CU64">
            <v>0</v>
          </cell>
          <cell r="CV64">
            <v>0</v>
          </cell>
          <cell r="CW64">
            <v>0</v>
          </cell>
          <cell r="CX64">
            <v>0</v>
          </cell>
          <cell r="CY64">
            <v>0</v>
          </cell>
          <cell r="CZ64">
            <v>0</v>
          </cell>
          <cell r="DA64">
            <v>1</v>
          </cell>
          <cell r="DB64">
            <v>1180038</v>
          </cell>
          <cell r="DC64">
            <v>0</v>
          </cell>
          <cell r="DD64">
            <v>0</v>
          </cell>
          <cell r="DE64">
            <v>281881</v>
          </cell>
          <cell r="DF64">
            <v>298969</v>
          </cell>
          <cell r="DG64">
            <v>215.67</v>
          </cell>
          <cell r="DH64">
            <v>0</v>
          </cell>
          <cell r="DI64">
            <v>17088</v>
          </cell>
          <cell r="DK64">
            <v>5390</v>
          </cell>
          <cell r="DL64">
            <v>0</v>
          </cell>
          <cell r="DM64">
            <v>94890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2.1000000000000001E-2</v>
          </cell>
          <cell r="EB64">
            <v>0</v>
          </cell>
          <cell r="EC64">
            <v>12.923</v>
          </cell>
          <cell r="ED64">
            <v>92897</v>
          </cell>
          <cell r="EE64">
            <v>0</v>
          </cell>
          <cell r="EF64">
            <v>0</v>
          </cell>
          <cell r="EG64">
            <v>0</v>
          </cell>
          <cell r="EH64">
            <v>1993</v>
          </cell>
          <cell r="EI64">
            <v>0</v>
          </cell>
          <cell r="EJ64">
            <v>0</v>
          </cell>
          <cell r="EK64">
            <v>0</v>
          </cell>
          <cell r="EL64">
            <v>0</v>
          </cell>
          <cell r="EM64">
            <v>0</v>
          </cell>
          <cell r="EN64">
            <v>0.04</v>
          </cell>
          <cell r="EO64">
            <v>0</v>
          </cell>
          <cell r="EP64">
            <v>0</v>
          </cell>
          <cell r="EQ64">
            <v>6.0999999999999999E-2</v>
          </cell>
          <cell r="ER64">
            <v>0</v>
          </cell>
          <cell r="ES64">
            <v>0.30499999999999999</v>
          </cell>
          <cell r="ET64">
            <v>6563</v>
          </cell>
          <cell r="EU64">
            <v>137548</v>
          </cell>
          <cell r="EV64">
            <v>0</v>
          </cell>
          <cell r="EW64">
            <v>0</v>
          </cell>
          <cell r="EX64">
            <v>0</v>
          </cell>
          <cell r="EZ64">
            <v>1606915</v>
          </cell>
          <cell r="FA64">
            <v>0</v>
          </cell>
          <cell r="FB64">
            <v>1744463</v>
          </cell>
          <cell r="FC64">
            <v>0.97329200000000005</v>
          </cell>
          <cell r="FD64">
            <v>0</v>
          </cell>
          <cell r="FE64">
            <v>196681</v>
          </cell>
          <cell r="FF64">
            <v>50531</v>
          </cell>
          <cell r="FG64">
            <v>5.7339000000000001E-2</v>
          </cell>
          <cell r="FH64">
            <v>4.9002999999999998E-2</v>
          </cell>
          <cell r="FI64">
            <v>0</v>
          </cell>
          <cell r="FJ64">
            <v>0</v>
          </cell>
          <cell r="FK64">
            <v>322.74599999999998</v>
          </cell>
          <cell r="FL64">
            <v>2040724</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93825</v>
          </cell>
          <cell r="GC64">
            <v>93825</v>
          </cell>
          <cell r="GD64">
            <v>10.635</v>
          </cell>
          <cell r="GF64">
            <v>0</v>
          </cell>
          <cell r="GG64">
            <v>0</v>
          </cell>
          <cell r="GH64">
            <v>0</v>
          </cell>
          <cell r="GI64">
            <v>0</v>
          </cell>
          <cell r="GJ64">
            <v>0</v>
          </cell>
          <cell r="GK64">
            <v>4736.1719999999996</v>
          </cell>
          <cell r="GL64">
            <v>6941</v>
          </cell>
          <cell r="GM64">
            <v>0</v>
          </cell>
          <cell r="GN64">
            <v>0</v>
          </cell>
          <cell r="GO64">
            <v>0</v>
          </cell>
          <cell r="GP64">
            <v>1991675</v>
          </cell>
          <cell r="GQ64">
            <v>1991675</v>
          </cell>
          <cell r="GR64">
            <v>0</v>
          </cell>
          <cell r="GS64">
            <v>0</v>
          </cell>
          <cell r="GT64">
            <v>0</v>
          </cell>
          <cell r="HB64">
            <v>210852832</v>
          </cell>
          <cell r="HC64">
            <v>6.0034999999999998E-2</v>
          </cell>
          <cell r="HD64">
            <v>42486</v>
          </cell>
        </row>
        <row r="65">
          <cell r="B65">
            <v>101803</v>
          </cell>
          <cell r="C65">
            <v>9</v>
          </cell>
          <cell r="D65">
            <v>2019</v>
          </cell>
          <cell r="E65">
            <v>5390</v>
          </cell>
          <cell r="F65">
            <v>0</v>
          </cell>
          <cell r="G65">
            <v>818.66200000000003</v>
          </cell>
          <cell r="H65">
            <v>809.04399999999998</v>
          </cell>
          <cell r="I65">
            <v>809.04399999999998</v>
          </cell>
          <cell r="J65">
            <v>818.66200000000003</v>
          </cell>
          <cell r="K65">
            <v>0</v>
          </cell>
          <cell r="L65">
            <v>6535</v>
          </cell>
          <cell r="M65">
            <v>0</v>
          </cell>
          <cell r="N65">
            <v>0</v>
          </cell>
          <cell r="P65">
            <v>812.83199999999999</v>
          </cell>
          <cell r="Q65">
            <v>0</v>
          </cell>
          <cell r="R65">
            <v>363482</v>
          </cell>
          <cell r="S65">
            <v>447.18</v>
          </cell>
          <cell r="U65">
            <v>0</v>
          </cell>
          <cell r="V65">
            <v>27.765000000000001</v>
          </cell>
          <cell r="W65">
            <v>18144</v>
          </cell>
          <cell r="X65">
            <v>18144</v>
          </cell>
          <cell r="Z65">
            <v>0</v>
          </cell>
          <cell r="AA65">
            <v>1</v>
          </cell>
          <cell r="AB65">
            <v>1</v>
          </cell>
          <cell r="AC65">
            <v>0</v>
          </cell>
          <cell r="AD65" t="str">
            <v>N</v>
          </cell>
          <cell r="AE65">
            <v>0</v>
          </cell>
          <cell r="AH65">
            <v>0</v>
          </cell>
          <cell r="AI65">
            <v>0</v>
          </cell>
          <cell r="AJ65">
            <v>5102</v>
          </cell>
          <cell r="AK65" t="str">
            <v>1</v>
          </cell>
          <cell r="AL65" t="str">
            <v>ARISTOI CLASSICAL ACADEMY</v>
          </cell>
          <cell r="AM65">
            <v>0</v>
          </cell>
          <cell r="AN65">
            <v>0</v>
          </cell>
          <cell r="AO65">
            <v>0</v>
          </cell>
          <cell r="AP65">
            <v>0</v>
          </cell>
          <cell r="AQ65">
            <v>0</v>
          </cell>
          <cell r="AR65">
            <v>0</v>
          </cell>
          <cell r="AS65">
            <v>0</v>
          </cell>
          <cell r="AT65">
            <v>0</v>
          </cell>
          <cell r="AU65">
            <v>0</v>
          </cell>
          <cell r="AV65">
            <v>0</v>
          </cell>
          <cell r="AW65">
            <v>6585471</v>
          </cell>
          <cell r="AX65">
            <v>6396498</v>
          </cell>
          <cell r="AY65">
            <v>0</v>
          </cell>
          <cell r="AZ65">
            <v>363482</v>
          </cell>
          <cell r="BA65">
            <v>14.25</v>
          </cell>
          <cell r="BB65">
            <v>0</v>
          </cell>
          <cell r="BC65">
            <v>0</v>
          </cell>
          <cell r="BD65">
            <v>0</v>
          </cell>
          <cell r="BE65">
            <v>0</v>
          </cell>
          <cell r="BF65">
            <v>5740625</v>
          </cell>
          <cell r="BG65">
            <v>0</v>
          </cell>
          <cell r="BH65">
            <v>0</v>
          </cell>
          <cell r="BI65">
            <v>0</v>
          </cell>
          <cell r="BJ65">
            <v>12</v>
          </cell>
          <cell r="BK65">
            <v>0</v>
          </cell>
          <cell r="BL65">
            <v>0</v>
          </cell>
          <cell r="BM65">
            <v>0</v>
          </cell>
          <cell r="BN65">
            <v>0</v>
          </cell>
          <cell r="BO65">
            <v>0</v>
          </cell>
          <cell r="BP65">
            <v>0</v>
          </cell>
          <cell r="BQ65">
            <v>5390</v>
          </cell>
          <cell r="BR65">
            <v>1</v>
          </cell>
          <cell r="BS65">
            <v>0</v>
          </cell>
          <cell r="BT65">
            <v>0</v>
          </cell>
          <cell r="BU65">
            <v>0</v>
          </cell>
          <cell r="BV65">
            <v>0</v>
          </cell>
          <cell r="BW65">
            <v>0</v>
          </cell>
          <cell r="BX65">
            <v>0</v>
          </cell>
          <cell r="BY65">
            <v>0</v>
          </cell>
          <cell r="BZ65">
            <v>0</v>
          </cell>
          <cell r="CA65">
            <v>0</v>
          </cell>
          <cell r="CB65">
            <v>0</v>
          </cell>
          <cell r="CC65">
            <v>0</v>
          </cell>
          <cell r="CG65">
            <v>0</v>
          </cell>
          <cell r="CH65">
            <v>188973</v>
          </cell>
          <cell r="CI65">
            <v>0</v>
          </cell>
          <cell r="CJ65">
            <v>4</v>
          </cell>
          <cell r="CK65">
            <v>0</v>
          </cell>
          <cell r="CL65">
            <v>0</v>
          </cell>
          <cell r="CN65">
            <v>0</v>
          </cell>
          <cell r="CO65">
            <v>1</v>
          </cell>
          <cell r="CP65">
            <v>0</v>
          </cell>
          <cell r="CQ65">
            <v>0</v>
          </cell>
          <cell r="CR65">
            <v>818.66200000000003</v>
          </cell>
          <cell r="CS65">
            <v>0</v>
          </cell>
          <cell r="CT65">
            <v>0</v>
          </cell>
          <cell r="CU65">
            <v>0</v>
          </cell>
          <cell r="CV65">
            <v>0</v>
          </cell>
          <cell r="CW65">
            <v>0</v>
          </cell>
          <cell r="CX65">
            <v>0</v>
          </cell>
          <cell r="CY65">
            <v>0</v>
          </cell>
          <cell r="CZ65">
            <v>0</v>
          </cell>
          <cell r="DA65">
            <v>1</v>
          </cell>
          <cell r="DB65">
            <v>5287103</v>
          </cell>
          <cell r="DC65">
            <v>0</v>
          </cell>
          <cell r="DD65">
            <v>14.25</v>
          </cell>
          <cell r="DE65">
            <v>202363</v>
          </cell>
          <cell r="DF65">
            <v>202363</v>
          </cell>
          <cell r="DG65">
            <v>154.83000000000001</v>
          </cell>
          <cell r="DH65">
            <v>0</v>
          </cell>
          <cell r="DI65">
            <v>0</v>
          </cell>
          <cell r="DK65">
            <v>5390</v>
          </cell>
          <cell r="DL65">
            <v>0</v>
          </cell>
          <cell r="DM65">
            <v>390544</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25.44</v>
          </cell>
          <cell r="ED65">
            <v>182875</v>
          </cell>
          <cell r="EE65">
            <v>0</v>
          </cell>
          <cell r="EF65">
            <v>0</v>
          </cell>
          <cell r="EG65">
            <v>0</v>
          </cell>
          <cell r="EH65">
            <v>207669</v>
          </cell>
          <cell r="EI65">
            <v>0</v>
          </cell>
          <cell r="EJ65">
            <v>0</v>
          </cell>
          <cell r="EK65">
            <v>8.0500000000000007</v>
          </cell>
          <cell r="EL65">
            <v>0</v>
          </cell>
          <cell r="EM65">
            <v>0.106</v>
          </cell>
          <cell r="EN65">
            <v>1.462</v>
          </cell>
          <cell r="EO65">
            <v>0</v>
          </cell>
          <cell r="EP65">
            <v>0</v>
          </cell>
          <cell r="EQ65">
            <v>9.6180000000000003</v>
          </cell>
          <cell r="ER65">
            <v>0</v>
          </cell>
          <cell r="ES65">
            <v>31.777999999999999</v>
          </cell>
          <cell r="ET65">
            <v>7125</v>
          </cell>
          <cell r="EU65">
            <v>363482</v>
          </cell>
          <cell r="EV65">
            <v>0</v>
          </cell>
          <cell r="EW65">
            <v>0</v>
          </cell>
          <cell r="EX65">
            <v>0</v>
          </cell>
          <cell r="EZ65">
            <v>5534672</v>
          </cell>
          <cell r="FA65">
            <v>0</v>
          </cell>
          <cell r="FB65">
            <v>5898154</v>
          </cell>
          <cell r="FC65">
            <v>0.97329200000000005</v>
          </cell>
          <cell r="FD65">
            <v>0</v>
          </cell>
          <cell r="FE65">
            <v>685667</v>
          </cell>
          <cell r="FF65">
            <v>176159</v>
          </cell>
          <cell r="FG65">
            <v>5.7339000000000001E-2</v>
          </cell>
          <cell r="FH65">
            <v>4.9002999999999998E-2</v>
          </cell>
          <cell r="FI65">
            <v>0</v>
          </cell>
          <cell r="FJ65">
            <v>0</v>
          </cell>
          <cell r="FK65">
            <v>1125.153</v>
          </cell>
          <cell r="FL65">
            <v>6948953</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F65">
            <v>0</v>
          </cell>
          <cell r="GG65">
            <v>0</v>
          </cell>
          <cell r="GH65">
            <v>0</v>
          </cell>
          <cell r="GI65">
            <v>0</v>
          </cell>
          <cell r="GJ65">
            <v>0</v>
          </cell>
          <cell r="GK65">
            <v>4706.53</v>
          </cell>
          <cell r="GL65">
            <v>8134</v>
          </cell>
          <cell r="GM65">
            <v>0</v>
          </cell>
          <cell r="GN65">
            <v>0</v>
          </cell>
          <cell r="GO65">
            <v>0</v>
          </cell>
          <cell r="GP65">
            <v>6759980</v>
          </cell>
          <cell r="GQ65">
            <v>6759980</v>
          </cell>
          <cell r="GR65">
            <v>0</v>
          </cell>
          <cell r="GS65">
            <v>0</v>
          </cell>
          <cell r="GT65">
            <v>0</v>
          </cell>
          <cell r="HB65">
            <v>210852832</v>
          </cell>
          <cell r="HC65">
            <v>6.0034999999999998E-2</v>
          </cell>
          <cell r="HD65">
            <v>181848</v>
          </cell>
        </row>
        <row r="66">
          <cell r="B66">
            <v>105803</v>
          </cell>
          <cell r="C66">
            <v>9</v>
          </cell>
          <cell r="D66">
            <v>2019</v>
          </cell>
          <cell r="E66">
            <v>5390</v>
          </cell>
          <cell r="F66">
            <v>0</v>
          </cell>
          <cell r="G66">
            <v>174.863</v>
          </cell>
          <cell r="H66">
            <v>85.221000000000004</v>
          </cell>
          <cell r="I66">
            <v>85.221000000000004</v>
          </cell>
          <cell r="J66">
            <v>174.863</v>
          </cell>
          <cell r="K66">
            <v>0</v>
          </cell>
          <cell r="L66">
            <v>6535</v>
          </cell>
          <cell r="M66">
            <v>0</v>
          </cell>
          <cell r="N66">
            <v>0</v>
          </cell>
          <cell r="P66">
            <v>170.99</v>
          </cell>
          <cell r="Q66">
            <v>0</v>
          </cell>
          <cell r="R66">
            <v>76463</v>
          </cell>
          <cell r="S66">
            <v>447.18</v>
          </cell>
          <cell r="U66">
            <v>0</v>
          </cell>
          <cell r="V66">
            <v>1.825</v>
          </cell>
          <cell r="W66">
            <v>1193</v>
          </cell>
          <cell r="X66">
            <v>1193</v>
          </cell>
          <cell r="Z66">
            <v>0</v>
          </cell>
          <cell r="AA66">
            <v>1</v>
          </cell>
          <cell r="AB66">
            <v>1</v>
          </cell>
          <cell r="AC66">
            <v>0</v>
          </cell>
          <cell r="AD66" t="str">
            <v>N</v>
          </cell>
          <cell r="AE66">
            <v>0</v>
          </cell>
          <cell r="AH66">
            <v>0</v>
          </cell>
          <cell r="AI66">
            <v>0</v>
          </cell>
          <cell r="AJ66">
            <v>5102</v>
          </cell>
          <cell r="AK66" t="str">
            <v>1</v>
          </cell>
          <cell r="AL66" t="str">
            <v>KI CHARTER ACADEMY</v>
          </cell>
          <cell r="AM66">
            <v>0</v>
          </cell>
          <cell r="AN66">
            <v>0</v>
          </cell>
          <cell r="AO66">
            <v>0</v>
          </cell>
          <cell r="AP66">
            <v>0</v>
          </cell>
          <cell r="AQ66">
            <v>0</v>
          </cell>
          <cell r="AR66">
            <v>0</v>
          </cell>
          <cell r="AS66">
            <v>0</v>
          </cell>
          <cell r="AT66">
            <v>0</v>
          </cell>
          <cell r="AU66">
            <v>0</v>
          </cell>
          <cell r="AV66">
            <v>0</v>
          </cell>
          <cell r="AW66">
            <v>3516639</v>
          </cell>
          <cell r="AX66">
            <v>3450572</v>
          </cell>
          <cell r="AY66">
            <v>0</v>
          </cell>
          <cell r="AZ66">
            <v>103688</v>
          </cell>
          <cell r="BA66">
            <v>0</v>
          </cell>
          <cell r="BB66">
            <v>523</v>
          </cell>
          <cell r="BC66">
            <v>523</v>
          </cell>
          <cell r="BD66">
            <v>0.66700000000000004</v>
          </cell>
          <cell r="BE66">
            <v>0</v>
          </cell>
          <cell r="BF66">
            <v>2995185</v>
          </cell>
          <cell r="BG66">
            <v>0</v>
          </cell>
          <cell r="BH66">
            <v>99</v>
          </cell>
          <cell r="BI66">
            <v>27225</v>
          </cell>
          <cell r="BJ66">
            <v>12</v>
          </cell>
          <cell r="BK66">
            <v>0</v>
          </cell>
          <cell r="BL66">
            <v>0</v>
          </cell>
          <cell r="BM66">
            <v>0</v>
          </cell>
          <cell r="BN66">
            <v>0</v>
          </cell>
          <cell r="BO66">
            <v>0</v>
          </cell>
          <cell r="BP66">
            <v>0</v>
          </cell>
          <cell r="BQ66">
            <v>5390</v>
          </cell>
          <cell r="BR66">
            <v>1</v>
          </cell>
          <cell r="BS66">
            <v>0</v>
          </cell>
          <cell r="BT66">
            <v>0</v>
          </cell>
          <cell r="BU66">
            <v>0</v>
          </cell>
          <cell r="BV66">
            <v>0</v>
          </cell>
          <cell r="BW66">
            <v>0</v>
          </cell>
          <cell r="BX66">
            <v>0</v>
          </cell>
          <cell r="BY66">
            <v>0</v>
          </cell>
          <cell r="BZ66">
            <v>0</v>
          </cell>
          <cell r="CA66">
            <v>0</v>
          </cell>
          <cell r="CB66">
            <v>0</v>
          </cell>
          <cell r="CC66">
            <v>0</v>
          </cell>
          <cell r="CG66">
            <v>0</v>
          </cell>
          <cell r="CH66">
            <v>38842</v>
          </cell>
          <cell r="CI66">
            <v>0</v>
          </cell>
          <cell r="CJ66">
            <v>4</v>
          </cell>
          <cell r="CK66">
            <v>0</v>
          </cell>
          <cell r="CL66">
            <v>0</v>
          </cell>
          <cell r="CN66">
            <v>0</v>
          </cell>
          <cell r="CO66">
            <v>1</v>
          </cell>
          <cell r="CP66">
            <v>0</v>
          </cell>
          <cell r="CQ66">
            <v>0</v>
          </cell>
          <cell r="CR66">
            <v>174.863</v>
          </cell>
          <cell r="CS66">
            <v>0</v>
          </cell>
          <cell r="CT66">
            <v>0</v>
          </cell>
          <cell r="CU66">
            <v>0</v>
          </cell>
          <cell r="CV66">
            <v>0</v>
          </cell>
          <cell r="CW66">
            <v>0</v>
          </cell>
          <cell r="CX66">
            <v>0</v>
          </cell>
          <cell r="CY66">
            <v>0</v>
          </cell>
          <cell r="CZ66">
            <v>0</v>
          </cell>
          <cell r="DA66">
            <v>1</v>
          </cell>
          <cell r="DB66">
            <v>556919</v>
          </cell>
          <cell r="DC66">
            <v>0</v>
          </cell>
          <cell r="DD66">
            <v>0</v>
          </cell>
          <cell r="DE66">
            <v>236998</v>
          </cell>
          <cell r="DF66">
            <v>236998</v>
          </cell>
          <cell r="DG66">
            <v>181.33</v>
          </cell>
          <cell r="DH66">
            <v>0</v>
          </cell>
          <cell r="DI66">
            <v>0</v>
          </cell>
          <cell r="DK66">
            <v>5390</v>
          </cell>
          <cell r="DL66">
            <v>0</v>
          </cell>
          <cell r="DM66">
            <v>2247910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24572</v>
          </cell>
          <cell r="EI66">
            <v>2223338</v>
          </cell>
          <cell r="EJ66">
            <v>85.055000000000007</v>
          </cell>
          <cell r="EK66">
            <v>0</v>
          </cell>
          <cell r="EL66">
            <v>0</v>
          </cell>
          <cell r="EM66">
            <v>0</v>
          </cell>
          <cell r="EN66">
            <v>0.752</v>
          </cell>
          <cell r="EO66">
            <v>0</v>
          </cell>
          <cell r="EP66">
            <v>0</v>
          </cell>
          <cell r="EQ66">
            <v>85.807000000000002</v>
          </cell>
          <cell r="ER66">
            <v>0</v>
          </cell>
          <cell r="ES66">
            <v>3.76</v>
          </cell>
          <cell r="ET66">
            <v>0</v>
          </cell>
          <cell r="EU66">
            <v>103688</v>
          </cell>
          <cell r="EV66">
            <v>0</v>
          </cell>
          <cell r="EW66">
            <v>0</v>
          </cell>
          <cell r="EX66">
            <v>0</v>
          </cell>
          <cell r="EZ66">
            <v>3000913</v>
          </cell>
          <cell r="FA66">
            <v>0</v>
          </cell>
          <cell r="FB66">
            <v>3104601</v>
          </cell>
          <cell r="FC66">
            <v>0.97329200000000005</v>
          </cell>
          <cell r="FD66">
            <v>0</v>
          </cell>
          <cell r="FE66">
            <v>357748</v>
          </cell>
          <cell r="FF66">
            <v>91911</v>
          </cell>
          <cell r="FG66">
            <v>5.7339000000000001E-2</v>
          </cell>
          <cell r="FH66">
            <v>4.9002999999999998E-2</v>
          </cell>
          <cell r="FI66">
            <v>0</v>
          </cell>
          <cell r="FJ66">
            <v>0</v>
          </cell>
          <cell r="FK66">
            <v>587.05100000000004</v>
          </cell>
          <cell r="FL66">
            <v>3593102</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33833</v>
          </cell>
          <cell r="GC66">
            <v>33833</v>
          </cell>
          <cell r="GD66">
            <v>3.835</v>
          </cell>
          <cell r="GF66">
            <v>0</v>
          </cell>
          <cell r="GG66">
            <v>0</v>
          </cell>
          <cell r="GH66">
            <v>0</v>
          </cell>
          <cell r="GI66">
            <v>0</v>
          </cell>
          <cell r="GJ66">
            <v>0</v>
          </cell>
          <cell r="GK66">
            <v>4604.6369999999997</v>
          </cell>
          <cell r="GL66">
            <v>0</v>
          </cell>
          <cell r="GM66">
            <v>0</v>
          </cell>
          <cell r="GN66">
            <v>0</v>
          </cell>
          <cell r="GO66">
            <v>0</v>
          </cell>
          <cell r="GP66">
            <v>3554260</v>
          </cell>
          <cell r="GQ66">
            <v>3554260</v>
          </cell>
          <cell r="GR66">
            <v>0</v>
          </cell>
          <cell r="GS66">
            <v>0</v>
          </cell>
          <cell r="GT66">
            <v>0</v>
          </cell>
          <cell r="HB66">
            <v>210852832</v>
          </cell>
          <cell r="HC66">
            <v>6.0034999999999998E-2</v>
          </cell>
          <cell r="HD66">
            <v>38842</v>
          </cell>
        </row>
        <row r="67">
          <cell r="B67">
            <v>123803</v>
          </cell>
          <cell r="C67">
            <v>9</v>
          </cell>
          <cell r="D67">
            <v>2019</v>
          </cell>
          <cell r="E67">
            <v>5390</v>
          </cell>
          <cell r="F67">
            <v>0</v>
          </cell>
          <cell r="G67">
            <v>335.38200000000001</v>
          </cell>
          <cell r="H67">
            <v>334.30399999999997</v>
          </cell>
          <cell r="I67">
            <v>334.30399999999997</v>
          </cell>
          <cell r="J67">
            <v>335.38200000000001</v>
          </cell>
          <cell r="K67">
            <v>0</v>
          </cell>
          <cell r="L67">
            <v>6535</v>
          </cell>
          <cell r="M67">
            <v>0</v>
          </cell>
          <cell r="N67">
            <v>0</v>
          </cell>
          <cell r="P67">
            <v>338.89</v>
          </cell>
          <cell r="Q67">
            <v>0</v>
          </cell>
          <cell r="R67">
            <v>151545</v>
          </cell>
          <cell r="S67">
            <v>447.18</v>
          </cell>
          <cell r="U67">
            <v>0</v>
          </cell>
          <cell r="V67">
            <v>0</v>
          </cell>
          <cell r="W67">
            <v>0</v>
          </cell>
          <cell r="X67">
            <v>0</v>
          </cell>
          <cell r="Z67">
            <v>0</v>
          </cell>
          <cell r="AA67">
            <v>1</v>
          </cell>
          <cell r="AB67">
            <v>1</v>
          </cell>
          <cell r="AC67">
            <v>0</v>
          </cell>
          <cell r="AD67" t="str">
            <v>N</v>
          </cell>
          <cell r="AE67">
            <v>0</v>
          </cell>
          <cell r="AH67">
            <v>0</v>
          </cell>
          <cell r="AI67">
            <v>0</v>
          </cell>
          <cell r="AJ67">
            <v>5102</v>
          </cell>
          <cell r="AK67" t="str">
            <v>1</v>
          </cell>
          <cell r="AL67" t="str">
            <v>TEKOA ACADEMY OF ACCELERATED STUDIES STEM SCHOOL</v>
          </cell>
          <cell r="AM67">
            <v>0</v>
          </cell>
          <cell r="AN67">
            <v>0</v>
          </cell>
          <cell r="AO67">
            <v>0</v>
          </cell>
          <cell r="AP67">
            <v>0</v>
          </cell>
          <cell r="AQ67">
            <v>0</v>
          </cell>
          <cell r="AR67">
            <v>0</v>
          </cell>
          <cell r="AS67">
            <v>0</v>
          </cell>
          <cell r="AT67">
            <v>0</v>
          </cell>
          <cell r="AU67">
            <v>0</v>
          </cell>
          <cell r="AV67">
            <v>0</v>
          </cell>
          <cell r="AW67">
            <v>3393569</v>
          </cell>
          <cell r="AX67">
            <v>3283833</v>
          </cell>
          <cell r="AY67">
            <v>0</v>
          </cell>
          <cell r="AZ67">
            <v>172137</v>
          </cell>
          <cell r="BA67">
            <v>26.5</v>
          </cell>
          <cell r="BB67">
            <v>0</v>
          </cell>
          <cell r="BC67">
            <v>0</v>
          </cell>
          <cell r="BD67">
            <v>0</v>
          </cell>
          <cell r="BE67">
            <v>0</v>
          </cell>
          <cell r="BF67">
            <v>2880679</v>
          </cell>
          <cell r="BG67">
            <v>0</v>
          </cell>
          <cell r="BH67">
            <v>74.88</v>
          </cell>
          <cell r="BI67">
            <v>20592</v>
          </cell>
          <cell r="BJ67">
            <v>12</v>
          </cell>
          <cell r="BK67">
            <v>0</v>
          </cell>
          <cell r="BL67">
            <v>0</v>
          </cell>
          <cell r="BM67">
            <v>0</v>
          </cell>
          <cell r="BN67">
            <v>0</v>
          </cell>
          <cell r="BO67">
            <v>0</v>
          </cell>
          <cell r="BP67">
            <v>0</v>
          </cell>
          <cell r="BQ67">
            <v>5390</v>
          </cell>
          <cell r="BR67">
            <v>1</v>
          </cell>
          <cell r="BS67">
            <v>0</v>
          </cell>
          <cell r="BT67">
            <v>0</v>
          </cell>
          <cell r="BU67">
            <v>0</v>
          </cell>
          <cell r="BV67">
            <v>0</v>
          </cell>
          <cell r="BW67">
            <v>0</v>
          </cell>
          <cell r="BX67">
            <v>0</v>
          </cell>
          <cell r="BY67">
            <v>0</v>
          </cell>
          <cell r="BZ67">
            <v>0</v>
          </cell>
          <cell r="CA67">
            <v>0</v>
          </cell>
          <cell r="CB67">
            <v>0</v>
          </cell>
          <cell r="CC67">
            <v>0</v>
          </cell>
          <cell r="CG67">
            <v>0</v>
          </cell>
          <cell r="CH67">
            <v>89144</v>
          </cell>
          <cell r="CI67">
            <v>0</v>
          </cell>
          <cell r="CJ67">
            <v>4</v>
          </cell>
          <cell r="CK67">
            <v>0</v>
          </cell>
          <cell r="CL67">
            <v>0</v>
          </cell>
          <cell r="CN67">
            <v>0</v>
          </cell>
          <cell r="CO67">
            <v>1</v>
          </cell>
          <cell r="CP67">
            <v>0</v>
          </cell>
          <cell r="CQ67">
            <v>5.5830000000000002</v>
          </cell>
          <cell r="CR67">
            <v>335.38200000000001</v>
          </cell>
          <cell r="CS67">
            <v>0</v>
          </cell>
          <cell r="CT67">
            <v>0</v>
          </cell>
          <cell r="CU67">
            <v>0</v>
          </cell>
          <cell r="CV67">
            <v>0</v>
          </cell>
          <cell r="CW67">
            <v>0</v>
          </cell>
          <cell r="CX67">
            <v>0</v>
          </cell>
          <cell r="CY67">
            <v>0</v>
          </cell>
          <cell r="CZ67">
            <v>0</v>
          </cell>
          <cell r="DA67">
            <v>1</v>
          </cell>
          <cell r="DB67">
            <v>2184677</v>
          </cell>
          <cell r="DC67">
            <v>0</v>
          </cell>
          <cell r="DD67">
            <v>32.082999999999998</v>
          </cell>
          <cell r="DE67">
            <v>678764</v>
          </cell>
          <cell r="DF67">
            <v>678764</v>
          </cell>
          <cell r="DG67">
            <v>519.33000000000004</v>
          </cell>
          <cell r="DH67">
            <v>0</v>
          </cell>
          <cell r="DI67">
            <v>0</v>
          </cell>
          <cell r="DK67">
            <v>5390</v>
          </cell>
          <cell r="DL67">
            <v>0</v>
          </cell>
          <cell r="DM67">
            <v>87959</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11.627000000000001</v>
          </cell>
          <cell r="ED67">
            <v>83581</v>
          </cell>
          <cell r="EE67">
            <v>0</v>
          </cell>
          <cell r="EF67">
            <v>0</v>
          </cell>
          <cell r="EG67">
            <v>0</v>
          </cell>
          <cell r="EH67">
            <v>4378</v>
          </cell>
          <cell r="EI67">
            <v>0</v>
          </cell>
          <cell r="EJ67">
            <v>0</v>
          </cell>
          <cell r="EK67">
            <v>0</v>
          </cell>
          <cell r="EL67">
            <v>0</v>
          </cell>
          <cell r="EM67">
            <v>0</v>
          </cell>
          <cell r="EN67">
            <v>0.13400000000000001</v>
          </cell>
          <cell r="EO67">
            <v>0</v>
          </cell>
          <cell r="EP67">
            <v>0</v>
          </cell>
          <cell r="EQ67">
            <v>0.13400000000000001</v>
          </cell>
          <cell r="ER67">
            <v>0</v>
          </cell>
          <cell r="ES67">
            <v>0.67</v>
          </cell>
          <cell r="ET67">
            <v>14646</v>
          </cell>
          <cell r="EU67">
            <v>172137</v>
          </cell>
          <cell r="EV67">
            <v>0</v>
          </cell>
          <cell r="EW67">
            <v>0</v>
          </cell>
          <cell r="EX67">
            <v>0</v>
          </cell>
          <cell r="EZ67">
            <v>2851364</v>
          </cell>
          <cell r="FA67">
            <v>0</v>
          </cell>
          <cell r="FB67">
            <v>3023501</v>
          </cell>
          <cell r="FC67">
            <v>0.97329200000000005</v>
          </cell>
          <cell r="FD67">
            <v>0</v>
          </cell>
          <cell r="FE67">
            <v>344071</v>
          </cell>
          <cell r="FF67">
            <v>88398</v>
          </cell>
          <cell r="FG67">
            <v>5.7339000000000001E-2</v>
          </cell>
          <cell r="FH67">
            <v>4.9002999999999998E-2</v>
          </cell>
          <cell r="FI67">
            <v>0</v>
          </cell>
          <cell r="FJ67">
            <v>0</v>
          </cell>
          <cell r="FK67">
            <v>564.60799999999995</v>
          </cell>
          <cell r="FL67">
            <v>3545114</v>
          </cell>
          <cell r="FM67">
            <v>0</v>
          </cell>
          <cell r="FN67">
            <v>0</v>
          </cell>
          <cell r="FO67">
            <v>43181</v>
          </cell>
          <cell r="FP67">
            <v>0</v>
          </cell>
          <cell r="FQ67">
            <v>43181</v>
          </cell>
          <cell r="FR67">
            <v>43181</v>
          </cell>
          <cell r="FS67">
            <v>0</v>
          </cell>
          <cell r="FT67">
            <v>0</v>
          </cell>
          <cell r="FU67">
            <v>0</v>
          </cell>
          <cell r="FV67">
            <v>0</v>
          </cell>
          <cell r="FW67">
            <v>0</v>
          </cell>
          <cell r="FX67">
            <v>0</v>
          </cell>
          <cell r="FY67">
            <v>0</v>
          </cell>
          <cell r="FZ67">
            <v>0</v>
          </cell>
          <cell r="GA67">
            <v>0</v>
          </cell>
          <cell r="GB67">
            <v>8328</v>
          </cell>
          <cell r="GC67">
            <v>8328</v>
          </cell>
          <cell r="GD67">
            <v>0.94399999999999995</v>
          </cell>
          <cell r="GF67">
            <v>0</v>
          </cell>
          <cell r="GG67">
            <v>0</v>
          </cell>
          <cell r="GH67">
            <v>0</v>
          </cell>
          <cell r="GI67">
            <v>0</v>
          </cell>
          <cell r="GJ67">
            <v>0</v>
          </cell>
          <cell r="GK67">
            <v>4978.8630000000003</v>
          </cell>
          <cell r="GL67">
            <v>11116</v>
          </cell>
          <cell r="GM67">
            <v>0</v>
          </cell>
          <cell r="GN67">
            <v>44080</v>
          </cell>
          <cell r="GO67">
            <v>0</v>
          </cell>
          <cell r="GP67">
            <v>3455970</v>
          </cell>
          <cell r="GQ67">
            <v>3455970</v>
          </cell>
          <cell r="GR67">
            <v>0</v>
          </cell>
          <cell r="GS67">
            <v>0</v>
          </cell>
          <cell r="GT67">
            <v>0</v>
          </cell>
          <cell r="HB67">
            <v>210852832</v>
          </cell>
          <cell r="HC67">
            <v>6.0034999999999998E-2</v>
          </cell>
          <cell r="HD67">
            <v>74498</v>
          </cell>
        </row>
        <row r="68">
          <cell r="B68">
            <v>152803</v>
          </cell>
          <cell r="C68">
            <v>9</v>
          </cell>
          <cell r="D68">
            <v>2019</v>
          </cell>
          <cell r="E68">
            <v>5390</v>
          </cell>
          <cell r="F68">
            <v>0</v>
          </cell>
          <cell r="G68">
            <v>171.69300000000001</v>
          </cell>
          <cell r="H68">
            <v>154.71700000000001</v>
          </cell>
          <cell r="I68">
            <v>154.71700000000001</v>
          </cell>
          <cell r="J68">
            <v>171.69300000000001</v>
          </cell>
          <cell r="K68">
            <v>0</v>
          </cell>
          <cell r="L68">
            <v>6535</v>
          </cell>
          <cell r="M68">
            <v>0</v>
          </cell>
          <cell r="N68">
            <v>0</v>
          </cell>
          <cell r="P68">
            <v>172.28299999999999</v>
          </cell>
          <cell r="Q68">
            <v>0</v>
          </cell>
          <cell r="R68">
            <v>77042</v>
          </cell>
          <cell r="S68">
            <v>447.18</v>
          </cell>
          <cell r="U68">
            <v>0</v>
          </cell>
          <cell r="V68">
            <v>2.2650000000000001</v>
          </cell>
          <cell r="W68">
            <v>1480</v>
          </cell>
          <cell r="X68">
            <v>1480</v>
          </cell>
          <cell r="Z68">
            <v>0</v>
          </cell>
          <cell r="AA68">
            <v>1</v>
          </cell>
          <cell r="AB68">
            <v>1</v>
          </cell>
          <cell r="AC68">
            <v>0</v>
          </cell>
          <cell r="AD68" t="str">
            <v>N</v>
          </cell>
          <cell r="AE68">
            <v>0</v>
          </cell>
          <cell r="AH68">
            <v>0</v>
          </cell>
          <cell r="AI68">
            <v>0</v>
          </cell>
          <cell r="AJ68">
            <v>5102</v>
          </cell>
          <cell r="AK68" t="str">
            <v>1</v>
          </cell>
          <cell r="AL68" t="str">
            <v>SOUTH PLAINS ACADEMY CHARTER DISTRICT</v>
          </cell>
          <cell r="AM68">
            <v>0</v>
          </cell>
          <cell r="AN68">
            <v>0</v>
          </cell>
          <cell r="AO68">
            <v>0</v>
          </cell>
          <cell r="AP68">
            <v>0</v>
          </cell>
          <cell r="AQ68">
            <v>0</v>
          </cell>
          <cell r="AR68">
            <v>0</v>
          </cell>
          <cell r="AS68">
            <v>0</v>
          </cell>
          <cell r="AT68">
            <v>0</v>
          </cell>
          <cell r="AU68">
            <v>0</v>
          </cell>
          <cell r="AV68">
            <v>0</v>
          </cell>
          <cell r="AW68">
            <v>1792509</v>
          </cell>
          <cell r="AX68">
            <v>1704689</v>
          </cell>
          <cell r="AY68">
            <v>0</v>
          </cell>
          <cell r="AZ68">
            <v>121036</v>
          </cell>
          <cell r="BA68">
            <v>5.5</v>
          </cell>
          <cell r="BB68">
            <v>0</v>
          </cell>
          <cell r="BC68">
            <v>0</v>
          </cell>
          <cell r="BD68">
            <v>0</v>
          </cell>
          <cell r="BE68">
            <v>0</v>
          </cell>
          <cell r="BF68">
            <v>1513059</v>
          </cell>
          <cell r="BG68">
            <v>0</v>
          </cell>
          <cell r="BH68">
            <v>159.977</v>
          </cell>
          <cell r="BI68">
            <v>43994</v>
          </cell>
          <cell r="BJ68">
            <v>12</v>
          </cell>
          <cell r="BK68">
            <v>0</v>
          </cell>
          <cell r="BL68">
            <v>0</v>
          </cell>
          <cell r="BM68">
            <v>0</v>
          </cell>
          <cell r="BN68">
            <v>0</v>
          </cell>
          <cell r="BO68">
            <v>0</v>
          </cell>
          <cell r="BP68">
            <v>0</v>
          </cell>
          <cell r="BQ68">
            <v>5390</v>
          </cell>
          <cell r="BR68">
            <v>1</v>
          </cell>
          <cell r="BS68">
            <v>0</v>
          </cell>
          <cell r="BT68">
            <v>0</v>
          </cell>
          <cell r="BU68">
            <v>0</v>
          </cell>
          <cell r="BV68">
            <v>0</v>
          </cell>
          <cell r="BW68">
            <v>0</v>
          </cell>
          <cell r="BX68">
            <v>0</v>
          </cell>
          <cell r="BY68">
            <v>0</v>
          </cell>
          <cell r="BZ68">
            <v>0</v>
          </cell>
          <cell r="CA68">
            <v>0</v>
          </cell>
          <cell r="CB68">
            <v>0</v>
          </cell>
          <cell r="CC68">
            <v>0</v>
          </cell>
          <cell r="CG68">
            <v>0</v>
          </cell>
          <cell r="CH68">
            <v>43826</v>
          </cell>
          <cell r="CI68">
            <v>0</v>
          </cell>
          <cell r="CJ68">
            <v>4</v>
          </cell>
          <cell r="CK68">
            <v>0</v>
          </cell>
          <cell r="CL68">
            <v>0</v>
          </cell>
          <cell r="CN68">
            <v>0</v>
          </cell>
          <cell r="CO68">
            <v>1</v>
          </cell>
          <cell r="CP68">
            <v>1.484</v>
          </cell>
          <cell r="CQ68">
            <v>11.75</v>
          </cell>
          <cell r="CR68">
            <v>171.69300000000001</v>
          </cell>
          <cell r="CS68">
            <v>0</v>
          </cell>
          <cell r="CT68">
            <v>0</v>
          </cell>
          <cell r="CU68">
            <v>0</v>
          </cell>
          <cell r="CV68">
            <v>0</v>
          </cell>
          <cell r="CW68">
            <v>0</v>
          </cell>
          <cell r="CX68">
            <v>0</v>
          </cell>
          <cell r="CY68">
            <v>0</v>
          </cell>
          <cell r="CZ68">
            <v>0</v>
          </cell>
          <cell r="DA68">
            <v>1</v>
          </cell>
          <cell r="DB68">
            <v>1011076</v>
          </cell>
          <cell r="DC68">
            <v>0</v>
          </cell>
          <cell r="DD68">
            <v>0</v>
          </cell>
          <cell r="DE68">
            <v>218491</v>
          </cell>
          <cell r="DF68">
            <v>241863</v>
          </cell>
          <cell r="DG68">
            <v>167.17</v>
          </cell>
          <cell r="DH68">
            <v>0</v>
          </cell>
          <cell r="DI68">
            <v>23372</v>
          </cell>
          <cell r="DK68">
            <v>5390</v>
          </cell>
          <cell r="DL68">
            <v>0</v>
          </cell>
          <cell r="DM68">
            <v>162383</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18.882999999999999</v>
          </cell>
          <cell r="ED68">
            <v>135740</v>
          </cell>
          <cell r="EE68">
            <v>0</v>
          </cell>
          <cell r="EF68">
            <v>0</v>
          </cell>
          <cell r="EG68">
            <v>0</v>
          </cell>
          <cell r="EH68">
            <v>26643</v>
          </cell>
          <cell r="EI68">
            <v>0</v>
          </cell>
          <cell r="EJ68">
            <v>0</v>
          </cell>
          <cell r="EK68">
            <v>1.359</v>
          </cell>
          <cell r="EL68">
            <v>0</v>
          </cell>
          <cell r="EM68">
            <v>0</v>
          </cell>
          <cell r="EN68">
            <v>0</v>
          </cell>
          <cell r="EO68">
            <v>0</v>
          </cell>
          <cell r="EP68">
            <v>0</v>
          </cell>
          <cell r="EQ68">
            <v>1.359</v>
          </cell>
          <cell r="ER68">
            <v>0</v>
          </cell>
          <cell r="ES68">
            <v>4.077</v>
          </cell>
          <cell r="ET68">
            <v>5688</v>
          </cell>
          <cell r="EU68">
            <v>121036</v>
          </cell>
          <cell r="EV68">
            <v>0</v>
          </cell>
          <cell r="EW68">
            <v>0</v>
          </cell>
          <cell r="EX68">
            <v>0</v>
          </cell>
          <cell r="EZ68">
            <v>1477537</v>
          </cell>
          <cell r="FA68">
            <v>0</v>
          </cell>
          <cell r="FB68">
            <v>1598573</v>
          </cell>
          <cell r="FC68">
            <v>0.97329200000000005</v>
          </cell>
          <cell r="FD68">
            <v>0</v>
          </cell>
          <cell r="FE68">
            <v>180722</v>
          </cell>
          <cell r="FF68">
            <v>46430</v>
          </cell>
          <cell r="FG68">
            <v>5.7339000000000001E-2</v>
          </cell>
          <cell r="FH68">
            <v>4.9002999999999998E-2</v>
          </cell>
          <cell r="FI68">
            <v>0</v>
          </cell>
          <cell r="FJ68">
            <v>0</v>
          </cell>
          <cell r="FK68">
            <v>296.55700000000002</v>
          </cell>
          <cell r="FL68">
            <v>1869551</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137777</v>
          </cell>
          <cell r="GC68">
            <v>137777</v>
          </cell>
          <cell r="GD68">
            <v>15.617000000000001</v>
          </cell>
          <cell r="GF68">
            <v>0</v>
          </cell>
          <cell r="GG68">
            <v>0</v>
          </cell>
          <cell r="GH68">
            <v>0</v>
          </cell>
          <cell r="GI68">
            <v>0</v>
          </cell>
          <cell r="GJ68">
            <v>0</v>
          </cell>
          <cell r="GK68">
            <v>4728.7619999999997</v>
          </cell>
          <cell r="GL68">
            <v>4036</v>
          </cell>
          <cell r="GM68">
            <v>0</v>
          </cell>
          <cell r="GN68">
            <v>0</v>
          </cell>
          <cell r="GO68">
            <v>0</v>
          </cell>
          <cell r="GP68">
            <v>1825725</v>
          </cell>
          <cell r="GQ68">
            <v>1825725</v>
          </cell>
          <cell r="GR68">
            <v>0</v>
          </cell>
          <cell r="GS68">
            <v>0</v>
          </cell>
          <cell r="GT68">
            <v>0</v>
          </cell>
          <cell r="HB68">
            <v>210852832</v>
          </cell>
          <cell r="HC68">
            <v>6.0034999999999998E-2</v>
          </cell>
          <cell r="HD68">
            <v>38138</v>
          </cell>
        </row>
        <row r="69">
          <cell r="B69">
            <v>227803</v>
          </cell>
          <cell r="C69">
            <v>9</v>
          </cell>
          <cell r="D69">
            <v>2019</v>
          </cell>
          <cell r="E69">
            <v>5390</v>
          </cell>
          <cell r="F69">
            <v>0</v>
          </cell>
          <cell r="G69">
            <v>1807.713</v>
          </cell>
          <cell r="H69">
            <v>1742.9380000000001</v>
          </cell>
          <cell r="I69">
            <v>1742.9380000000001</v>
          </cell>
          <cell r="J69">
            <v>1807.713</v>
          </cell>
          <cell r="K69">
            <v>0</v>
          </cell>
          <cell r="L69">
            <v>6535</v>
          </cell>
          <cell r="M69">
            <v>0</v>
          </cell>
          <cell r="N69">
            <v>0</v>
          </cell>
          <cell r="P69">
            <v>1806.98</v>
          </cell>
          <cell r="Q69">
            <v>0</v>
          </cell>
          <cell r="R69">
            <v>808045</v>
          </cell>
          <cell r="S69">
            <v>447.18</v>
          </cell>
          <cell r="U69">
            <v>0</v>
          </cell>
          <cell r="V69">
            <v>564.77499999999998</v>
          </cell>
          <cell r="W69">
            <v>369080</v>
          </cell>
          <cell r="X69">
            <v>369080</v>
          </cell>
          <cell r="Z69">
            <v>0</v>
          </cell>
          <cell r="AA69">
            <v>1</v>
          </cell>
          <cell r="AB69">
            <v>1</v>
          </cell>
          <cell r="AC69">
            <v>0</v>
          </cell>
          <cell r="AD69" t="str">
            <v>N</v>
          </cell>
          <cell r="AE69">
            <v>0</v>
          </cell>
          <cell r="AH69">
            <v>0</v>
          </cell>
          <cell r="AI69">
            <v>0</v>
          </cell>
          <cell r="AJ69">
            <v>5102</v>
          </cell>
          <cell r="AK69" t="str">
            <v>1</v>
          </cell>
          <cell r="AL69" t="str">
            <v>WAYSIDE SCHOOLS</v>
          </cell>
          <cell r="AM69">
            <v>0</v>
          </cell>
          <cell r="AN69">
            <v>0</v>
          </cell>
          <cell r="AO69">
            <v>0</v>
          </cell>
          <cell r="AP69">
            <v>0</v>
          </cell>
          <cell r="AQ69">
            <v>0</v>
          </cell>
          <cell r="AR69">
            <v>0</v>
          </cell>
          <cell r="AS69">
            <v>0</v>
          </cell>
          <cell r="AT69">
            <v>0</v>
          </cell>
          <cell r="AU69">
            <v>0</v>
          </cell>
          <cell r="AV69">
            <v>0</v>
          </cell>
          <cell r="AW69">
            <v>16426163</v>
          </cell>
          <cell r="AX69">
            <v>15943871</v>
          </cell>
          <cell r="AY69">
            <v>0</v>
          </cell>
          <cell r="AZ69">
            <v>856690</v>
          </cell>
          <cell r="BA69">
            <v>63.417000000000002</v>
          </cell>
          <cell r="BB69">
            <v>0</v>
          </cell>
          <cell r="BC69">
            <v>0</v>
          </cell>
          <cell r="BD69">
            <v>0</v>
          </cell>
          <cell r="BE69">
            <v>0</v>
          </cell>
          <cell r="BF69">
            <v>14225852</v>
          </cell>
          <cell r="BG69">
            <v>0</v>
          </cell>
          <cell r="BH69">
            <v>176.89099999999999</v>
          </cell>
          <cell r="BI69">
            <v>48645</v>
          </cell>
          <cell r="BJ69">
            <v>12</v>
          </cell>
          <cell r="BK69">
            <v>0</v>
          </cell>
          <cell r="BL69">
            <v>0</v>
          </cell>
          <cell r="BM69">
            <v>0</v>
          </cell>
          <cell r="BN69">
            <v>0</v>
          </cell>
          <cell r="BO69">
            <v>0</v>
          </cell>
          <cell r="BP69">
            <v>0</v>
          </cell>
          <cell r="BQ69">
            <v>5390</v>
          </cell>
          <cell r="BR69">
            <v>1</v>
          </cell>
          <cell r="BS69">
            <v>0</v>
          </cell>
          <cell r="BT69">
            <v>0</v>
          </cell>
          <cell r="BU69">
            <v>0</v>
          </cell>
          <cell r="BV69">
            <v>0</v>
          </cell>
          <cell r="BW69">
            <v>0</v>
          </cell>
          <cell r="BX69">
            <v>0</v>
          </cell>
          <cell r="BY69">
            <v>0</v>
          </cell>
          <cell r="BZ69">
            <v>0</v>
          </cell>
          <cell r="CA69">
            <v>0</v>
          </cell>
          <cell r="CB69">
            <v>0</v>
          </cell>
          <cell r="CC69">
            <v>0</v>
          </cell>
          <cell r="CG69">
            <v>0</v>
          </cell>
          <cell r="CH69">
            <v>433647</v>
          </cell>
          <cell r="CI69">
            <v>0</v>
          </cell>
          <cell r="CJ69">
            <v>4</v>
          </cell>
          <cell r="CK69">
            <v>0</v>
          </cell>
          <cell r="CL69">
            <v>0</v>
          </cell>
          <cell r="CN69">
            <v>0</v>
          </cell>
          <cell r="CO69">
            <v>1</v>
          </cell>
          <cell r="CP69">
            <v>6.2E-2</v>
          </cell>
          <cell r="CQ69">
            <v>1.583</v>
          </cell>
          <cell r="CR69">
            <v>1807.713</v>
          </cell>
          <cell r="CS69">
            <v>0</v>
          </cell>
          <cell r="CT69">
            <v>0</v>
          </cell>
          <cell r="CU69">
            <v>0</v>
          </cell>
          <cell r="CV69">
            <v>0</v>
          </cell>
          <cell r="CW69">
            <v>0</v>
          </cell>
          <cell r="CX69">
            <v>0</v>
          </cell>
          <cell r="CY69">
            <v>0</v>
          </cell>
          <cell r="CZ69">
            <v>0</v>
          </cell>
          <cell r="DA69">
            <v>1</v>
          </cell>
          <cell r="DB69">
            <v>11390100</v>
          </cell>
          <cell r="DC69">
            <v>0</v>
          </cell>
          <cell r="DD69">
            <v>65</v>
          </cell>
          <cell r="DE69">
            <v>1708249</v>
          </cell>
          <cell r="DF69">
            <v>1709225</v>
          </cell>
          <cell r="DG69">
            <v>1307</v>
          </cell>
          <cell r="DH69">
            <v>0</v>
          </cell>
          <cell r="DI69">
            <v>976</v>
          </cell>
          <cell r="DK69">
            <v>5390</v>
          </cell>
          <cell r="DL69">
            <v>0</v>
          </cell>
          <cell r="DM69">
            <v>900037</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22.097000000000001</v>
          </cell>
          <cell r="ED69">
            <v>158844</v>
          </cell>
          <cell r="EE69">
            <v>0</v>
          </cell>
          <cell r="EF69">
            <v>0</v>
          </cell>
          <cell r="EG69">
            <v>0</v>
          </cell>
          <cell r="EH69">
            <v>741193</v>
          </cell>
          <cell r="EI69">
            <v>0</v>
          </cell>
          <cell r="EJ69">
            <v>0</v>
          </cell>
          <cell r="EK69">
            <v>31.375</v>
          </cell>
          <cell r="EL69">
            <v>0</v>
          </cell>
          <cell r="EM69">
            <v>3.6379999999999999</v>
          </cell>
          <cell r="EN69">
            <v>1.6759999999999999</v>
          </cell>
          <cell r="EO69">
            <v>0</v>
          </cell>
          <cell r="EP69">
            <v>0</v>
          </cell>
          <cell r="EQ69">
            <v>36.689</v>
          </cell>
          <cell r="ER69">
            <v>0</v>
          </cell>
          <cell r="ES69">
            <v>113.419</v>
          </cell>
          <cell r="ET69">
            <v>32104</v>
          </cell>
          <cell r="EU69">
            <v>856690</v>
          </cell>
          <cell r="EV69">
            <v>0</v>
          </cell>
          <cell r="EW69">
            <v>0</v>
          </cell>
          <cell r="EX69">
            <v>0</v>
          </cell>
          <cell r="EZ69">
            <v>13808179</v>
          </cell>
          <cell r="FA69">
            <v>0</v>
          </cell>
          <cell r="FB69">
            <v>14664869</v>
          </cell>
          <cell r="FC69">
            <v>0.97329200000000005</v>
          </cell>
          <cell r="FD69">
            <v>0</v>
          </cell>
          <cell r="FE69">
            <v>1699152</v>
          </cell>
          <cell r="FF69">
            <v>436540</v>
          </cell>
          <cell r="FG69">
            <v>5.7339000000000001E-2</v>
          </cell>
          <cell r="FH69">
            <v>4.9002999999999998E-2</v>
          </cell>
          <cell r="FI69">
            <v>0</v>
          </cell>
          <cell r="FJ69">
            <v>0</v>
          </cell>
          <cell r="FK69">
            <v>2788.2420000000002</v>
          </cell>
          <cell r="FL69">
            <v>17234208</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247782</v>
          </cell>
          <cell r="GC69">
            <v>247782</v>
          </cell>
          <cell r="GD69">
            <v>28.085999999999999</v>
          </cell>
          <cell r="GF69">
            <v>0</v>
          </cell>
          <cell r="GG69">
            <v>0</v>
          </cell>
          <cell r="GH69">
            <v>0</v>
          </cell>
          <cell r="GI69">
            <v>0</v>
          </cell>
          <cell r="GJ69">
            <v>0</v>
          </cell>
          <cell r="GK69">
            <v>4853.8119999999999</v>
          </cell>
          <cell r="GL69">
            <v>5172</v>
          </cell>
          <cell r="GM69">
            <v>0</v>
          </cell>
          <cell r="GN69">
            <v>0</v>
          </cell>
          <cell r="GO69">
            <v>0</v>
          </cell>
          <cell r="GP69">
            <v>16800561</v>
          </cell>
          <cell r="GQ69">
            <v>16800561</v>
          </cell>
          <cell r="GR69">
            <v>0</v>
          </cell>
          <cell r="GS69">
            <v>0</v>
          </cell>
          <cell r="GT69">
            <v>0</v>
          </cell>
          <cell r="HB69">
            <v>210852832</v>
          </cell>
          <cell r="HC69">
            <v>6.0034999999999998E-2</v>
          </cell>
          <cell r="HD69">
            <v>401543</v>
          </cell>
        </row>
        <row r="70">
          <cell r="B70">
            <v>57804</v>
          </cell>
          <cell r="C70">
            <v>9</v>
          </cell>
          <cell r="D70">
            <v>2019</v>
          </cell>
          <cell r="E70">
            <v>5390</v>
          </cell>
          <cell r="F70">
            <v>0</v>
          </cell>
          <cell r="G70">
            <v>5083.4120000000003</v>
          </cell>
          <cell r="H70">
            <v>4933.1980000000003</v>
          </cell>
          <cell r="I70">
            <v>4933.1980000000003</v>
          </cell>
          <cell r="J70">
            <v>5083.4120000000003</v>
          </cell>
          <cell r="K70">
            <v>0</v>
          </cell>
          <cell r="L70">
            <v>6535</v>
          </cell>
          <cell r="M70">
            <v>0</v>
          </cell>
          <cell r="N70">
            <v>0</v>
          </cell>
          <cell r="P70">
            <v>5045.2380000000003</v>
          </cell>
          <cell r="Q70">
            <v>0</v>
          </cell>
          <cell r="R70">
            <v>2256130</v>
          </cell>
          <cell r="S70">
            <v>447.18</v>
          </cell>
          <cell r="U70">
            <v>0</v>
          </cell>
          <cell r="V70">
            <v>851.30700000000002</v>
          </cell>
          <cell r="W70">
            <v>556329</v>
          </cell>
          <cell r="X70">
            <v>556329</v>
          </cell>
          <cell r="Z70">
            <v>0</v>
          </cell>
          <cell r="AA70">
            <v>1</v>
          </cell>
          <cell r="AB70">
            <v>1</v>
          </cell>
          <cell r="AC70">
            <v>0</v>
          </cell>
          <cell r="AD70" t="str">
            <v>N</v>
          </cell>
          <cell r="AE70">
            <v>0</v>
          </cell>
          <cell r="AH70">
            <v>0</v>
          </cell>
          <cell r="AI70">
            <v>0</v>
          </cell>
          <cell r="AJ70">
            <v>5102</v>
          </cell>
          <cell r="AK70" t="str">
            <v>1</v>
          </cell>
          <cell r="AL70" t="str">
            <v>TEXANS CAN ACADEMIES</v>
          </cell>
          <cell r="AM70">
            <v>0</v>
          </cell>
          <cell r="AN70">
            <v>0</v>
          </cell>
          <cell r="AO70">
            <v>0</v>
          </cell>
          <cell r="AP70">
            <v>0</v>
          </cell>
          <cell r="AQ70">
            <v>0</v>
          </cell>
          <cell r="AR70">
            <v>0</v>
          </cell>
          <cell r="AS70">
            <v>0</v>
          </cell>
          <cell r="AT70">
            <v>0</v>
          </cell>
          <cell r="AU70">
            <v>0</v>
          </cell>
          <cell r="AV70">
            <v>0</v>
          </cell>
          <cell r="AW70">
            <v>50094090</v>
          </cell>
          <cell r="AX70">
            <v>47600708</v>
          </cell>
          <cell r="AY70">
            <v>0</v>
          </cell>
          <cell r="AZ70">
            <v>3620345</v>
          </cell>
          <cell r="BA70">
            <v>0</v>
          </cell>
          <cell r="BB70">
            <v>0</v>
          </cell>
          <cell r="BC70">
            <v>0</v>
          </cell>
          <cell r="BD70">
            <v>0</v>
          </cell>
          <cell r="BE70">
            <v>0</v>
          </cell>
          <cell r="BF70">
            <v>41447629</v>
          </cell>
          <cell r="BG70">
            <v>0</v>
          </cell>
          <cell r="BH70">
            <v>4960.7820000000002</v>
          </cell>
          <cell r="BI70">
            <v>1364215</v>
          </cell>
          <cell r="BJ70">
            <v>12</v>
          </cell>
          <cell r="BK70">
            <v>0</v>
          </cell>
          <cell r="BL70">
            <v>0</v>
          </cell>
          <cell r="BM70">
            <v>0</v>
          </cell>
          <cell r="BN70">
            <v>0</v>
          </cell>
          <cell r="BO70">
            <v>0</v>
          </cell>
          <cell r="BP70">
            <v>0</v>
          </cell>
          <cell r="BQ70">
            <v>5390</v>
          </cell>
          <cell r="BR70">
            <v>1</v>
          </cell>
          <cell r="BS70">
            <v>0</v>
          </cell>
          <cell r="BT70">
            <v>0</v>
          </cell>
          <cell r="BU70">
            <v>0</v>
          </cell>
          <cell r="BV70">
            <v>0</v>
          </cell>
          <cell r="BW70">
            <v>0</v>
          </cell>
          <cell r="BX70">
            <v>0</v>
          </cell>
          <cell r="BY70">
            <v>0</v>
          </cell>
          <cell r="BZ70">
            <v>0</v>
          </cell>
          <cell r="CA70">
            <v>0</v>
          </cell>
          <cell r="CB70">
            <v>0</v>
          </cell>
          <cell r="CC70">
            <v>0</v>
          </cell>
          <cell r="CG70">
            <v>0</v>
          </cell>
          <cell r="CH70">
            <v>1129167</v>
          </cell>
          <cell r="CI70">
            <v>0</v>
          </cell>
          <cell r="CJ70">
            <v>4</v>
          </cell>
          <cell r="CK70">
            <v>0</v>
          </cell>
          <cell r="CL70">
            <v>0</v>
          </cell>
          <cell r="CN70">
            <v>0</v>
          </cell>
          <cell r="CO70">
            <v>1</v>
          </cell>
          <cell r="CP70">
            <v>0</v>
          </cell>
          <cell r="CQ70">
            <v>0</v>
          </cell>
          <cell r="CR70">
            <v>5083.4120000000003</v>
          </cell>
          <cell r="CS70">
            <v>0</v>
          </cell>
          <cell r="CT70">
            <v>0</v>
          </cell>
          <cell r="CU70">
            <v>0</v>
          </cell>
          <cell r="CV70">
            <v>0</v>
          </cell>
          <cell r="CW70">
            <v>0</v>
          </cell>
          <cell r="CX70">
            <v>0</v>
          </cell>
          <cell r="CY70">
            <v>0</v>
          </cell>
          <cell r="CZ70">
            <v>0</v>
          </cell>
          <cell r="DA70">
            <v>1</v>
          </cell>
          <cell r="DB70">
            <v>32238449</v>
          </cell>
          <cell r="DC70">
            <v>0</v>
          </cell>
          <cell r="DD70">
            <v>0</v>
          </cell>
          <cell r="DE70">
            <v>5644933</v>
          </cell>
          <cell r="DF70">
            <v>5644933</v>
          </cell>
          <cell r="DG70">
            <v>4319</v>
          </cell>
          <cell r="DH70">
            <v>0</v>
          </cell>
          <cell r="DI70">
            <v>0</v>
          </cell>
          <cell r="DK70">
            <v>5390</v>
          </cell>
          <cell r="DL70">
            <v>0</v>
          </cell>
          <cell r="DM70">
            <v>2890240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379.61799999999999</v>
          </cell>
          <cell r="ED70">
            <v>2728884</v>
          </cell>
          <cell r="EE70">
            <v>0</v>
          </cell>
          <cell r="EF70">
            <v>0</v>
          </cell>
          <cell r="EG70">
            <v>0</v>
          </cell>
          <cell r="EH70">
            <v>161356</v>
          </cell>
          <cell r="EI70">
            <v>0</v>
          </cell>
          <cell r="EJ70">
            <v>0</v>
          </cell>
          <cell r="EK70">
            <v>7.5419999999999998</v>
          </cell>
          <cell r="EL70">
            <v>0</v>
          </cell>
          <cell r="EM70">
            <v>0</v>
          </cell>
          <cell r="EN70">
            <v>0.41299999999999998</v>
          </cell>
          <cell r="EO70">
            <v>0</v>
          </cell>
          <cell r="EP70">
            <v>0</v>
          </cell>
          <cell r="EQ70">
            <v>7.9550000000000001</v>
          </cell>
          <cell r="ER70">
            <v>0</v>
          </cell>
          <cell r="ES70">
            <v>24.690999999999999</v>
          </cell>
          <cell r="ET70">
            <v>0</v>
          </cell>
          <cell r="EU70">
            <v>3620345</v>
          </cell>
          <cell r="EV70">
            <v>0</v>
          </cell>
          <cell r="EW70">
            <v>0</v>
          </cell>
          <cell r="EX70">
            <v>0</v>
          </cell>
          <cell r="EZ70">
            <v>41378279</v>
          </cell>
          <cell r="FA70">
            <v>0</v>
          </cell>
          <cell r="FB70">
            <v>44998624</v>
          </cell>
          <cell r="FC70">
            <v>0.97329200000000005</v>
          </cell>
          <cell r="FD70">
            <v>0</v>
          </cell>
          <cell r="FE70">
            <v>4950551</v>
          </cell>
          <cell r="FF70">
            <v>1271878</v>
          </cell>
          <cell r="FG70">
            <v>5.7339000000000001E-2</v>
          </cell>
          <cell r="FH70">
            <v>4.9002999999999998E-2</v>
          </cell>
          <cell r="FI70">
            <v>0</v>
          </cell>
          <cell r="FJ70">
            <v>0</v>
          </cell>
          <cell r="FK70">
            <v>8123.6629999999996</v>
          </cell>
          <cell r="FL70">
            <v>52350220</v>
          </cell>
          <cell r="FM70">
            <v>0</v>
          </cell>
          <cell r="FN70">
            <v>0</v>
          </cell>
          <cell r="FO70">
            <v>1049414</v>
          </cell>
          <cell r="FP70">
            <v>0</v>
          </cell>
          <cell r="FQ70">
            <v>1049414</v>
          </cell>
          <cell r="FR70">
            <v>1049414</v>
          </cell>
          <cell r="FS70">
            <v>0</v>
          </cell>
          <cell r="FT70">
            <v>0</v>
          </cell>
          <cell r="FU70">
            <v>0</v>
          </cell>
          <cell r="FV70">
            <v>0</v>
          </cell>
          <cell r="FW70">
            <v>0</v>
          </cell>
          <cell r="FX70">
            <v>0</v>
          </cell>
          <cell r="FY70">
            <v>0</v>
          </cell>
          <cell r="FZ70">
            <v>0</v>
          </cell>
          <cell r="GA70">
            <v>0</v>
          </cell>
          <cell r="GB70">
            <v>1255044</v>
          </cell>
          <cell r="GC70">
            <v>1255044</v>
          </cell>
          <cell r="GD70">
            <v>142.25899999999999</v>
          </cell>
          <cell r="GF70">
            <v>0</v>
          </cell>
          <cell r="GG70">
            <v>0</v>
          </cell>
          <cell r="GH70">
            <v>0</v>
          </cell>
          <cell r="GI70">
            <v>0</v>
          </cell>
          <cell r="GJ70">
            <v>0</v>
          </cell>
          <cell r="GK70">
            <v>4946.8999999999996</v>
          </cell>
          <cell r="GL70">
            <v>59703</v>
          </cell>
          <cell r="GM70">
            <v>0</v>
          </cell>
          <cell r="GN70">
            <v>413599</v>
          </cell>
          <cell r="GO70">
            <v>0</v>
          </cell>
          <cell r="GP70">
            <v>51221053</v>
          </cell>
          <cell r="GQ70">
            <v>51221053</v>
          </cell>
          <cell r="GR70">
            <v>0</v>
          </cell>
          <cell r="GS70">
            <v>0</v>
          </cell>
          <cell r="GT70">
            <v>0</v>
          </cell>
          <cell r="HB70">
            <v>210852832</v>
          </cell>
          <cell r="HC70">
            <v>6.0034999999999998E-2</v>
          </cell>
          <cell r="HD70">
            <v>1129167</v>
          </cell>
        </row>
        <row r="71">
          <cell r="B71">
            <v>61804</v>
          </cell>
          <cell r="C71">
            <v>9</v>
          </cell>
          <cell r="D71">
            <v>2019</v>
          </cell>
          <cell r="E71">
            <v>5390</v>
          </cell>
          <cell r="F71">
            <v>0</v>
          </cell>
          <cell r="G71">
            <v>1046.452</v>
          </cell>
          <cell r="H71">
            <v>1016.319</v>
          </cell>
          <cell r="I71">
            <v>1016.319</v>
          </cell>
          <cell r="J71">
            <v>1046.452</v>
          </cell>
          <cell r="K71">
            <v>0</v>
          </cell>
          <cell r="L71">
            <v>6535</v>
          </cell>
          <cell r="M71">
            <v>0</v>
          </cell>
          <cell r="N71">
            <v>0</v>
          </cell>
          <cell r="P71">
            <v>1031.9649999999999</v>
          </cell>
          <cell r="Q71">
            <v>0</v>
          </cell>
          <cell r="R71">
            <v>461474</v>
          </cell>
          <cell r="S71">
            <v>447.18</v>
          </cell>
          <cell r="U71">
            <v>0</v>
          </cell>
          <cell r="V71">
            <v>55.427999999999997</v>
          </cell>
          <cell r="W71">
            <v>36222</v>
          </cell>
          <cell r="X71">
            <v>36222</v>
          </cell>
          <cell r="Z71">
            <v>0</v>
          </cell>
          <cell r="AA71">
            <v>1</v>
          </cell>
          <cell r="AB71">
            <v>1</v>
          </cell>
          <cell r="AC71">
            <v>0</v>
          </cell>
          <cell r="AD71" t="str">
            <v>N</v>
          </cell>
          <cell r="AE71">
            <v>0</v>
          </cell>
          <cell r="AH71">
            <v>0</v>
          </cell>
          <cell r="AI71">
            <v>0</v>
          </cell>
          <cell r="AJ71">
            <v>5102</v>
          </cell>
          <cell r="AK71" t="str">
            <v>1</v>
          </cell>
          <cell r="AL71" t="str">
            <v>LEADERSHIP PREP SCHOOL</v>
          </cell>
          <cell r="AM71">
            <v>0</v>
          </cell>
          <cell r="AN71">
            <v>0</v>
          </cell>
          <cell r="AO71">
            <v>0</v>
          </cell>
          <cell r="AP71">
            <v>0</v>
          </cell>
          <cell r="AQ71">
            <v>0</v>
          </cell>
          <cell r="AR71">
            <v>0</v>
          </cell>
          <cell r="AS71">
            <v>0</v>
          </cell>
          <cell r="AT71">
            <v>0</v>
          </cell>
          <cell r="AU71">
            <v>0</v>
          </cell>
          <cell r="AV71">
            <v>0</v>
          </cell>
          <cell r="AW71">
            <v>8230908</v>
          </cell>
          <cell r="AX71">
            <v>7961035</v>
          </cell>
          <cell r="AY71">
            <v>0</v>
          </cell>
          <cell r="AZ71">
            <v>498901</v>
          </cell>
          <cell r="BA71">
            <v>0</v>
          </cell>
          <cell r="BB71">
            <v>40778</v>
          </cell>
          <cell r="BC71">
            <v>40778</v>
          </cell>
          <cell r="BD71">
            <v>52</v>
          </cell>
          <cell r="BE71">
            <v>0</v>
          </cell>
          <cell r="BF71">
            <v>7152458</v>
          </cell>
          <cell r="BG71">
            <v>0</v>
          </cell>
          <cell r="BH71">
            <v>136.09800000000001</v>
          </cell>
          <cell r="BI71">
            <v>37427</v>
          </cell>
          <cell r="BJ71">
            <v>12</v>
          </cell>
          <cell r="BK71">
            <v>0</v>
          </cell>
          <cell r="BL71">
            <v>0</v>
          </cell>
          <cell r="BM71">
            <v>0</v>
          </cell>
          <cell r="BN71">
            <v>0</v>
          </cell>
          <cell r="BO71">
            <v>0</v>
          </cell>
          <cell r="BP71">
            <v>0</v>
          </cell>
          <cell r="BQ71">
            <v>5390</v>
          </cell>
          <cell r="BR71">
            <v>1</v>
          </cell>
          <cell r="BS71">
            <v>0</v>
          </cell>
          <cell r="BT71">
            <v>0</v>
          </cell>
          <cell r="BU71">
            <v>0</v>
          </cell>
          <cell r="BV71">
            <v>0</v>
          </cell>
          <cell r="BW71">
            <v>0</v>
          </cell>
          <cell r="BX71">
            <v>0</v>
          </cell>
          <cell r="BY71">
            <v>0</v>
          </cell>
          <cell r="BZ71">
            <v>0</v>
          </cell>
          <cell r="CA71">
            <v>0</v>
          </cell>
          <cell r="CB71">
            <v>0</v>
          </cell>
          <cell r="CC71">
            <v>0</v>
          </cell>
          <cell r="CG71">
            <v>0</v>
          </cell>
          <cell r="CH71">
            <v>232446</v>
          </cell>
          <cell r="CI71">
            <v>0</v>
          </cell>
          <cell r="CJ71">
            <v>5</v>
          </cell>
          <cell r="CK71">
            <v>0</v>
          </cell>
          <cell r="CL71">
            <v>0</v>
          </cell>
          <cell r="CN71">
            <v>0</v>
          </cell>
          <cell r="CO71">
            <v>1</v>
          </cell>
          <cell r="CP71">
            <v>0</v>
          </cell>
          <cell r="CQ71">
            <v>0</v>
          </cell>
          <cell r="CR71">
            <v>1046.452</v>
          </cell>
          <cell r="CS71">
            <v>0</v>
          </cell>
          <cell r="CT71">
            <v>0</v>
          </cell>
          <cell r="CU71">
            <v>0</v>
          </cell>
          <cell r="CV71">
            <v>0</v>
          </cell>
          <cell r="CW71">
            <v>0</v>
          </cell>
          <cell r="CX71">
            <v>0</v>
          </cell>
          <cell r="CY71">
            <v>0</v>
          </cell>
          <cell r="CZ71">
            <v>0</v>
          </cell>
          <cell r="DA71">
            <v>1</v>
          </cell>
          <cell r="DB71">
            <v>6641645</v>
          </cell>
          <cell r="DC71">
            <v>0</v>
          </cell>
          <cell r="DD71">
            <v>0</v>
          </cell>
          <cell r="DE71">
            <v>46830</v>
          </cell>
          <cell r="DF71">
            <v>46830</v>
          </cell>
          <cell r="DG71">
            <v>35.83</v>
          </cell>
          <cell r="DH71">
            <v>0</v>
          </cell>
          <cell r="DI71">
            <v>0</v>
          </cell>
          <cell r="DK71">
            <v>5390</v>
          </cell>
          <cell r="DL71">
            <v>0</v>
          </cell>
          <cell r="DM71">
            <v>378763</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30.192</v>
          </cell>
          <cell r="ED71">
            <v>217035</v>
          </cell>
          <cell r="EE71">
            <v>0</v>
          </cell>
          <cell r="EF71">
            <v>0</v>
          </cell>
          <cell r="EG71">
            <v>0</v>
          </cell>
          <cell r="EH71">
            <v>161728</v>
          </cell>
          <cell r="EI71">
            <v>0</v>
          </cell>
          <cell r="EJ71">
            <v>0</v>
          </cell>
          <cell r="EK71">
            <v>4.1859999999999999</v>
          </cell>
          <cell r="EL71">
            <v>0</v>
          </cell>
          <cell r="EM71">
            <v>0.82499999999999996</v>
          </cell>
          <cell r="EN71">
            <v>1.9430000000000001</v>
          </cell>
          <cell r="EO71">
            <v>0</v>
          </cell>
          <cell r="EP71">
            <v>0</v>
          </cell>
          <cell r="EQ71">
            <v>6.9539999999999997</v>
          </cell>
          <cell r="ER71">
            <v>0</v>
          </cell>
          <cell r="ES71">
            <v>24.748000000000001</v>
          </cell>
          <cell r="ET71">
            <v>0</v>
          </cell>
          <cell r="EU71">
            <v>498901</v>
          </cell>
          <cell r="EV71">
            <v>0</v>
          </cell>
          <cell r="EW71">
            <v>0</v>
          </cell>
          <cell r="EX71">
            <v>0</v>
          </cell>
          <cell r="EZ71">
            <v>6887255</v>
          </cell>
          <cell r="FA71">
            <v>0</v>
          </cell>
          <cell r="FB71">
            <v>7386156</v>
          </cell>
          <cell r="FC71">
            <v>0.97329200000000005</v>
          </cell>
          <cell r="FD71">
            <v>0</v>
          </cell>
          <cell r="FE71">
            <v>854297</v>
          </cell>
          <cell r="FF71">
            <v>219483</v>
          </cell>
          <cell r="FG71">
            <v>5.7339000000000001E-2</v>
          </cell>
          <cell r="FH71">
            <v>4.9002999999999998E-2</v>
          </cell>
          <cell r="FI71">
            <v>0</v>
          </cell>
          <cell r="FJ71">
            <v>0</v>
          </cell>
          <cell r="FK71">
            <v>1401.8689999999999</v>
          </cell>
          <cell r="FL71">
            <v>8692382</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204491</v>
          </cell>
          <cell r="GC71">
            <v>204491</v>
          </cell>
          <cell r="GD71">
            <v>23.178999999999998</v>
          </cell>
          <cell r="GF71">
            <v>0</v>
          </cell>
          <cell r="GG71">
            <v>0</v>
          </cell>
          <cell r="GH71">
            <v>0</v>
          </cell>
          <cell r="GI71">
            <v>0</v>
          </cell>
          <cell r="GJ71">
            <v>0</v>
          </cell>
          <cell r="GK71">
            <v>4604.6369999999997</v>
          </cell>
          <cell r="GL71">
            <v>0</v>
          </cell>
          <cell r="GM71">
            <v>0</v>
          </cell>
          <cell r="GN71">
            <v>0</v>
          </cell>
          <cell r="GO71">
            <v>0</v>
          </cell>
          <cell r="GP71">
            <v>8459936</v>
          </cell>
          <cell r="GQ71">
            <v>8459936</v>
          </cell>
          <cell r="GR71">
            <v>0</v>
          </cell>
          <cell r="GS71">
            <v>0</v>
          </cell>
          <cell r="GT71">
            <v>0</v>
          </cell>
          <cell r="HB71">
            <v>210852832</v>
          </cell>
          <cell r="HC71">
            <v>6.0034999999999998E-2</v>
          </cell>
          <cell r="HD71">
            <v>232446</v>
          </cell>
        </row>
        <row r="72">
          <cell r="B72">
            <v>71804</v>
          </cell>
          <cell r="C72">
            <v>9</v>
          </cell>
          <cell r="D72">
            <v>2019</v>
          </cell>
          <cell r="E72">
            <v>5390</v>
          </cell>
          <cell r="F72">
            <v>0</v>
          </cell>
          <cell r="G72">
            <v>336.37200000000001</v>
          </cell>
          <cell r="H72">
            <v>316.10300000000001</v>
          </cell>
          <cell r="I72">
            <v>316.10300000000001</v>
          </cell>
          <cell r="J72">
            <v>336.37200000000001</v>
          </cell>
          <cell r="K72">
            <v>0</v>
          </cell>
          <cell r="L72">
            <v>6535</v>
          </cell>
          <cell r="M72">
            <v>0</v>
          </cell>
          <cell r="N72">
            <v>0</v>
          </cell>
          <cell r="P72">
            <v>341.39499999999998</v>
          </cell>
          <cell r="Q72">
            <v>0</v>
          </cell>
          <cell r="R72">
            <v>152665</v>
          </cell>
          <cell r="S72">
            <v>447.18</v>
          </cell>
          <cell r="U72">
            <v>0</v>
          </cell>
          <cell r="V72">
            <v>22.463000000000001</v>
          </cell>
          <cell r="W72">
            <v>14680</v>
          </cell>
          <cell r="X72">
            <v>14680</v>
          </cell>
          <cell r="Z72">
            <v>0</v>
          </cell>
          <cell r="AA72">
            <v>1</v>
          </cell>
          <cell r="AB72">
            <v>1</v>
          </cell>
          <cell r="AC72">
            <v>0</v>
          </cell>
          <cell r="AD72" t="str">
            <v>N</v>
          </cell>
          <cell r="AE72">
            <v>0</v>
          </cell>
          <cell r="AH72">
            <v>0</v>
          </cell>
          <cell r="AI72">
            <v>0</v>
          </cell>
          <cell r="AJ72">
            <v>5102</v>
          </cell>
          <cell r="AK72" t="str">
            <v>1</v>
          </cell>
          <cell r="AL72" t="str">
            <v>EL PASO ACADEMY</v>
          </cell>
          <cell r="AM72">
            <v>0</v>
          </cell>
          <cell r="AN72">
            <v>0</v>
          </cell>
          <cell r="AO72">
            <v>0</v>
          </cell>
          <cell r="AP72">
            <v>0</v>
          </cell>
          <cell r="AQ72">
            <v>0</v>
          </cell>
          <cell r="AR72">
            <v>0</v>
          </cell>
          <cell r="AS72">
            <v>0</v>
          </cell>
          <cell r="AT72">
            <v>0</v>
          </cell>
          <cell r="AU72">
            <v>0</v>
          </cell>
          <cell r="AV72">
            <v>0</v>
          </cell>
          <cell r="AW72">
            <v>3312680</v>
          </cell>
          <cell r="AX72">
            <v>3140168</v>
          </cell>
          <cell r="AY72">
            <v>0</v>
          </cell>
          <cell r="AZ72">
            <v>245167</v>
          </cell>
          <cell r="BA72">
            <v>10.583</v>
          </cell>
          <cell r="BB72">
            <v>0</v>
          </cell>
          <cell r="BC72">
            <v>0</v>
          </cell>
          <cell r="BD72">
            <v>0</v>
          </cell>
          <cell r="BE72">
            <v>0</v>
          </cell>
          <cell r="BF72">
            <v>2796299</v>
          </cell>
          <cell r="BG72">
            <v>0</v>
          </cell>
          <cell r="BH72">
            <v>380.351</v>
          </cell>
          <cell r="BI72">
            <v>92502</v>
          </cell>
          <cell r="BJ72">
            <v>12</v>
          </cell>
          <cell r="BK72">
            <v>0</v>
          </cell>
          <cell r="BL72">
            <v>0</v>
          </cell>
          <cell r="BM72">
            <v>0</v>
          </cell>
          <cell r="BN72">
            <v>0</v>
          </cell>
          <cell r="BO72">
            <v>0</v>
          </cell>
          <cell r="BP72">
            <v>0</v>
          </cell>
          <cell r="BQ72">
            <v>5390</v>
          </cell>
          <cell r="BR72">
            <v>1</v>
          </cell>
          <cell r="BS72">
            <v>0</v>
          </cell>
          <cell r="BT72">
            <v>0</v>
          </cell>
          <cell r="BU72">
            <v>0</v>
          </cell>
          <cell r="BV72">
            <v>0</v>
          </cell>
          <cell r="BW72">
            <v>0</v>
          </cell>
          <cell r="BX72">
            <v>0</v>
          </cell>
          <cell r="BY72">
            <v>0</v>
          </cell>
          <cell r="BZ72">
            <v>0</v>
          </cell>
          <cell r="CA72">
            <v>0</v>
          </cell>
          <cell r="CB72">
            <v>0</v>
          </cell>
          <cell r="CC72">
            <v>0</v>
          </cell>
          <cell r="CG72">
            <v>0</v>
          </cell>
          <cell r="CH72">
            <v>80010</v>
          </cell>
          <cell r="CI72">
            <v>0</v>
          </cell>
          <cell r="CJ72">
            <v>4</v>
          </cell>
          <cell r="CK72">
            <v>0</v>
          </cell>
          <cell r="CL72">
            <v>0</v>
          </cell>
          <cell r="CN72">
            <v>0</v>
          </cell>
          <cell r="CO72">
            <v>1</v>
          </cell>
          <cell r="CP72">
            <v>1.8540000000000001</v>
          </cell>
          <cell r="CQ72">
            <v>0</v>
          </cell>
          <cell r="CR72">
            <v>336.37200000000001</v>
          </cell>
          <cell r="CS72">
            <v>0</v>
          </cell>
          <cell r="CT72">
            <v>0</v>
          </cell>
          <cell r="CU72">
            <v>0</v>
          </cell>
          <cell r="CV72">
            <v>0</v>
          </cell>
          <cell r="CW72">
            <v>0</v>
          </cell>
          <cell r="CX72">
            <v>0</v>
          </cell>
          <cell r="CY72">
            <v>0</v>
          </cell>
          <cell r="CZ72">
            <v>0</v>
          </cell>
          <cell r="DA72">
            <v>1</v>
          </cell>
          <cell r="DB72">
            <v>2065733</v>
          </cell>
          <cell r="DC72">
            <v>0</v>
          </cell>
          <cell r="DD72">
            <v>10.583</v>
          </cell>
          <cell r="DE72">
            <v>390571</v>
          </cell>
          <cell r="DF72">
            <v>419770</v>
          </cell>
          <cell r="DG72">
            <v>298.83</v>
          </cell>
          <cell r="DH72">
            <v>0</v>
          </cell>
          <cell r="DI72">
            <v>29199</v>
          </cell>
          <cell r="DK72">
            <v>5390</v>
          </cell>
          <cell r="DL72">
            <v>0</v>
          </cell>
          <cell r="DM72">
            <v>195107</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0.122</v>
          </cell>
          <cell r="EB72">
            <v>0</v>
          </cell>
          <cell r="EC72">
            <v>26.587</v>
          </cell>
          <cell r="ED72">
            <v>191121</v>
          </cell>
          <cell r="EE72">
            <v>0</v>
          </cell>
          <cell r="EF72">
            <v>0</v>
          </cell>
          <cell r="EG72">
            <v>0</v>
          </cell>
          <cell r="EH72">
            <v>3986</v>
          </cell>
          <cell r="EI72">
            <v>0</v>
          </cell>
          <cell r="EJ72">
            <v>0</v>
          </cell>
          <cell r="EK72">
            <v>0</v>
          </cell>
          <cell r="EL72">
            <v>0</v>
          </cell>
          <cell r="EM72">
            <v>0</v>
          </cell>
          <cell r="EN72">
            <v>0</v>
          </cell>
          <cell r="EO72">
            <v>0</v>
          </cell>
          <cell r="EP72">
            <v>0</v>
          </cell>
          <cell r="EQ72">
            <v>0.122</v>
          </cell>
          <cell r="ER72">
            <v>0</v>
          </cell>
          <cell r="ES72">
            <v>0.61</v>
          </cell>
          <cell r="ET72">
            <v>5292</v>
          </cell>
          <cell r="EU72">
            <v>245167</v>
          </cell>
          <cell r="EV72">
            <v>0</v>
          </cell>
          <cell r="EW72">
            <v>0</v>
          </cell>
          <cell r="EX72">
            <v>0</v>
          </cell>
          <cell r="EZ72">
            <v>2720367</v>
          </cell>
          <cell r="FA72">
            <v>0</v>
          </cell>
          <cell r="FB72">
            <v>2965534</v>
          </cell>
          <cell r="FC72">
            <v>0.97329200000000005</v>
          </cell>
          <cell r="FD72">
            <v>0</v>
          </cell>
          <cell r="FE72">
            <v>333993</v>
          </cell>
          <cell r="FF72">
            <v>85808</v>
          </cell>
          <cell r="FG72">
            <v>5.7339000000000001E-2</v>
          </cell>
          <cell r="FH72">
            <v>4.9002999999999998E-2</v>
          </cell>
          <cell r="FI72">
            <v>0</v>
          </cell>
          <cell r="FJ72">
            <v>0</v>
          </cell>
          <cell r="FK72">
            <v>548.07000000000005</v>
          </cell>
          <cell r="FL72">
            <v>3465345</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177742</v>
          </cell>
          <cell r="GC72">
            <v>177742</v>
          </cell>
          <cell r="GD72">
            <v>20.146999999999998</v>
          </cell>
          <cell r="GF72">
            <v>0</v>
          </cell>
          <cell r="GG72">
            <v>0</v>
          </cell>
          <cell r="GH72">
            <v>0</v>
          </cell>
          <cell r="GI72">
            <v>0</v>
          </cell>
          <cell r="GJ72">
            <v>0</v>
          </cell>
          <cell r="GK72">
            <v>4776.9290000000001</v>
          </cell>
          <cell r="GL72">
            <v>13575</v>
          </cell>
          <cell r="GM72">
            <v>0</v>
          </cell>
          <cell r="GN72">
            <v>0</v>
          </cell>
          <cell r="GO72">
            <v>0</v>
          </cell>
          <cell r="GP72">
            <v>3385335</v>
          </cell>
          <cell r="GQ72">
            <v>3385335</v>
          </cell>
          <cell r="GR72">
            <v>0</v>
          </cell>
          <cell r="GS72">
            <v>0</v>
          </cell>
          <cell r="GT72">
            <v>0</v>
          </cell>
          <cell r="HB72">
            <v>210852832</v>
          </cell>
          <cell r="HC72">
            <v>6.0034999999999998E-2</v>
          </cell>
          <cell r="HD72">
            <v>74718</v>
          </cell>
        </row>
        <row r="73">
          <cell r="B73">
            <v>84804</v>
          </cell>
          <cell r="C73">
            <v>9</v>
          </cell>
          <cell r="D73">
            <v>2019</v>
          </cell>
          <cell r="E73">
            <v>5390</v>
          </cell>
          <cell r="F73">
            <v>0</v>
          </cell>
          <cell r="G73">
            <v>247.923</v>
          </cell>
          <cell r="H73">
            <v>246.19200000000001</v>
          </cell>
          <cell r="I73">
            <v>246.19200000000001</v>
          </cell>
          <cell r="J73">
            <v>247.923</v>
          </cell>
          <cell r="K73">
            <v>0</v>
          </cell>
          <cell r="L73">
            <v>6535</v>
          </cell>
          <cell r="M73">
            <v>0</v>
          </cell>
          <cell r="N73">
            <v>0</v>
          </cell>
          <cell r="P73">
            <v>247.25200000000001</v>
          </cell>
          <cell r="Q73">
            <v>0</v>
          </cell>
          <cell r="R73">
            <v>110566</v>
          </cell>
          <cell r="S73">
            <v>447.18</v>
          </cell>
          <cell r="U73">
            <v>0</v>
          </cell>
          <cell r="V73">
            <v>0</v>
          </cell>
          <cell r="W73">
            <v>0</v>
          </cell>
          <cell r="X73">
            <v>0</v>
          </cell>
          <cell r="Z73">
            <v>0</v>
          </cell>
          <cell r="AA73">
            <v>1</v>
          </cell>
          <cell r="AB73">
            <v>1</v>
          </cell>
          <cell r="AC73">
            <v>0</v>
          </cell>
          <cell r="AD73" t="str">
            <v>N</v>
          </cell>
          <cell r="AE73">
            <v>0</v>
          </cell>
          <cell r="AH73">
            <v>0</v>
          </cell>
          <cell r="AI73">
            <v>0</v>
          </cell>
          <cell r="AJ73">
            <v>5102</v>
          </cell>
          <cell r="AK73" t="str">
            <v>1</v>
          </cell>
          <cell r="AL73" t="str">
            <v>AMBASSADORS PREPARATORY ACADEMY</v>
          </cell>
          <cell r="AM73">
            <v>0</v>
          </cell>
          <cell r="AN73">
            <v>0</v>
          </cell>
          <cell r="AO73">
            <v>0</v>
          </cell>
          <cell r="AP73">
            <v>0</v>
          </cell>
          <cell r="AQ73">
            <v>0</v>
          </cell>
          <cell r="AR73">
            <v>0</v>
          </cell>
          <cell r="AS73">
            <v>0</v>
          </cell>
          <cell r="AT73">
            <v>0</v>
          </cell>
          <cell r="AU73">
            <v>0</v>
          </cell>
          <cell r="AV73">
            <v>0</v>
          </cell>
          <cell r="AW73">
            <v>2233090</v>
          </cell>
          <cell r="AX73">
            <v>2178019</v>
          </cell>
          <cell r="AY73">
            <v>0</v>
          </cell>
          <cell r="AZ73">
            <v>110566</v>
          </cell>
          <cell r="BA73">
            <v>0</v>
          </cell>
          <cell r="BB73">
            <v>9410</v>
          </cell>
          <cell r="BC73">
            <v>9410</v>
          </cell>
          <cell r="BD73">
            <v>12</v>
          </cell>
          <cell r="BE73">
            <v>0</v>
          </cell>
          <cell r="BF73">
            <v>1943484</v>
          </cell>
          <cell r="BG73">
            <v>0</v>
          </cell>
          <cell r="BH73">
            <v>0</v>
          </cell>
          <cell r="BI73">
            <v>0</v>
          </cell>
          <cell r="BJ73">
            <v>12</v>
          </cell>
          <cell r="BK73">
            <v>0</v>
          </cell>
          <cell r="BL73">
            <v>0</v>
          </cell>
          <cell r="BM73">
            <v>0</v>
          </cell>
          <cell r="BN73">
            <v>0</v>
          </cell>
          <cell r="BO73">
            <v>0</v>
          </cell>
          <cell r="BP73">
            <v>0</v>
          </cell>
          <cell r="BQ73">
            <v>5390</v>
          </cell>
          <cell r="BR73">
            <v>1</v>
          </cell>
          <cell r="BS73">
            <v>0</v>
          </cell>
          <cell r="BT73">
            <v>0</v>
          </cell>
          <cell r="BU73">
            <v>0</v>
          </cell>
          <cell r="BV73">
            <v>0</v>
          </cell>
          <cell r="BW73">
            <v>0</v>
          </cell>
          <cell r="BX73">
            <v>0</v>
          </cell>
          <cell r="BY73">
            <v>0</v>
          </cell>
          <cell r="BZ73">
            <v>0</v>
          </cell>
          <cell r="CA73">
            <v>0</v>
          </cell>
          <cell r="CB73">
            <v>0</v>
          </cell>
          <cell r="CC73">
            <v>0</v>
          </cell>
          <cell r="CG73">
            <v>0</v>
          </cell>
          <cell r="CH73">
            <v>55071</v>
          </cell>
          <cell r="CI73">
            <v>0</v>
          </cell>
          <cell r="CJ73">
            <v>4</v>
          </cell>
          <cell r="CK73">
            <v>0</v>
          </cell>
          <cell r="CL73">
            <v>0</v>
          </cell>
          <cell r="CN73">
            <v>0</v>
          </cell>
          <cell r="CO73">
            <v>1</v>
          </cell>
          <cell r="CP73">
            <v>0</v>
          </cell>
          <cell r="CQ73">
            <v>0</v>
          </cell>
          <cell r="CR73">
            <v>247.923</v>
          </cell>
          <cell r="CS73">
            <v>0</v>
          </cell>
          <cell r="CT73">
            <v>0</v>
          </cell>
          <cell r="CU73">
            <v>0</v>
          </cell>
          <cell r="CV73">
            <v>0</v>
          </cell>
          <cell r="CW73">
            <v>0</v>
          </cell>
          <cell r="CX73">
            <v>0</v>
          </cell>
          <cell r="CY73">
            <v>0</v>
          </cell>
          <cell r="CZ73">
            <v>0</v>
          </cell>
          <cell r="DA73">
            <v>1</v>
          </cell>
          <cell r="DB73">
            <v>1608865</v>
          </cell>
          <cell r="DC73">
            <v>0</v>
          </cell>
          <cell r="DD73">
            <v>0</v>
          </cell>
          <cell r="DE73">
            <v>342003</v>
          </cell>
          <cell r="DF73">
            <v>342003</v>
          </cell>
          <cell r="DG73">
            <v>261.67</v>
          </cell>
          <cell r="DH73">
            <v>0</v>
          </cell>
          <cell r="DI73">
            <v>0</v>
          </cell>
          <cell r="DK73">
            <v>5390</v>
          </cell>
          <cell r="DL73">
            <v>0</v>
          </cell>
          <cell r="DM73">
            <v>36537</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36537</v>
          </cell>
          <cell r="EI73">
            <v>0</v>
          </cell>
          <cell r="EJ73">
            <v>0</v>
          </cell>
          <cell r="EK73">
            <v>1.532</v>
          </cell>
          <cell r="EL73">
            <v>0</v>
          </cell>
          <cell r="EM73">
            <v>0</v>
          </cell>
          <cell r="EN73">
            <v>0.19900000000000001</v>
          </cell>
          <cell r="EO73">
            <v>0</v>
          </cell>
          <cell r="EP73">
            <v>0</v>
          </cell>
          <cell r="EQ73">
            <v>1.7310000000000001</v>
          </cell>
          <cell r="ER73">
            <v>0</v>
          </cell>
          <cell r="ES73">
            <v>5.5910000000000002</v>
          </cell>
          <cell r="ET73">
            <v>0</v>
          </cell>
          <cell r="EU73">
            <v>110566</v>
          </cell>
          <cell r="EV73">
            <v>0</v>
          </cell>
          <cell r="EW73">
            <v>0</v>
          </cell>
          <cell r="EX73">
            <v>0</v>
          </cell>
          <cell r="EZ73">
            <v>1886249</v>
          </cell>
          <cell r="FA73">
            <v>0</v>
          </cell>
          <cell r="FB73">
            <v>1996815</v>
          </cell>
          <cell r="FC73">
            <v>0.97329200000000005</v>
          </cell>
          <cell r="FD73">
            <v>0</v>
          </cell>
          <cell r="FE73">
            <v>232132</v>
          </cell>
          <cell r="FF73">
            <v>59638</v>
          </cell>
          <cell r="FG73">
            <v>5.7339000000000001E-2</v>
          </cell>
          <cell r="FH73">
            <v>4.9002999999999998E-2</v>
          </cell>
          <cell r="FI73">
            <v>0</v>
          </cell>
          <cell r="FJ73">
            <v>0</v>
          </cell>
          <cell r="FK73">
            <v>380.91899999999998</v>
          </cell>
          <cell r="FL73">
            <v>2343656</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F73">
            <v>0</v>
          </cell>
          <cell r="GG73">
            <v>0</v>
          </cell>
          <cell r="GH73">
            <v>0</v>
          </cell>
          <cell r="GI73">
            <v>0</v>
          </cell>
          <cell r="GJ73">
            <v>0</v>
          </cell>
          <cell r="GK73">
            <v>4604.6369999999997</v>
          </cell>
          <cell r="GL73">
            <v>4223</v>
          </cell>
          <cell r="GM73">
            <v>0</v>
          </cell>
          <cell r="GN73">
            <v>0</v>
          </cell>
          <cell r="GO73">
            <v>0</v>
          </cell>
          <cell r="GP73">
            <v>2288585</v>
          </cell>
          <cell r="GQ73">
            <v>2288585</v>
          </cell>
          <cell r="GR73">
            <v>0</v>
          </cell>
          <cell r="GS73">
            <v>0</v>
          </cell>
          <cell r="GT73">
            <v>0</v>
          </cell>
          <cell r="HB73">
            <v>210852832</v>
          </cell>
          <cell r="HC73">
            <v>6.0034999999999998E-2</v>
          </cell>
          <cell r="HD73">
            <v>55071</v>
          </cell>
        </row>
        <row r="74">
          <cell r="B74">
            <v>101804</v>
          </cell>
          <cell r="C74">
            <v>9</v>
          </cell>
          <cell r="D74">
            <v>2019</v>
          </cell>
          <cell r="E74">
            <v>5390</v>
          </cell>
          <cell r="F74">
            <v>0</v>
          </cell>
          <cell r="G74">
            <v>791.52200000000005</v>
          </cell>
          <cell r="H74">
            <v>687.69500000000005</v>
          </cell>
          <cell r="I74">
            <v>687.69500000000005</v>
          </cell>
          <cell r="J74">
            <v>791.52200000000005</v>
          </cell>
          <cell r="K74">
            <v>0</v>
          </cell>
          <cell r="L74">
            <v>6535</v>
          </cell>
          <cell r="M74">
            <v>0</v>
          </cell>
          <cell r="N74">
            <v>0</v>
          </cell>
          <cell r="P74">
            <v>799.125</v>
          </cell>
          <cell r="Q74">
            <v>0</v>
          </cell>
          <cell r="R74">
            <v>357353</v>
          </cell>
          <cell r="S74">
            <v>447.18</v>
          </cell>
          <cell r="U74">
            <v>0</v>
          </cell>
          <cell r="V74">
            <v>359.32799999999997</v>
          </cell>
          <cell r="W74">
            <v>234821</v>
          </cell>
          <cell r="X74">
            <v>234821</v>
          </cell>
          <cell r="Z74">
            <v>0</v>
          </cell>
          <cell r="AA74">
            <v>1</v>
          </cell>
          <cell r="AB74">
            <v>1</v>
          </cell>
          <cell r="AC74">
            <v>0</v>
          </cell>
          <cell r="AD74" t="str">
            <v>N</v>
          </cell>
          <cell r="AE74">
            <v>0</v>
          </cell>
          <cell r="AH74">
            <v>0</v>
          </cell>
          <cell r="AI74">
            <v>0</v>
          </cell>
          <cell r="AJ74">
            <v>5102</v>
          </cell>
          <cell r="AK74" t="str">
            <v>1</v>
          </cell>
          <cell r="AL74" t="str">
            <v>GEORGE I SANCHEZ CHARTER</v>
          </cell>
          <cell r="AM74">
            <v>0</v>
          </cell>
          <cell r="AN74">
            <v>0</v>
          </cell>
          <cell r="AO74">
            <v>0</v>
          </cell>
          <cell r="AP74">
            <v>0</v>
          </cell>
          <cell r="AQ74">
            <v>0</v>
          </cell>
          <cell r="AR74">
            <v>0</v>
          </cell>
          <cell r="AS74">
            <v>0</v>
          </cell>
          <cell r="AT74">
            <v>0</v>
          </cell>
          <cell r="AU74">
            <v>0</v>
          </cell>
          <cell r="AV74">
            <v>0</v>
          </cell>
          <cell r="AW74">
            <v>8053881</v>
          </cell>
          <cell r="AX74">
            <v>7768098</v>
          </cell>
          <cell r="AY74">
            <v>0</v>
          </cell>
          <cell r="AZ74">
            <v>467317</v>
          </cell>
          <cell r="BA74">
            <v>0</v>
          </cell>
          <cell r="BB74">
            <v>0</v>
          </cell>
          <cell r="BC74">
            <v>0</v>
          </cell>
          <cell r="BD74">
            <v>0</v>
          </cell>
          <cell r="BE74">
            <v>0</v>
          </cell>
          <cell r="BF74">
            <v>6864582</v>
          </cell>
          <cell r="BG74">
            <v>0</v>
          </cell>
          <cell r="BH74">
            <v>399.86900000000003</v>
          </cell>
          <cell r="BI74">
            <v>109964</v>
          </cell>
          <cell r="BJ74">
            <v>12</v>
          </cell>
          <cell r="BK74">
            <v>0</v>
          </cell>
          <cell r="BL74">
            <v>0</v>
          </cell>
          <cell r="BM74">
            <v>0</v>
          </cell>
          <cell r="BN74">
            <v>0</v>
          </cell>
          <cell r="BO74">
            <v>0</v>
          </cell>
          <cell r="BP74">
            <v>0</v>
          </cell>
          <cell r="BQ74">
            <v>5390</v>
          </cell>
          <cell r="BR74">
            <v>1</v>
          </cell>
          <cell r="BS74">
            <v>0</v>
          </cell>
          <cell r="BT74">
            <v>0</v>
          </cell>
          <cell r="BU74">
            <v>0</v>
          </cell>
          <cell r="BV74">
            <v>0</v>
          </cell>
          <cell r="BW74">
            <v>0</v>
          </cell>
          <cell r="BX74">
            <v>0</v>
          </cell>
          <cell r="BY74">
            <v>0</v>
          </cell>
          <cell r="BZ74">
            <v>0</v>
          </cell>
          <cell r="CA74">
            <v>0</v>
          </cell>
          <cell r="CB74">
            <v>0</v>
          </cell>
          <cell r="CC74">
            <v>0</v>
          </cell>
          <cell r="CG74">
            <v>0</v>
          </cell>
          <cell r="CH74">
            <v>175819</v>
          </cell>
          <cell r="CI74">
            <v>0</v>
          </cell>
          <cell r="CJ74">
            <v>4</v>
          </cell>
          <cell r="CK74">
            <v>0</v>
          </cell>
          <cell r="CL74">
            <v>0</v>
          </cell>
          <cell r="CN74">
            <v>0</v>
          </cell>
          <cell r="CO74">
            <v>1</v>
          </cell>
          <cell r="CP74">
            <v>0.23400000000000001</v>
          </cell>
          <cell r="CQ74">
            <v>0</v>
          </cell>
          <cell r="CR74">
            <v>791.52200000000005</v>
          </cell>
          <cell r="CS74">
            <v>0</v>
          </cell>
          <cell r="CT74">
            <v>0</v>
          </cell>
          <cell r="CU74">
            <v>0</v>
          </cell>
          <cell r="CV74">
            <v>0</v>
          </cell>
          <cell r="CW74">
            <v>0</v>
          </cell>
          <cell r="CX74">
            <v>0</v>
          </cell>
          <cell r="CY74">
            <v>0</v>
          </cell>
          <cell r="CZ74">
            <v>0</v>
          </cell>
          <cell r="DA74">
            <v>1</v>
          </cell>
          <cell r="DB74">
            <v>4494087</v>
          </cell>
          <cell r="DC74">
            <v>0</v>
          </cell>
          <cell r="DD74">
            <v>0</v>
          </cell>
          <cell r="DE74">
            <v>1012272</v>
          </cell>
          <cell r="DF74">
            <v>1015957</v>
          </cell>
          <cell r="DG74">
            <v>774.5</v>
          </cell>
          <cell r="DH74">
            <v>0</v>
          </cell>
          <cell r="DI74">
            <v>3685</v>
          </cell>
          <cell r="DK74">
            <v>5390</v>
          </cell>
          <cell r="DL74">
            <v>0</v>
          </cell>
          <cell r="DM74">
            <v>562855</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24.803000000000001</v>
          </cell>
          <cell r="ED74">
            <v>178296</v>
          </cell>
          <cell r="EE74">
            <v>0</v>
          </cell>
          <cell r="EF74">
            <v>0</v>
          </cell>
          <cell r="EG74">
            <v>0</v>
          </cell>
          <cell r="EH74">
            <v>374704</v>
          </cell>
          <cell r="EI74">
            <v>9855</v>
          </cell>
          <cell r="EJ74">
            <v>0.377</v>
          </cell>
          <cell r="EK74">
            <v>14.589</v>
          </cell>
          <cell r="EL74">
            <v>0</v>
          </cell>
          <cell r="EM74">
            <v>4.1870000000000003</v>
          </cell>
          <cell r="EN74">
            <v>0.20200000000000001</v>
          </cell>
          <cell r="EO74">
            <v>0</v>
          </cell>
          <cell r="EP74">
            <v>0</v>
          </cell>
          <cell r="EQ74">
            <v>19.355</v>
          </cell>
          <cell r="ER74">
            <v>0</v>
          </cell>
          <cell r="ES74">
            <v>57.338000000000001</v>
          </cell>
          <cell r="ET74">
            <v>0</v>
          </cell>
          <cell r="EU74">
            <v>467317</v>
          </cell>
          <cell r="EV74">
            <v>0</v>
          </cell>
          <cell r="EW74">
            <v>0</v>
          </cell>
          <cell r="EX74">
            <v>0</v>
          </cell>
          <cell r="EZ74">
            <v>6737536</v>
          </cell>
          <cell r="FA74">
            <v>0</v>
          </cell>
          <cell r="FB74">
            <v>7204853</v>
          </cell>
          <cell r="FC74">
            <v>0.97329200000000005</v>
          </cell>
          <cell r="FD74">
            <v>0</v>
          </cell>
          <cell r="FE74">
            <v>819913</v>
          </cell>
          <cell r="FF74">
            <v>210649</v>
          </cell>
          <cell r="FG74">
            <v>5.7339000000000001E-2</v>
          </cell>
          <cell r="FH74">
            <v>4.9002999999999998E-2</v>
          </cell>
          <cell r="FI74">
            <v>0</v>
          </cell>
          <cell r="FJ74">
            <v>0</v>
          </cell>
          <cell r="FK74">
            <v>1345.4459999999999</v>
          </cell>
          <cell r="FL74">
            <v>8411234</v>
          </cell>
          <cell r="FM74">
            <v>0</v>
          </cell>
          <cell r="FN74">
            <v>0</v>
          </cell>
          <cell r="FO74">
            <v>38548</v>
          </cell>
          <cell r="FP74">
            <v>0</v>
          </cell>
          <cell r="FQ74">
            <v>41936</v>
          </cell>
          <cell r="FR74">
            <v>38548</v>
          </cell>
          <cell r="FS74">
            <v>3388</v>
          </cell>
          <cell r="FT74">
            <v>0</v>
          </cell>
          <cell r="FU74">
            <v>0</v>
          </cell>
          <cell r="FV74">
            <v>0</v>
          </cell>
          <cell r="FW74">
            <v>0</v>
          </cell>
          <cell r="FX74">
            <v>0</v>
          </cell>
          <cell r="FY74">
            <v>0</v>
          </cell>
          <cell r="FZ74">
            <v>0</v>
          </cell>
          <cell r="GA74">
            <v>0</v>
          </cell>
          <cell r="GB74">
            <v>745233</v>
          </cell>
          <cell r="GC74">
            <v>745233</v>
          </cell>
          <cell r="GD74">
            <v>84.471999999999994</v>
          </cell>
          <cell r="GF74">
            <v>0</v>
          </cell>
          <cell r="GG74">
            <v>0</v>
          </cell>
          <cell r="GH74">
            <v>0</v>
          </cell>
          <cell r="GI74">
            <v>0</v>
          </cell>
          <cell r="GJ74">
            <v>0</v>
          </cell>
          <cell r="GK74">
            <v>4891.79</v>
          </cell>
          <cell r="GL74">
            <v>18706</v>
          </cell>
          <cell r="GM74">
            <v>0</v>
          </cell>
          <cell r="GN74">
            <v>18469</v>
          </cell>
          <cell r="GO74">
            <v>0</v>
          </cell>
          <cell r="GP74">
            <v>8235415</v>
          </cell>
          <cell r="GQ74">
            <v>8235415</v>
          </cell>
          <cell r="GR74">
            <v>0</v>
          </cell>
          <cell r="GS74">
            <v>0</v>
          </cell>
          <cell r="GT74">
            <v>0</v>
          </cell>
          <cell r="HB74">
            <v>210852832</v>
          </cell>
          <cell r="HC74">
            <v>6.0034999999999998E-2</v>
          </cell>
          <cell r="HD74">
            <v>175819</v>
          </cell>
        </row>
        <row r="75">
          <cell r="B75">
            <v>108804</v>
          </cell>
          <cell r="C75">
            <v>9</v>
          </cell>
          <cell r="D75">
            <v>2019</v>
          </cell>
          <cell r="E75">
            <v>5390</v>
          </cell>
          <cell r="F75">
            <v>0</v>
          </cell>
          <cell r="G75">
            <v>303.24200000000002</v>
          </cell>
          <cell r="H75">
            <v>295.267</v>
          </cell>
          <cell r="I75">
            <v>295.267</v>
          </cell>
          <cell r="J75">
            <v>303.24200000000002</v>
          </cell>
          <cell r="K75">
            <v>0</v>
          </cell>
          <cell r="L75">
            <v>6535</v>
          </cell>
          <cell r="M75">
            <v>0</v>
          </cell>
          <cell r="N75">
            <v>0</v>
          </cell>
          <cell r="P75">
            <v>305.64299999999997</v>
          </cell>
          <cell r="Q75">
            <v>0</v>
          </cell>
          <cell r="R75">
            <v>136677</v>
          </cell>
          <cell r="S75">
            <v>447.18</v>
          </cell>
          <cell r="U75">
            <v>0</v>
          </cell>
          <cell r="V75">
            <v>47.006999999999998</v>
          </cell>
          <cell r="W75">
            <v>30719</v>
          </cell>
          <cell r="X75">
            <v>30719</v>
          </cell>
          <cell r="Z75">
            <v>0</v>
          </cell>
          <cell r="AA75">
            <v>1</v>
          </cell>
          <cell r="AB75">
            <v>1</v>
          </cell>
          <cell r="AC75">
            <v>0</v>
          </cell>
          <cell r="AD75" t="str">
            <v>N</v>
          </cell>
          <cell r="AE75">
            <v>0</v>
          </cell>
          <cell r="AH75">
            <v>0</v>
          </cell>
          <cell r="AI75">
            <v>0</v>
          </cell>
          <cell r="AJ75">
            <v>5102</v>
          </cell>
          <cell r="AK75" t="str">
            <v>1</v>
          </cell>
          <cell r="AL75" t="str">
            <v>MIDVALLEY ACADEMY CHARTER DISTRICT</v>
          </cell>
          <cell r="AM75">
            <v>0</v>
          </cell>
          <cell r="AN75">
            <v>0</v>
          </cell>
          <cell r="AO75">
            <v>0</v>
          </cell>
          <cell r="AP75">
            <v>0</v>
          </cell>
          <cell r="AQ75">
            <v>0</v>
          </cell>
          <cell r="AR75">
            <v>0</v>
          </cell>
          <cell r="AS75">
            <v>0</v>
          </cell>
          <cell r="AT75">
            <v>0</v>
          </cell>
          <cell r="AU75">
            <v>0</v>
          </cell>
          <cell r="AV75">
            <v>0</v>
          </cell>
          <cell r="AW75">
            <v>3143920</v>
          </cell>
          <cell r="AX75">
            <v>2982899</v>
          </cell>
          <cell r="AY75">
            <v>0</v>
          </cell>
          <cell r="AZ75">
            <v>220069</v>
          </cell>
          <cell r="BA75">
            <v>14.667</v>
          </cell>
          <cell r="BB75">
            <v>0</v>
          </cell>
          <cell r="BC75">
            <v>0</v>
          </cell>
          <cell r="BD75">
            <v>0</v>
          </cell>
          <cell r="BE75">
            <v>0</v>
          </cell>
          <cell r="BF75">
            <v>2649168</v>
          </cell>
          <cell r="BG75">
            <v>0</v>
          </cell>
          <cell r="BH75">
            <v>316.16800000000001</v>
          </cell>
          <cell r="BI75">
            <v>83392</v>
          </cell>
          <cell r="BJ75">
            <v>12</v>
          </cell>
          <cell r="BK75">
            <v>0</v>
          </cell>
          <cell r="BL75">
            <v>0</v>
          </cell>
          <cell r="BM75">
            <v>0</v>
          </cell>
          <cell r="BN75">
            <v>0</v>
          </cell>
          <cell r="BO75">
            <v>0</v>
          </cell>
          <cell r="BP75">
            <v>0</v>
          </cell>
          <cell r="BQ75">
            <v>5390</v>
          </cell>
          <cell r="BR75">
            <v>1</v>
          </cell>
          <cell r="BS75">
            <v>0</v>
          </cell>
          <cell r="BT75">
            <v>0</v>
          </cell>
          <cell r="BU75">
            <v>0</v>
          </cell>
          <cell r="BV75">
            <v>0</v>
          </cell>
          <cell r="BW75">
            <v>0</v>
          </cell>
          <cell r="BX75">
            <v>0</v>
          </cell>
          <cell r="BY75">
            <v>0</v>
          </cell>
          <cell r="BZ75">
            <v>0</v>
          </cell>
          <cell r="CA75">
            <v>0</v>
          </cell>
          <cell r="CB75">
            <v>0</v>
          </cell>
          <cell r="CC75">
            <v>0</v>
          </cell>
          <cell r="CG75">
            <v>0</v>
          </cell>
          <cell r="CH75">
            <v>77629</v>
          </cell>
          <cell r="CI75">
            <v>0</v>
          </cell>
          <cell r="CJ75">
            <v>4</v>
          </cell>
          <cell r="CK75">
            <v>0</v>
          </cell>
          <cell r="CL75">
            <v>0</v>
          </cell>
          <cell r="CN75">
            <v>0</v>
          </cell>
          <cell r="CO75">
            <v>1</v>
          </cell>
          <cell r="CP75">
            <v>2.9449999999999998</v>
          </cell>
          <cell r="CQ75">
            <v>11.75</v>
          </cell>
          <cell r="CR75">
            <v>303.24200000000002</v>
          </cell>
          <cell r="CS75">
            <v>0</v>
          </cell>
          <cell r="CT75">
            <v>0</v>
          </cell>
          <cell r="CU75">
            <v>0</v>
          </cell>
          <cell r="CV75">
            <v>0</v>
          </cell>
          <cell r="CW75">
            <v>0</v>
          </cell>
          <cell r="CX75">
            <v>0</v>
          </cell>
          <cell r="CY75">
            <v>0</v>
          </cell>
          <cell r="CZ75">
            <v>0</v>
          </cell>
          <cell r="DA75">
            <v>1</v>
          </cell>
          <cell r="DB75">
            <v>1929570</v>
          </cell>
          <cell r="DC75">
            <v>0</v>
          </cell>
          <cell r="DD75">
            <v>0</v>
          </cell>
          <cell r="DE75">
            <v>428043</v>
          </cell>
          <cell r="DF75">
            <v>474425</v>
          </cell>
          <cell r="DG75">
            <v>327.5</v>
          </cell>
          <cell r="DH75">
            <v>0</v>
          </cell>
          <cell r="DI75">
            <v>46382</v>
          </cell>
          <cell r="DK75">
            <v>5390</v>
          </cell>
          <cell r="DL75">
            <v>0</v>
          </cell>
          <cell r="DM75">
            <v>217657</v>
          </cell>
          <cell r="DN75">
            <v>0</v>
          </cell>
          <cell r="DO75">
            <v>0</v>
          </cell>
          <cell r="DP75">
            <v>0</v>
          </cell>
          <cell r="DQ75">
            <v>0</v>
          </cell>
          <cell r="DR75">
            <v>0</v>
          </cell>
          <cell r="DS75">
            <v>0</v>
          </cell>
          <cell r="DT75">
            <v>0</v>
          </cell>
          <cell r="DU75">
            <v>0</v>
          </cell>
          <cell r="DV75">
            <v>0</v>
          </cell>
          <cell r="DW75">
            <v>0</v>
          </cell>
          <cell r="DX75">
            <v>0</v>
          </cell>
          <cell r="DY75">
            <v>0</v>
          </cell>
          <cell r="DZ75">
            <v>0</v>
          </cell>
          <cell r="EA75">
            <v>9.8000000000000004E-2</v>
          </cell>
          <cell r="EB75">
            <v>0</v>
          </cell>
          <cell r="EC75">
            <v>29.832999999999998</v>
          </cell>
          <cell r="ED75">
            <v>214455</v>
          </cell>
          <cell r="EE75">
            <v>0</v>
          </cell>
          <cell r="EF75">
            <v>0</v>
          </cell>
          <cell r="EG75">
            <v>0</v>
          </cell>
          <cell r="EH75">
            <v>3202</v>
          </cell>
          <cell r="EI75">
            <v>0</v>
          </cell>
          <cell r="EJ75">
            <v>0</v>
          </cell>
          <cell r="EK75">
            <v>0</v>
          </cell>
          <cell r="EL75">
            <v>0</v>
          </cell>
          <cell r="EM75">
            <v>0</v>
          </cell>
          <cell r="EN75">
            <v>0</v>
          </cell>
          <cell r="EO75">
            <v>0</v>
          </cell>
          <cell r="EP75">
            <v>0</v>
          </cell>
          <cell r="EQ75">
            <v>9.8000000000000004E-2</v>
          </cell>
          <cell r="ER75">
            <v>0</v>
          </cell>
          <cell r="ES75">
            <v>0.49</v>
          </cell>
          <cell r="ET75">
            <v>10271</v>
          </cell>
          <cell r="EU75">
            <v>220069</v>
          </cell>
          <cell r="EV75">
            <v>0</v>
          </cell>
          <cell r="EW75">
            <v>0</v>
          </cell>
          <cell r="EX75">
            <v>0</v>
          </cell>
          <cell r="EZ75">
            <v>2585187</v>
          </cell>
          <cell r="FA75">
            <v>0</v>
          </cell>
          <cell r="FB75">
            <v>2805256</v>
          </cell>
          <cell r="FC75">
            <v>0.97329200000000005</v>
          </cell>
          <cell r="FD75">
            <v>0</v>
          </cell>
          <cell r="FE75">
            <v>316419</v>
          </cell>
          <cell r="FF75">
            <v>81293</v>
          </cell>
          <cell r="FG75">
            <v>5.7339000000000001E-2</v>
          </cell>
          <cell r="FH75">
            <v>4.9002999999999998E-2</v>
          </cell>
          <cell r="FI75">
            <v>0</v>
          </cell>
          <cell r="FJ75">
            <v>0</v>
          </cell>
          <cell r="FK75">
            <v>519.23199999999997</v>
          </cell>
          <cell r="FL75">
            <v>3280597</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69493</v>
          </cell>
          <cell r="GC75">
            <v>69493</v>
          </cell>
          <cell r="GD75">
            <v>7.8769999999999998</v>
          </cell>
          <cell r="GF75">
            <v>0</v>
          </cell>
          <cell r="GG75">
            <v>0</v>
          </cell>
          <cell r="GH75">
            <v>0</v>
          </cell>
          <cell r="GI75">
            <v>0</v>
          </cell>
          <cell r="GJ75">
            <v>0</v>
          </cell>
          <cell r="GK75">
            <v>4773.2240000000002</v>
          </cell>
          <cell r="GL75">
            <v>8521</v>
          </cell>
          <cell r="GM75">
            <v>0</v>
          </cell>
          <cell r="GN75">
            <v>0</v>
          </cell>
          <cell r="GO75">
            <v>0</v>
          </cell>
          <cell r="GP75">
            <v>3202968</v>
          </cell>
          <cell r="GQ75">
            <v>3202968</v>
          </cell>
          <cell r="GR75">
            <v>0</v>
          </cell>
          <cell r="GS75">
            <v>0</v>
          </cell>
          <cell r="GT75">
            <v>0</v>
          </cell>
          <cell r="HB75">
            <v>210852832</v>
          </cell>
          <cell r="HC75">
            <v>6.0034999999999998E-2</v>
          </cell>
          <cell r="HD75">
            <v>67358</v>
          </cell>
        </row>
        <row r="76">
          <cell r="B76">
            <v>212804</v>
          </cell>
          <cell r="C76">
            <v>9</v>
          </cell>
          <cell r="D76">
            <v>2019</v>
          </cell>
          <cell r="E76">
            <v>5390</v>
          </cell>
          <cell r="F76">
            <v>0</v>
          </cell>
          <cell r="G76">
            <v>666.86699999999996</v>
          </cell>
          <cell r="H76">
            <v>629.06500000000005</v>
          </cell>
          <cell r="I76">
            <v>629.06500000000005</v>
          </cell>
          <cell r="J76">
            <v>666.86699999999996</v>
          </cell>
          <cell r="K76">
            <v>0</v>
          </cell>
          <cell r="L76">
            <v>6535</v>
          </cell>
          <cell r="M76">
            <v>0</v>
          </cell>
          <cell r="N76">
            <v>0</v>
          </cell>
          <cell r="P76">
            <v>663.76700000000005</v>
          </cell>
          <cell r="Q76">
            <v>0</v>
          </cell>
          <cell r="R76">
            <v>296823</v>
          </cell>
          <cell r="S76">
            <v>447.18</v>
          </cell>
          <cell r="U76">
            <v>0</v>
          </cell>
          <cell r="V76">
            <v>11.367000000000001</v>
          </cell>
          <cell r="W76">
            <v>7428</v>
          </cell>
          <cell r="X76">
            <v>7428</v>
          </cell>
          <cell r="Z76">
            <v>0</v>
          </cell>
          <cell r="AA76">
            <v>1</v>
          </cell>
          <cell r="AB76">
            <v>1</v>
          </cell>
          <cell r="AC76">
            <v>0</v>
          </cell>
          <cell r="AD76" t="str">
            <v>N</v>
          </cell>
          <cell r="AE76">
            <v>0</v>
          </cell>
          <cell r="AH76">
            <v>0</v>
          </cell>
          <cell r="AI76">
            <v>0</v>
          </cell>
          <cell r="AJ76">
            <v>5102</v>
          </cell>
          <cell r="AK76" t="str">
            <v>1</v>
          </cell>
          <cell r="AL76" t="str">
            <v>UT TYLER INNOVATION ACADEMY</v>
          </cell>
          <cell r="AM76">
            <v>0</v>
          </cell>
          <cell r="AN76">
            <v>0</v>
          </cell>
          <cell r="AO76">
            <v>0</v>
          </cell>
          <cell r="AP76">
            <v>0</v>
          </cell>
          <cell r="AQ76">
            <v>0</v>
          </cell>
          <cell r="AR76">
            <v>0</v>
          </cell>
          <cell r="AS76">
            <v>0</v>
          </cell>
          <cell r="AT76">
            <v>0</v>
          </cell>
          <cell r="AU76">
            <v>0</v>
          </cell>
          <cell r="AV76">
            <v>0</v>
          </cell>
          <cell r="AW76">
            <v>5531478</v>
          </cell>
          <cell r="AX76">
            <v>5335828</v>
          </cell>
          <cell r="AY76">
            <v>0</v>
          </cell>
          <cell r="AZ76">
            <v>344343</v>
          </cell>
          <cell r="BA76">
            <v>0</v>
          </cell>
          <cell r="BB76">
            <v>25879</v>
          </cell>
          <cell r="BC76">
            <v>25879</v>
          </cell>
          <cell r="BD76">
            <v>33</v>
          </cell>
          <cell r="BE76">
            <v>0</v>
          </cell>
          <cell r="BF76">
            <v>4783290</v>
          </cell>
          <cell r="BG76">
            <v>0</v>
          </cell>
          <cell r="BH76">
            <v>172.8</v>
          </cell>
          <cell r="BI76">
            <v>47520</v>
          </cell>
          <cell r="BJ76">
            <v>12</v>
          </cell>
          <cell r="BK76">
            <v>0</v>
          </cell>
          <cell r="BL76">
            <v>0</v>
          </cell>
          <cell r="BM76">
            <v>0</v>
          </cell>
          <cell r="BN76">
            <v>0</v>
          </cell>
          <cell r="BO76">
            <v>0</v>
          </cell>
          <cell r="BP76">
            <v>0</v>
          </cell>
          <cell r="BQ76">
            <v>5390</v>
          </cell>
          <cell r="BR76">
            <v>1</v>
          </cell>
          <cell r="BS76">
            <v>0</v>
          </cell>
          <cell r="BT76">
            <v>0</v>
          </cell>
          <cell r="BU76">
            <v>0</v>
          </cell>
          <cell r="BV76">
            <v>0</v>
          </cell>
          <cell r="BW76">
            <v>0</v>
          </cell>
          <cell r="BX76">
            <v>0</v>
          </cell>
          <cell r="BY76">
            <v>0</v>
          </cell>
          <cell r="BZ76">
            <v>0</v>
          </cell>
          <cell r="CA76">
            <v>0</v>
          </cell>
          <cell r="CB76">
            <v>0</v>
          </cell>
          <cell r="CC76">
            <v>0</v>
          </cell>
          <cell r="CG76">
            <v>0</v>
          </cell>
          <cell r="CH76">
            <v>148130</v>
          </cell>
          <cell r="CI76">
            <v>0</v>
          </cell>
          <cell r="CJ76">
            <v>4</v>
          </cell>
          <cell r="CK76">
            <v>0</v>
          </cell>
          <cell r="CL76">
            <v>0</v>
          </cell>
          <cell r="CN76">
            <v>0</v>
          </cell>
          <cell r="CO76">
            <v>1</v>
          </cell>
          <cell r="CP76">
            <v>0</v>
          </cell>
          <cell r="CQ76">
            <v>0</v>
          </cell>
          <cell r="CR76">
            <v>666.86699999999996</v>
          </cell>
          <cell r="CS76">
            <v>0</v>
          </cell>
          <cell r="CT76">
            <v>0</v>
          </cell>
          <cell r="CU76">
            <v>0</v>
          </cell>
          <cell r="CV76">
            <v>0</v>
          </cell>
          <cell r="CW76">
            <v>0</v>
          </cell>
          <cell r="CX76">
            <v>0</v>
          </cell>
          <cell r="CY76">
            <v>0</v>
          </cell>
          <cell r="CZ76">
            <v>0</v>
          </cell>
          <cell r="DA76">
            <v>1</v>
          </cell>
          <cell r="DB76">
            <v>4110940</v>
          </cell>
          <cell r="DC76">
            <v>0</v>
          </cell>
          <cell r="DD76">
            <v>0</v>
          </cell>
          <cell r="DE76">
            <v>225680</v>
          </cell>
          <cell r="DF76">
            <v>225680</v>
          </cell>
          <cell r="DG76">
            <v>172.67</v>
          </cell>
          <cell r="DH76">
            <v>0</v>
          </cell>
          <cell r="DI76">
            <v>0</v>
          </cell>
          <cell r="DK76">
            <v>5390</v>
          </cell>
          <cell r="DL76">
            <v>0</v>
          </cell>
          <cell r="DM76">
            <v>290143</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14.483000000000001</v>
          </cell>
          <cell r="ED76">
            <v>104111</v>
          </cell>
          <cell r="EE76">
            <v>0</v>
          </cell>
          <cell r="EF76">
            <v>0</v>
          </cell>
          <cell r="EG76">
            <v>0</v>
          </cell>
          <cell r="EH76">
            <v>186032</v>
          </cell>
          <cell r="EI76">
            <v>0</v>
          </cell>
          <cell r="EJ76">
            <v>0</v>
          </cell>
          <cell r="EK76">
            <v>8.1590000000000007</v>
          </cell>
          <cell r="EL76">
            <v>0</v>
          </cell>
          <cell r="EM76">
            <v>0</v>
          </cell>
          <cell r="EN76">
            <v>0.79800000000000004</v>
          </cell>
          <cell r="EO76">
            <v>0</v>
          </cell>
          <cell r="EP76">
            <v>0</v>
          </cell>
          <cell r="EQ76">
            <v>8.9570000000000007</v>
          </cell>
          <cell r="ER76">
            <v>0</v>
          </cell>
          <cell r="ES76">
            <v>28.466999999999999</v>
          </cell>
          <cell r="ET76">
            <v>0</v>
          </cell>
          <cell r="EU76">
            <v>344343</v>
          </cell>
          <cell r="EV76">
            <v>0</v>
          </cell>
          <cell r="EW76">
            <v>0</v>
          </cell>
          <cell r="EX76">
            <v>0</v>
          </cell>
          <cell r="EZ76">
            <v>4617725</v>
          </cell>
          <cell r="FA76">
            <v>0</v>
          </cell>
          <cell r="FB76">
            <v>4962068</v>
          </cell>
          <cell r="FC76">
            <v>0.97329200000000005</v>
          </cell>
          <cell r="FD76">
            <v>0</v>
          </cell>
          <cell r="FE76">
            <v>571321</v>
          </cell>
          <cell r="FF76">
            <v>146782</v>
          </cell>
          <cell r="FG76">
            <v>5.7339000000000001E-2</v>
          </cell>
          <cell r="FH76">
            <v>4.9002999999999998E-2</v>
          </cell>
          <cell r="FI76">
            <v>0</v>
          </cell>
          <cell r="FJ76">
            <v>0</v>
          </cell>
          <cell r="FK76">
            <v>937.51599999999996</v>
          </cell>
          <cell r="FL76">
            <v>5828301</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254478</v>
          </cell>
          <cell r="GC76">
            <v>254478</v>
          </cell>
          <cell r="GD76">
            <v>28.844999999999999</v>
          </cell>
          <cell r="GF76">
            <v>0</v>
          </cell>
          <cell r="GG76">
            <v>0</v>
          </cell>
          <cell r="GH76">
            <v>0</v>
          </cell>
          <cell r="GI76">
            <v>0</v>
          </cell>
          <cell r="GJ76">
            <v>0</v>
          </cell>
          <cell r="GK76">
            <v>4604.6369999999997</v>
          </cell>
          <cell r="GL76">
            <v>0</v>
          </cell>
          <cell r="GM76">
            <v>0</v>
          </cell>
          <cell r="GN76">
            <v>0</v>
          </cell>
          <cell r="GO76">
            <v>0</v>
          </cell>
          <cell r="GP76">
            <v>5680171</v>
          </cell>
          <cell r="GQ76">
            <v>5680171</v>
          </cell>
          <cell r="GR76">
            <v>0</v>
          </cell>
          <cell r="GS76">
            <v>0</v>
          </cell>
          <cell r="GT76">
            <v>0</v>
          </cell>
          <cell r="HB76">
            <v>210852832</v>
          </cell>
          <cell r="HC76">
            <v>6.0034999999999998E-2</v>
          </cell>
          <cell r="HD76">
            <v>148130</v>
          </cell>
        </row>
        <row r="77">
          <cell r="B77">
            <v>227804</v>
          </cell>
          <cell r="C77">
            <v>9</v>
          </cell>
          <cell r="D77">
            <v>2019</v>
          </cell>
          <cell r="E77">
            <v>5390</v>
          </cell>
          <cell r="F77">
            <v>0</v>
          </cell>
          <cell r="G77">
            <v>918.00699999999995</v>
          </cell>
          <cell r="H77">
            <v>894.072</v>
          </cell>
          <cell r="I77">
            <v>894.072</v>
          </cell>
          <cell r="J77">
            <v>918.00699999999995</v>
          </cell>
          <cell r="K77">
            <v>0</v>
          </cell>
          <cell r="L77">
            <v>6535</v>
          </cell>
          <cell r="M77">
            <v>0</v>
          </cell>
          <cell r="N77">
            <v>0</v>
          </cell>
          <cell r="P77">
            <v>905.88800000000003</v>
          </cell>
          <cell r="Q77">
            <v>0</v>
          </cell>
          <cell r="R77">
            <v>405095</v>
          </cell>
          <cell r="S77">
            <v>447.18</v>
          </cell>
          <cell r="U77">
            <v>0</v>
          </cell>
          <cell r="V77">
            <v>163.63999999999999</v>
          </cell>
          <cell r="W77">
            <v>106939</v>
          </cell>
          <cell r="X77">
            <v>106939</v>
          </cell>
          <cell r="Z77">
            <v>0</v>
          </cell>
          <cell r="AA77">
            <v>1</v>
          </cell>
          <cell r="AB77">
            <v>1</v>
          </cell>
          <cell r="AC77">
            <v>0</v>
          </cell>
          <cell r="AD77" t="str">
            <v>N</v>
          </cell>
          <cell r="AE77">
            <v>0</v>
          </cell>
          <cell r="AH77">
            <v>0</v>
          </cell>
          <cell r="AI77">
            <v>0</v>
          </cell>
          <cell r="AJ77">
            <v>5102</v>
          </cell>
          <cell r="AK77" t="str">
            <v>1</v>
          </cell>
          <cell r="AL77" t="str">
            <v>NYOS CHARTER SCHOOL</v>
          </cell>
          <cell r="AM77">
            <v>0</v>
          </cell>
          <cell r="AN77">
            <v>0</v>
          </cell>
          <cell r="AO77">
            <v>0</v>
          </cell>
          <cell r="AP77">
            <v>0</v>
          </cell>
          <cell r="AQ77">
            <v>0</v>
          </cell>
          <cell r="AR77">
            <v>0</v>
          </cell>
          <cell r="AS77">
            <v>0</v>
          </cell>
          <cell r="AT77">
            <v>0</v>
          </cell>
          <cell r="AU77">
            <v>0</v>
          </cell>
          <cell r="AV77">
            <v>0</v>
          </cell>
          <cell r="AW77">
            <v>7940105</v>
          </cell>
          <cell r="AX77">
            <v>7691793</v>
          </cell>
          <cell r="AY77">
            <v>0</v>
          </cell>
          <cell r="AZ77">
            <v>449492</v>
          </cell>
          <cell r="BA77">
            <v>0</v>
          </cell>
          <cell r="BB77">
            <v>8626</v>
          </cell>
          <cell r="BC77">
            <v>8626</v>
          </cell>
          <cell r="BD77">
            <v>11</v>
          </cell>
          <cell r="BE77">
            <v>0</v>
          </cell>
          <cell r="BF77">
            <v>6875937</v>
          </cell>
          <cell r="BG77">
            <v>0</v>
          </cell>
          <cell r="BH77">
            <v>161.44499999999999</v>
          </cell>
          <cell r="BI77">
            <v>44397</v>
          </cell>
          <cell r="BJ77">
            <v>12</v>
          </cell>
          <cell r="BK77">
            <v>0</v>
          </cell>
          <cell r="BL77">
            <v>0</v>
          </cell>
          <cell r="BM77">
            <v>0</v>
          </cell>
          <cell r="BN77">
            <v>0</v>
          </cell>
          <cell r="BO77">
            <v>0</v>
          </cell>
          <cell r="BP77">
            <v>0</v>
          </cell>
          <cell r="BQ77">
            <v>5390</v>
          </cell>
          <cell r="BR77">
            <v>1</v>
          </cell>
          <cell r="BS77">
            <v>0</v>
          </cell>
          <cell r="BT77">
            <v>0</v>
          </cell>
          <cell r="BU77">
            <v>0</v>
          </cell>
          <cell r="BV77">
            <v>0</v>
          </cell>
          <cell r="BW77">
            <v>0</v>
          </cell>
          <cell r="BX77">
            <v>0</v>
          </cell>
          <cell r="BY77">
            <v>0</v>
          </cell>
          <cell r="BZ77">
            <v>0</v>
          </cell>
          <cell r="CA77">
            <v>0</v>
          </cell>
          <cell r="CB77">
            <v>0</v>
          </cell>
          <cell r="CC77">
            <v>0</v>
          </cell>
          <cell r="CG77">
            <v>0</v>
          </cell>
          <cell r="CH77">
            <v>203915</v>
          </cell>
          <cell r="CI77">
            <v>0</v>
          </cell>
          <cell r="CJ77">
            <v>4</v>
          </cell>
          <cell r="CK77">
            <v>0</v>
          </cell>
          <cell r="CL77">
            <v>0</v>
          </cell>
          <cell r="CN77">
            <v>0</v>
          </cell>
          <cell r="CO77">
            <v>1</v>
          </cell>
          <cell r="CP77">
            <v>0</v>
          </cell>
          <cell r="CQ77">
            <v>0</v>
          </cell>
          <cell r="CR77">
            <v>918.00699999999995</v>
          </cell>
          <cell r="CS77">
            <v>0</v>
          </cell>
          <cell r="CT77">
            <v>0</v>
          </cell>
          <cell r="CU77">
            <v>0</v>
          </cell>
          <cell r="CV77">
            <v>0</v>
          </cell>
          <cell r="CW77">
            <v>0</v>
          </cell>
          <cell r="CX77">
            <v>0</v>
          </cell>
          <cell r="CY77">
            <v>0</v>
          </cell>
          <cell r="CZ77">
            <v>0</v>
          </cell>
          <cell r="DA77">
            <v>1</v>
          </cell>
          <cell r="DB77">
            <v>5842761</v>
          </cell>
          <cell r="DC77">
            <v>0</v>
          </cell>
          <cell r="DD77">
            <v>0</v>
          </cell>
          <cell r="DE77">
            <v>399066</v>
          </cell>
          <cell r="DF77">
            <v>399066</v>
          </cell>
          <cell r="DG77">
            <v>305.33</v>
          </cell>
          <cell r="DH77">
            <v>0</v>
          </cell>
          <cell r="DI77">
            <v>0</v>
          </cell>
          <cell r="DK77">
            <v>5390</v>
          </cell>
          <cell r="DL77">
            <v>0</v>
          </cell>
          <cell r="DM77">
            <v>628701</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44.652000000000001</v>
          </cell>
          <cell r="ED77">
            <v>320981</v>
          </cell>
          <cell r="EE77">
            <v>0</v>
          </cell>
          <cell r="EF77">
            <v>0</v>
          </cell>
          <cell r="EG77">
            <v>0</v>
          </cell>
          <cell r="EH77">
            <v>307720</v>
          </cell>
          <cell r="EI77">
            <v>0</v>
          </cell>
          <cell r="EJ77">
            <v>0</v>
          </cell>
          <cell r="EK77">
            <v>14.041</v>
          </cell>
          <cell r="EL77">
            <v>0</v>
          </cell>
          <cell r="EM77">
            <v>0</v>
          </cell>
          <cell r="EN77">
            <v>0.99299999999999999</v>
          </cell>
          <cell r="EO77">
            <v>0</v>
          </cell>
          <cell r="EP77">
            <v>0</v>
          </cell>
          <cell r="EQ77">
            <v>15.034000000000001</v>
          </cell>
          <cell r="ER77">
            <v>0</v>
          </cell>
          <cell r="ES77">
            <v>47.088000000000001</v>
          </cell>
          <cell r="ET77">
            <v>0</v>
          </cell>
          <cell r="EU77">
            <v>449492</v>
          </cell>
          <cell r="EV77">
            <v>0</v>
          </cell>
          <cell r="EW77">
            <v>0</v>
          </cell>
          <cell r="EX77">
            <v>0</v>
          </cell>
          <cell r="EZ77">
            <v>6659525</v>
          </cell>
          <cell r="FA77">
            <v>0</v>
          </cell>
          <cell r="FB77">
            <v>7109017</v>
          </cell>
          <cell r="FC77">
            <v>0.97329200000000005</v>
          </cell>
          <cell r="FD77">
            <v>0</v>
          </cell>
          <cell r="FE77">
            <v>821270</v>
          </cell>
          <cell r="FF77">
            <v>210998</v>
          </cell>
          <cell r="FG77">
            <v>5.7339000000000001E-2</v>
          </cell>
          <cell r="FH77">
            <v>4.9002999999999998E-2</v>
          </cell>
          <cell r="FI77">
            <v>0</v>
          </cell>
          <cell r="FJ77">
            <v>0</v>
          </cell>
          <cell r="FK77">
            <v>1347.672</v>
          </cell>
          <cell r="FL77">
            <v>8345200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78527</v>
          </cell>
          <cell r="GC77">
            <v>78527</v>
          </cell>
          <cell r="GD77">
            <v>8.9009999999999998</v>
          </cell>
          <cell r="GF77">
            <v>0</v>
          </cell>
          <cell r="GG77">
            <v>0</v>
          </cell>
          <cell r="GH77">
            <v>0</v>
          </cell>
          <cell r="GI77">
            <v>0</v>
          </cell>
          <cell r="GJ77">
            <v>0</v>
          </cell>
          <cell r="GK77">
            <v>4821.3919999999998</v>
          </cell>
          <cell r="GL77">
            <v>18697</v>
          </cell>
          <cell r="GM77">
            <v>0</v>
          </cell>
          <cell r="GN77">
            <v>0</v>
          </cell>
          <cell r="GO77">
            <v>0</v>
          </cell>
          <cell r="GP77">
            <v>8141285</v>
          </cell>
          <cell r="GQ77">
            <v>8141285</v>
          </cell>
          <cell r="GR77">
            <v>0</v>
          </cell>
          <cell r="GS77">
            <v>0</v>
          </cell>
          <cell r="GT77">
            <v>0</v>
          </cell>
          <cell r="HB77">
            <v>210852832</v>
          </cell>
          <cell r="HC77">
            <v>6.0034999999999998E-2</v>
          </cell>
          <cell r="HD77">
            <v>203915</v>
          </cell>
        </row>
        <row r="78">
          <cell r="B78">
            <v>15805</v>
          </cell>
          <cell r="C78">
            <v>9</v>
          </cell>
          <cell r="D78">
            <v>2019</v>
          </cell>
          <cell r="E78">
            <v>5390</v>
          </cell>
          <cell r="F78">
            <v>0</v>
          </cell>
          <cell r="G78">
            <v>657.68</v>
          </cell>
          <cell r="H78">
            <v>653.97299999999996</v>
          </cell>
          <cell r="I78">
            <v>653.97299999999996</v>
          </cell>
          <cell r="J78">
            <v>657.68</v>
          </cell>
          <cell r="K78">
            <v>0</v>
          </cell>
          <cell r="L78">
            <v>6535</v>
          </cell>
          <cell r="M78">
            <v>0</v>
          </cell>
          <cell r="N78">
            <v>0</v>
          </cell>
          <cell r="P78">
            <v>656.79300000000001</v>
          </cell>
          <cell r="Q78">
            <v>0</v>
          </cell>
          <cell r="R78">
            <v>293705</v>
          </cell>
          <cell r="S78">
            <v>447.18</v>
          </cell>
          <cell r="U78">
            <v>0</v>
          </cell>
          <cell r="V78">
            <v>58.682000000000002</v>
          </cell>
          <cell r="W78">
            <v>38349</v>
          </cell>
          <cell r="X78">
            <v>38349</v>
          </cell>
          <cell r="Z78">
            <v>0</v>
          </cell>
          <cell r="AA78">
            <v>1</v>
          </cell>
          <cell r="AB78">
            <v>1</v>
          </cell>
          <cell r="AC78">
            <v>0</v>
          </cell>
          <cell r="AD78" t="str">
            <v>N</v>
          </cell>
          <cell r="AE78">
            <v>0</v>
          </cell>
          <cell r="AH78">
            <v>0</v>
          </cell>
          <cell r="AI78">
            <v>0</v>
          </cell>
          <cell r="AJ78">
            <v>5102</v>
          </cell>
          <cell r="AK78" t="str">
            <v>1</v>
          </cell>
          <cell r="AL78" t="str">
            <v>NEW FRONTIERS CHARTER SCHOOL</v>
          </cell>
          <cell r="AM78">
            <v>0</v>
          </cell>
          <cell r="AN78">
            <v>0</v>
          </cell>
          <cell r="AO78">
            <v>0</v>
          </cell>
          <cell r="AP78">
            <v>0</v>
          </cell>
          <cell r="AQ78">
            <v>0</v>
          </cell>
          <cell r="AR78">
            <v>0</v>
          </cell>
          <cell r="AS78">
            <v>0</v>
          </cell>
          <cell r="AT78">
            <v>0</v>
          </cell>
          <cell r="AU78">
            <v>0</v>
          </cell>
          <cell r="AV78">
            <v>0</v>
          </cell>
          <cell r="AW78">
            <v>6133020</v>
          </cell>
          <cell r="AX78">
            <v>5934351</v>
          </cell>
          <cell r="AY78">
            <v>0</v>
          </cell>
          <cell r="AZ78">
            <v>346285</v>
          </cell>
          <cell r="BA78">
            <v>0</v>
          </cell>
          <cell r="BB78">
            <v>0</v>
          </cell>
          <cell r="BC78">
            <v>0</v>
          </cell>
          <cell r="BD78">
            <v>0</v>
          </cell>
          <cell r="BE78">
            <v>0</v>
          </cell>
          <cell r="BF78">
            <v>5274390</v>
          </cell>
          <cell r="BG78">
            <v>0</v>
          </cell>
          <cell r="BH78">
            <v>191.2</v>
          </cell>
          <cell r="BI78">
            <v>52580</v>
          </cell>
          <cell r="BJ78">
            <v>12</v>
          </cell>
          <cell r="BK78">
            <v>0</v>
          </cell>
          <cell r="BL78">
            <v>0</v>
          </cell>
          <cell r="BM78">
            <v>0</v>
          </cell>
          <cell r="BN78">
            <v>0</v>
          </cell>
          <cell r="BO78">
            <v>0</v>
          </cell>
          <cell r="BP78">
            <v>0</v>
          </cell>
          <cell r="BQ78">
            <v>5390</v>
          </cell>
          <cell r="BR78">
            <v>1</v>
          </cell>
          <cell r="BS78">
            <v>0</v>
          </cell>
          <cell r="BT78">
            <v>0</v>
          </cell>
          <cell r="BU78">
            <v>0</v>
          </cell>
          <cell r="BV78">
            <v>0</v>
          </cell>
          <cell r="BW78">
            <v>0</v>
          </cell>
          <cell r="BX78">
            <v>0</v>
          </cell>
          <cell r="BY78">
            <v>0</v>
          </cell>
          <cell r="BZ78">
            <v>0</v>
          </cell>
          <cell r="CA78">
            <v>0</v>
          </cell>
          <cell r="CB78">
            <v>0</v>
          </cell>
          <cell r="CC78">
            <v>0</v>
          </cell>
          <cell r="CG78">
            <v>0</v>
          </cell>
          <cell r="CH78">
            <v>146089</v>
          </cell>
          <cell r="CI78">
            <v>0</v>
          </cell>
          <cell r="CJ78">
            <v>4</v>
          </cell>
          <cell r="CK78">
            <v>0</v>
          </cell>
          <cell r="CL78">
            <v>0</v>
          </cell>
          <cell r="CN78">
            <v>0</v>
          </cell>
          <cell r="CO78">
            <v>1</v>
          </cell>
          <cell r="CP78">
            <v>0</v>
          </cell>
          <cell r="CQ78">
            <v>0</v>
          </cell>
          <cell r="CR78">
            <v>657.68</v>
          </cell>
          <cell r="CS78">
            <v>0</v>
          </cell>
          <cell r="CT78">
            <v>0</v>
          </cell>
          <cell r="CU78">
            <v>0</v>
          </cell>
          <cell r="CV78">
            <v>0</v>
          </cell>
          <cell r="CW78">
            <v>0</v>
          </cell>
          <cell r="CX78">
            <v>0</v>
          </cell>
          <cell r="CY78">
            <v>0</v>
          </cell>
          <cell r="CZ78">
            <v>0</v>
          </cell>
          <cell r="DA78">
            <v>1</v>
          </cell>
          <cell r="DB78">
            <v>4273714</v>
          </cell>
          <cell r="DC78">
            <v>0</v>
          </cell>
          <cell r="DD78">
            <v>0</v>
          </cell>
          <cell r="DE78">
            <v>827109</v>
          </cell>
          <cell r="DF78">
            <v>827109</v>
          </cell>
          <cell r="DG78">
            <v>632.83000000000004</v>
          </cell>
          <cell r="DH78">
            <v>0</v>
          </cell>
          <cell r="DI78">
            <v>0</v>
          </cell>
          <cell r="DK78">
            <v>5390</v>
          </cell>
          <cell r="DL78">
            <v>0</v>
          </cell>
          <cell r="DM78">
            <v>277289</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28.055</v>
          </cell>
          <cell r="ED78">
            <v>201673</v>
          </cell>
          <cell r="EE78">
            <v>0</v>
          </cell>
          <cell r="EF78">
            <v>0</v>
          </cell>
          <cell r="EG78">
            <v>0</v>
          </cell>
          <cell r="EH78">
            <v>75616</v>
          </cell>
          <cell r="EI78">
            <v>0</v>
          </cell>
          <cell r="EJ78">
            <v>0</v>
          </cell>
          <cell r="EK78">
            <v>0.70699999999999996</v>
          </cell>
          <cell r="EL78">
            <v>0</v>
          </cell>
          <cell r="EM78">
            <v>2.02</v>
          </cell>
          <cell r="EN78">
            <v>0.67800000000000005</v>
          </cell>
          <cell r="EO78">
            <v>0</v>
          </cell>
          <cell r="EP78">
            <v>0</v>
          </cell>
          <cell r="EQ78">
            <v>3.4049999999999998</v>
          </cell>
          <cell r="ER78">
            <v>0</v>
          </cell>
          <cell r="ES78">
            <v>11.571</v>
          </cell>
          <cell r="ET78">
            <v>0</v>
          </cell>
          <cell r="EU78">
            <v>346285</v>
          </cell>
          <cell r="EV78">
            <v>0</v>
          </cell>
          <cell r="EW78">
            <v>0</v>
          </cell>
          <cell r="EX78">
            <v>0</v>
          </cell>
          <cell r="EZ78">
            <v>5142520</v>
          </cell>
          <cell r="FA78">
            <v>0</v>
          </cell>
          <cell r="FB78">
            <v>5488805</v>
          </cell>
          <cell r="FC78">
            <v>0.97329200000000005</v>
          </cell>
          <cell r="FD78">
            <v>0</v>
          </cell>
          <cell r="FE78">
            <v>629979</v>
          </cell>
          <cell r="FF78">
            <v>161852</v>
          </cell>
          <cell r="FG78">
            <v>5.7339000000000001E-2</v>
          </cell>
          <cell r="FH78">
            <v>4.9002999999999998E-2</v>
          </cell>
          <cell r="FI78">
            <v>0</v>
          </cell>
          <cell r="FJ78">
            <v>0</v>
          </cell>
          <cell r="FK78">
            <v>1033.771</v>
          </cell>
          <cell r="FL78">
            <v>6426725</v>
          </cell>
          <cell r="FM78">
            <v>0</v>
          </cell>
          <cell r="FN78">
            <v>0</v>
          </cell>
          <cell r="FO78">
            <v>17100</v>
          </cell>
          <cell r="FP78">
            <v>0</v>
          </cell>
          <cell r="FQ78">
            <v>17100</v>
          </cell>
          <cell r="FR78">
            <v>17100</v>
          </cell>
          <cell r="FS78">
            <v>0</v>
          </cell>
          <cell r="FT78">
            <v>0</v>
          </cell>
          <cell r="FU78">
            <v>0</v>
          </cell>
          <cell r="FV78">
            <v>0</v>
          </cell>
          <cell r="FW78">
            <v>0</v>
          </cell>
          <cell r="FX78">
            <v>0</v>
          </cell>
          <cell r="FY78">
            <v>0</v>
          </cell>
          <cell r="FZ78">
            <v>0</v>
          </cell>
          <cell r="GA78">
            <v>0</v>
          </cell>
          <cell r="GB78">
            <v>2664</v>
          </cell>
          <cell r="GC78">
            <v>2664</v>
          </cell>
          <cell r="GD78">
            <v>0.30199999999999999</v>
          </cell>
          <cell r="GF78">
            <v>0</v>
          </cell>
          <cell r="GG78">
            <v>0</v>
          </cell>
          <cell r="GH78">
            <v>0</v>
          </cell>
          <cell r="GI78">
            <v>0</v>
          </cell>
          <cell r="GJ78">
            <v>0</v>
          </cell>
          <cell r="GK78">
            <v>4612.0479999999998</v>
          </cell>
          <cell r="GL78">
            <v>19008</v>
          </cell>
          <cell r="GM78">
            <v>0</v>
          </cell>
          <cell r="GN78">
            <v>0</v>
          </cell>
          <cell r="GO78">
            <v>0</v>
          </cell>
          <cell r="GP78">
            <v>6280636</v>
          </cell>
          <cell r="GQ78">
            <v>6280636</v>
          </cell>
          <cell r="GR78">
            <v>0</v>
          </cell>
          <cell r="GS78">
            <v>0</v>
          </cell>
          <cell r="GT78">
            <v>0</v>
          </cell>
          <cell r="HB78">
            <v>210852832</v>
          </cell>
          <cell r="HC78">
            <v>6.0034999999999998E-2</v>
          </cell>
          <cell r="HD78">
            <v>146089</v>
          </cell>
        </row>
        <row r="79">
          <cell r="B79">
            <v>21805</v>
          </cell>
          <cell r="C79">
            <v>9</v>
          </cell>
          <cell r="D79">
            <v>2019</v>
          </cell>
          <cell r="E79">
            <v>5390</v>
          </cell>
          <cell r="F79">
            <v>0</v>
          </cell>
          <cell r="G79">
            <v>584.13699999999994</v>
          </cell>
          <cell r="H79">
            <v>572.59100000000001</v>
          </cell>
          <cell r="I79">
            <v>572.59100000000001</v>
          </cell>
          <cell r="J79">
            <v>584.13699999999994</v>
          </cell>
          <cell r="K79">
            <v>0</v>
          </cell>
          <cell r="L79">
            <v>6535</v>
          </cell>
          <cell r="M79">
            <v>0</v>
          </cell>
          <cell r="N79">
            <v>0</v>
          </cell>
          <cell r="P79">
            <v>586</v>
          </cell>
          <cell r="Q79">
            <v>0</v>
          </cell>
          <cell r="R79">
            <v>262047</v>
          </cell>
          <cell r="S79">
            <v>447.18</v>
          </cell>
          <cell r="U79">
            <v>0</v>
          </cell>
          <cell r="V79">
            <v>66.606999999999999</v>
          </cell>
          <cell r="W79">
            <v>43528</v>
          </cell>
          <cell r="X79">
            <v>43528</v>
          </cell>
          <cell r="Z79">
            <v>0</v>
          </cell>
          <cell r="AA79">
            <v>1</v>
          </cell>
          <cell r="AB79">
            <v>1</v>
          </cell>
          <cell r="AC79">
            <v>0</v>
          </cell>
          <cell r="AD79" t="str">
            <v>N</v>
          </cell>
          <cell r="AE79">
            <v>0</v>
          </cell>
          <cell r="AH79">
            <v>0</v>
          </cell>
          <cell r="AI79">
            <v>0</v>
          </cell>
          <cell r="AJ79">
            <v>5102</v>
          </cell>
          <cell r="AK79" t="str">
            <v>1</v>
          </cell>
          <cell r="AL79" t="str">
            <v>ARROW ACADEMY</v>
          </cell>
          <cell r="AM79">
            <v>0</v>
          </cell>
          <cell r="AN79">
            <v>0</v>
          </cell>
          <cell r="AO79">
            <v>0</v>
          </cell>
          <cell r="AP79">
            <v>0</v>
          </cell>
          <cell r="AQ79">
            <v>0</v>
          </cell>
          <cell r="AR79">
            <v>0</v>
          </cell>
          <cell r="AS79">
            <v>0</v>
          </cell>
          <cell r="AT79">
            <v>0</v>
          </cell>
          <cell r="AU79">
            <v>0</v>
          </cell>
          <cell r="AV79">
            <v>0</v>
          </cell>
          <cell r="AW79">
            <v>5306116</v>
          </cell>
          <cell r="AX79">
            <v>5176363</v>
          </cell>
          <cell r="AY79">
            <v>0</v>
          </cell>
          <cell r="AZ79">
            <v>262047</v>
          </cell>
          <cell r="BA79">
            <v>0</v>
          </cell>
          <cell r="BB79">
            <v>3137</v>
          </cell>
          <cell r="BC79">
            <v>3137</v>
          </cell>
          <cell r="BD79">
            <v>4</v>
          </cell>
          <cell r="BE79">
            <v>0</v>
          </cell>
          <cell r="BF79">
            <v>4596346</v>
          </cell>
          <cell r="BG79">
            <v>0</v>
          </cell>
          <cell r="BH79">
            <v>0</v>
          </cell>
          <cell r="BI79">
            <v>0</v>
          </cell>
          <cell r="BJ79">
            <v>12</v>
          </cell>
          <cell r="BK79">
            <v>0</v>
          </cell>
          <cell r="BL79">
            <v>0</v>
          </cell>
          <cell r="BM79">
            <v>0</v>
          </cell>
          <cell r="BN79">
            <v>0</v>
          </cell>
          <cell r="BO79">
            <v>0</v>
          </cell>
          <cell r="BP79">
            <v>0</v>
          </cell>
          <cell r="BQ79">
            <v>5390</v>
          </cell>
          <cell r="BR79">
            <v>1</v>
          </cell>
          <cell r="BS79">
            <v>0</v>
          </cell>
          <cell r="BT79">
            <v>0</v>
          </cell>
          <cell r="BU79">
            <v>0</v>
          </cell>
          <cell r="BV79">
            <v>0</v>
          </cell>
          <cell r="BW79">
            <v>0</v>
          </cell>
          <cell r="BX79">
            <v>0</v>
          </cell>
          <cell r="BY79">
            <v>0</v>
          </cell>
          <cell r="BZ79">
            <v>0</v>
          </cell>
          <cell r="CA79">
            <v>0</v>
          </cell>
          <cell r="CB79">
            <v>0</v>
          </cell>
          <cell r="CC79">
            <v>0</v>
          </cell>
          <cell r="CG79">
            <v>0</v>
          </cell>
          <cell r="CH79">
            <v>129753</v>
          </cell>
          <cell r="CI79">
            <v>0</v>
          </cell>
          <cell r="CJ79">
            <v>4</v>
          </cell>
          <cell r="CK79">
            <v>0</v>
          </cell>
          <cell r="CL79">
            <v>0</v>
          </cell>
          <cell r="CN79">
            <v>0</v>
          </cell>
          <cell r="CO79">
            <v>1</v>
          </cell>
          <cell r="CP79">
            <v>0</v>
          </cell>
          <cell r="CQ79">
            <v>0</v>
          </cell>
          <cell r="CR79">
            <v>584.13699999999994</v>
          </cell>
          <cell r="CS79">
            <v>0</v>
          </cell>
          <cell r="CT79">
            <v>0</v>
          </cell>
          <cell r="CU79">
            <v>0</v>
          </cell>
          <cell r="CV79">
            <v>0</v>
          </cell>
          <cell r="CW79">
            <v>0</v>
          </cell>
          <cell r="CX79">
            <v>0</v>
          </cell>
          <cell r="CY79">
            <v>0</v>
          </cell>
          <cell r="CZ79">
            <v>0</v>
          </cell>
          <cell r="DA79">
            <v>1</v>
          </cell>
          <cell r="DB79">
            <v>3741882</v>
          </cell>
          <cell r="DC79">
            <v>0</v>
          </cell>
          <cell r="DD79">
            <v>0</v>
          </cell>
          <cell r="DE79">
            <v>644573</v>
          </cell>
          <cell r="DF79">
            <v>644573</v>
          </cell>
          <cell r="DG79">
            <v>493.17</v>
          </cell>
          <cell r="DH79">
            <v>0</v>
          </cell>
          <cell r="DI79">
            <v>0</v>
          </cell>
          <cell r="DK79">
            <v>5390</v>
          </cell>
          <cell r="DL79">
            <v>0</v>
          </cell>
          <cell r="DM79">
            <v>289354</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7.6760000000000002</v>
          </cell>
          <cell r="ED79">
            <v>55179</v>
          </cell>
          <cell r="EE79">
            <v>0</v>
          </cell>
          <cell r="EF79">
            <v>0</v>
          </cell>
          <cell r="EG79">
            <v>0</v>
          </cell>
          <cell r="EH79">
            <v>234175</v>
          </cell>
          <cell r="EI79">
            <v>0</v>
          </cell>
          <cell r="EJ79">
            <v>0</v>
          </cell>
          <cell r="EK79">
            <v>10.425000000000001</v>
          </cell>
          <cell r="EL79">
            <v>0</v>
          </cell>
          <cell r="EM79">
            <v>0.52300000000000002</v>
          </cell>
          <cell r="EN79">
            <v>0.59799999999999998</v>
          </cell>
          <cell r="EO79">
            <v>0</v>
          </cell>
          <cell r="EP79">
            <v>0</v>
          </cell>
          <cell r="EQ79">
            <v>11.545999999999999</v>
          </cell>
          <cell r="ER79">
            <v>0</v>
          </cell>
          <cell r="ES79">
            <v>35.834000000000003</v>
          </cell>
          <cell r="ET79">
            <v>0</v>
          </cell>
          <cell r="EU79">
            <v>262047</v>
          </cell>
          <cell r="EV79">
            <v>0</v>
          </cell>
          <cell r="EW79">
            <v>0</v>
          </cell>
          <cell r="EX79">
            <v>0</v>
          </cell>
          <cell r="EZ79">
            <v>4486325</v>
          </cell>
          <cell r="FA79">
            <v>0</v>
          </cell>
          <cell r="FB79">
            <v>4748372</v>
          </cell>
          <cell r="FC79">
            <v>0.97329200000000005</v>
          </cell>
          <cell r="FD79">
            <v>0</v>
          </cell>
          <cell r="FE79">
            <v>548993</v>
          </cell>
          <cell r="FF79">
            <v>141045</v>
          </cell>
          <cell r="FG79">
            <v>5.7339000000000001E-2</v>
          </cell>
          <cell r="FH79">
            <v>4.9002999999999998E-2</v>
          </cell>
          <cell r="FI79">
            <v>0</v>
          </cell>
          <cell r="FJ79">
            <v>0</v>
          </cell>
          <cell r="FK79">
            <v>900.87599999999998</v>
          </cell>
          <cell r="FL79">
            <v>5568163</v>
          </cell>
          <cell r="FM79">
            <v>0</v>
          </cell>
          <cell r="FN79">
            <v>0</v>
          </cell>
          <cell r="FO79">
            <v>25898</v>
          </cell>
          <cell r="FP79">
            <v>0</v>
          </cell>
          <cell r="FQ79">
            <v>25898</v>
          </cell>
          <cell r="FR79">
            <v>25898</v>
          </cell>
          <cell r="FS79">
            <v>0</v>
          </cell>
          <cell r="FT79">
            <v>0</v>
          </cell>
          <cell r="FU79">
            <v>0</v>
          </cell>
          <cell r="FV79">
            <v>0</v>
          </cell>
          <cell r="FW79">
            <v>0</v>
          </cell>
          <cell r="FX79">
            <v>0</v>
          </cell>
          <cell r="FY79">
            <v>0</v>
          </cell>
          <cell r="FZ79">
            <v>0</v>
          </cell>
          <cell r="GA79">
            <v>0</v>
          </cell>
          <cell r="GB79">
            <v>0</v>
          </cell>
          <cell r="GC79">
            <v>0</v>
          </cell>
          <cell r="GD79">
            <v>0</v>
          </cell>
          <cell r="GF79">
            <v>0</v>
          </cell>
          <cell r="GG79">
            <v>0</v>
          </cell>
          <cell r="GH79">
            <v>0</v>
          </cell>
          <cell r="GI79">
            <v>0</v>
          </cell>
          <cell r="GJ79">
            <v>0</v>
          </cell>
          <cell r="GK79">
            <v>4604.6369999999997</v>
          </cell>
          <cell r="GL79">
            <v>0</v>
          </cell>
          <cell r="GM79">
            <v>0</v>
          </cell>
          <cell r="GN79">
            <v>0</v>
          </cell>
          <cell r="GO79">
            <v>0</v>
          </cell>
          <cell r="GP79">
            <v>5438410</v>
          </cell>
          <cell r="GQ79">
            <v>5438410</v>
          </cell>
          <cell r="GR79">
            <v>0</v>
          </cell>
          <cell r="GS79">
            <v>0</v>
          </cell>
          <cell r="GT79">
            <v>0</v>
          </cell>
          <cell r="HB79">
            <v>210852832</v>
          </cell>
          <cell r="HC79">
            <v>6.0034999999999998E-2</v>
          </cell>
          <cell r="HD79">
            <v>129753</v>
          </cell>
        </row>
        <row r="80">
          <cell r="B80">
            <v>57805</v>
          </cell>
          <cell r="C80">
            <v>9</v>
          </cell>
          <cell r="D80">
            <v>2019</v>
          </cell>
          <cell r="E80">
            <v>5390</v>
          </cell>
          <cell r="F80">
            <v>0</v>
          </cell>
          <cell r="G80">
            <v>211.55</v>
          </cell>
          <cell r="H80">
            <v>207.41900000000001</v>
          </cell>
          <cell r="I80">
            <v>207.41900000000001</v>
          </cell>
          <cell r="J80">
            <v>211.55</v>
          </cell>
          <cell r="K80">
            <v>0</v>
          </cell>
          <cell r="L80">
            <v>6535</v>
          </cell>
          <cell r="M80">
            <v>0</v>
          </cell>
          <cell r="N80">
            <v>0</v>
          </cell>
          <cell r="P80">
            <v>211.15</v>
          </cell>
          <cell r="Q80">
            <v>0</v>
          </cell>
          <cell r="R80">
            <v>94422</v>
          </cell>
          <cell r="S80">
            <v>447.18</v>
          </cell>
          <cell r="U80">
            <v>0</v>
          </cell>
          <cell r="V80">
            <v>79.891999999999996</v>
          </cell>
          <cell r="W80">
            <v>52209</v>
          </cell>
          <cell r="X80">
            <v>52209</v>
          </cell>
          <cell r="Z80">
            <v>0</v>
          </cell>
          <cell r="AA80">
            <v>1</v>
          </cell>
          <cell r="AB80">
            <v>1</v>
          </cell>
          <cell r="AC80">
            <v>0</v>
          </cell>
          <cell r="AD80" t="str">
            <v>N</v>
          </cell>
          <cell r="AE80">
            <v>0</v>
          </cell>
          <cell r="AH80">
            <v>0</v>
          </cell>
          <cell r="AI80">
            <v>0</v>
          </cell>
          <cell r="AJ80">
            <v>5102</v>
          </cell>
          <cell r="AK80" t="str">
            <v>1</v>
          </cell>
          <cell r="AL80" t="str">
            <v>LUMIN EDUCATION</v>
          </cell>
          <cell r="AM80">
            <v>0</v>
          </cell>
          <cell r="AN80">
            <v>0</v>
          </cell>
          <cell r="AO80">
            <v>0</v>
          </cell>
          <cell r="AP80">
            <v>0</v>
          </cell>
          <cell r="AQ80">
            <v>0</v>
          </cell>
          <cell r="AR80">
            <v>0</v>
          </cell>
          <cell r="AS80">
            <v>0</v>
          </cell>
          <cell r="AT80">
            <v>0</v>
          </cell>
          <cell r="AU80">
            <v>0</v>
          </cell>
          <cell r="AV80">
            <v>0</v>
          </cell>
          <cell r="AW80">
            <v>1945652</v>
          </cell>
          <cell r="AX80">
            <v>1898661</v>
          </cell>
          <cell r="AY80">
            <v>0</v>
          </cell>
          <cell r="AZ80">
            <v>94422</v>
          </cell>
          <cell r="BA80">
            <v>0</v>
          </cell>
          <cell r="BB80">
            <v>0</v>
          </cell>
          <cell r="BC80">
            <v>0</v>
          </cell>
          <cell r="BD80">
            <v>0</v>
          </cell>
          <cell r="BE80">
            <v>0</v>
          </cell>
          <cell r="BF80">
            <v>1692541</v>
          </cell>
          <cell r="BG80">
            <v>0</v>
          </cell>
          <cell r="BH80">
            <v>0</v>
          </cell>
          <cell r="BI80">
            <v>0</v>
          </cell>
          <cell r="BJ80">
            <v>12</v>
          </cell>
          <cell r="BK80">
            <v>0</v>
          </cell>
          <cell r="BL80">
            <v>0</v>
          </cell>
          <cell r="BM80">
            <v>0</v>
          </cell>
          <cell r="BN80">
            <v>0</v>
          </cell>
          <cell r="BO80">
            <v>0</v>
          </cell>
          <cell r="BP80">
            <v>0</v>
          </cell>
          <cell r="BQ80">
            <v>5390</v>
          </cell>
          <cell r="BR80">
            <v>1</v>
          </cell>
          <cell r="BS80">
            <v>0</v>
          </cell>
          <cell r="BT80">
            <v>0</v>
          </cell>
          <cell r="BU80">
            <v>0</v>
          </cell>
          <cell r="BV80">
            <v>0</v>
          </cell>
          <cell r="BW80">
            <v>0</v>
          </cell>
          <cell r="BX80">
            <v>0</v>
          </cell>
          <cell r="BY80">
            <v>0</v>
          </cell>
          <cell r="BZ80">
            <v>0</v>
          </cell>
          <cell r="CA80">
            <v>0</v>
          </cell>
          <cell r="CB80">
            <v>0</v>
          </cell>
          <cell r="CC80">
            <v>0</v>
          </cell>
          <cell r="CG80">
            <v>0</v>
          </cell>
          <cell r="CH80">
            <v>46991</v>
          </cell>
          <cell r="CI80">
            <v>0</v>
          </cell>
          <cell r="CJ80">
            <v>4</v>
          </cell>
          <cell r="CK80">
            <v>0</v>
          </cell>
          <cell r="CL80">
            <v>0</v>
          </cell>
          <cell r="CN80">
            <v>0</v>
          </cell>
          <cell r="CO80">
            <v>1</v>
          </cell>
          <cell r="CP80">
            <v>0</v>
          </cell>
          <cell r="CQ80">
            <v>0</v>
          </cell>
          <cell r="CR80">
            <v>211.55</v>
          </cell>
          <cell r="CS80">
            <v>0</v>
          </cell>
          <cell r="CT80">
            <v>0</v>
          </cell>
          <cell r="CU80">
            <v>0</v>
          </cell>
          <cell r="CV80">
            <v>0</v>
          </cell>
          <cell r="CW80">
            <v>0</v>
          </cell>
          <cell r="CX80">
            <v>0</v>
          </cell>
          <cell r="CY80">
            <v>0</v>
          </cell>
          <cell r="CZ80">
            <v>0</v>
          </cell>
          <cell r="DA80">
            <v>1</v>
          </cell>
          <cell r="DB80">
            <v>1355483</v>
          </cell>
          <cell r="DC80">
            <v>0</v>
          </cell>
          <cell r="DD80">
            <v>0</v>
          </cell>
          <cell r="DE80">
            <v>233731</v>
          </cell>
          <cell r="DF80">
            <v>233731</v>
          </cell>
          <cell r="DG80">
            <v>178.83</v>
          </cell>
          <cell r="DH80">
            <v>0</v>
          </cell>
          <cell r="DI80">
            <v>0</v>
          </cell>
          <cell r="DK80">
            <v>5390</v>
          </cell>
          <cell r="DL80">
            <v>0</v>
          </cell>
          <cell r="DM80">
            <v>97563</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0.63300000000000001</v>
          </cell>
          <cell r="ED80">
            <v>4550</v>
          </cell>
          <cell r="EE80">
            <v>0</v>
          </cell>
          <cell r="EF80">
            <v>0</v>
          </cell>
          <cell r="EG80">
            <v>0</v>
          </cell>
          <cell r="EH80">
            <v>93013</v>
          </cell>
          <cell r="EI80">
            <v>0</v>
          </cell>
          <cell r="EJ80">
            <v>0</v>
          </cell>
          <cell r="EK80">
            <v>3.2109999999999999</v>
          </cell>
          <cell r="EL80">
            <v>0</v>
          </cell>
          <cell r="EM80">
            <v>0</v>
          </cell>
          <cell r="EN80">
            <v>0.92</v>
          </cell>
          <cell r="EO80">
            <v>0</v>
          </cell>
          <cell r="EP80">
            <v>0</v>
          </cell>
          <cell r="EQ80">
            <v>4.1310000000000002</v>
          </cell>
          <cell r="ER80">
            <v>0</v>
          </cell>
          <cell r="ES80">
            <v>14.233000000000001</v>
          </cell>
          <cell r="ET80">
            <v>0</v>
          </cell>
          <cell r="EU80">
            <v>94422</v>
          </cell>
          <cell r="EV80">
            <v>0</v>
          </cell>
          <cell r="EW80">
            <v>0</v>
          </cell>
          <cell r="EX80">
            <v>0</v>
          </cell>
          <cell r="EZ80">
            <v>1644564</v>
          </cell>
          <cell r="FA80">
            <v>0</v>
          </cell>
          <cell r="FB80">
            <v>1738986</v>
          </cell>
          <cell r="FC80">
            <v>0.97329200000000005</v>
          </cell>
          <cell r="FD80">
            <v>0</v>
          </cell>
          <cell r="FE80">
            <v>202159</v>
          </cell>
          <cell r="FF80">
            <v>51938</v>
          </cell>
          <cell r="FG80">
            <v>5.7339000000000001E-2</v>
          </cell>
          <cell r="FH80">
            <v>4.9002999999999998E-2</v>
          </cell>
          <cell r="FI80">
            <v>0</v>
          </cell>
          <cell r="FJ80">
            <v>0</v>
          </cell>
          <cell r="FK80">
            <v>331.73500000000001</v>
          </cell>
          <cell r="FL80">
            <v>2040074</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F80">
            <v>0</v>
          </cell>
          <cell r="GG80">
            <v>0</v>
          </cell>
          <cell r="GH80">
            <v>0</v>
          </cell>
          <cell r="GI80">
            <v>0</v>
          </cell>
          <cell r="GJ80">
            <v>0</v>
          </cell>
          <cell r="GK80">
            <v>4801.0129999999999</v>
          </cell>
          <cell r="GL80">
            <v>4138</v>
          </cell>
          <cell r="GM80">
            <v>0</v>
          </cell>
          <cell r="GN80">
            <v>0</v>
          </cell>
          <cell r="GO80">
            <v>0</v>
          </cell>
          <cell r="GP80">
            <v>1993083</v>
          </cell>
          <cell r="GQ80">
            <v>1993083</v>
          </cell>
          <cell r="GR80">
            <v>0</v>
          </cell>
          <cell r="GS80">
            <v>0</v>
          </cell>
          <cell r="GT80">
            <v>0</v>
          </cell>
          <cell r="HB80">
            <v>210852832</v>
          </cell>
          <cell r="HC80">
            <v>6.0034999999999998E-2</v>
          </cell>
          <cell r="HD80">
            <v>46991</v>
          </cell>
        </row>
        <row r="81">
          <cell r="B81">
            <v>61805</v>
          </cell>
          <cell r="C81">
            <v>9</v>
          </cell>
          <cell r="D81">
            <v>2019</v>
          </cell>
          <cell r="E81">
            <v>5390</v>
          </cell>
          <cell r="F81">
            <v>0</v>
          </cell>
          <cell r="G81">
            <v>503.28</v>
          </cell>
          <cell r="H81">
            <v>494.47300000000001</v>
          </cell>
          <cell r="I81">
            <v>494.47300000000001</v>
          </cell>
          <cell r="J81">
            <v>503.28</v>
          </cell>
          <cell r="K81">
            <v>0</v>
          </cell>
          <cell r="L81">
            <v>6535</v>
          </cell>
          <cell r="M81">
            <v>0</v>
          </cell>
          <cell r="N81">
            <v>0</v>
          </cell>
          <cell r="P81">
            <v>498.84</v>
          </cell>
          <cell r="Q81">
            <v>0</v>
          </cell>
          <cell r="R81">
            <v>223071</v>
          </cell>
          <cell r="S81">
            <v>447.18</v>
          </cell>
          <cell r="U81">
            <v>0</v>
          </cell>
          <cell r="V81">
            <v>15.632999999999999</v>
          </cell>
          <cell r="W81">
            <v>10216</v>
          </cell>
          <cell r="X81">
            <v>10216</v>
          </cell>
          <cell r="Z81">
            <v>0</v>
          </cell>
          <cell r="AA81">
            <v>1</v>
          </cell>
          <cell r="AB81">
            <v>1</v>
          </cell>
          <cell r="AC81">
            <v>0</v>
          </cell>
          <cell r="AD81" t="str">
            <v>N</v>
          </cell>
          <cell r="AE81">
            <v>0</v>
          </cell>
          <cell r="AH81">
            <v>0</v>
          </cell>
          <cell r="AI81">
            <v>0</v>
          </cell>
          <cell r="AJ81">
            <v>5102</v>
          </cell>
          <cell r="AK81" t="str">
            <v>1</v>
          </cell>
          <cell r="AL81" t="str">
            <v>TRIVIUM ACADEMY</v>
          </cell>
          <cell r="AM81">
            <v>0</v>
          </cell>
          <cell r="AN81">
            <v>0</v>
          </cell>
          <cell r="AO81">
            <v>0</v>
          </cell>
          <cell r="AP81">
            <v>0</v>
          </cell>
          <cell r="AQ81">
            <v>0</v>
          </cell>
          <cell r="AR81">
            <v>0</v>
          </cell>
          <cell r="AS81">
            <v>0</v>
          </cell>
          <cell r="AT81">
            <v>0</v>
          </cell>
          <cell r="AU81">
            <v>0</v>
          </cell>
          <cell r="AV81">
            <v>0</v>
          </cell>
          <cell r="AW81">
            <v>3914404</v>
          </cell>
          <cell r="AX81">
            <v>3802612</v>
          </cell>
          <cell r="AY81">
            <v>0</v>
          </cell>
          <cell r="AZ81">
            <v>223071</v>
          </cell>
          <cell r="BA81">
            <v>0</v>
          </cell>
          <cell r="BB81">
            <v>19605</v>
          </cell>
          <cell r="BC81">
            <v>19605</v>
          </cell>
          <cell r="BD81">
            <v>25</v>
          </cell>
          <cell r="BE81">
            <v>0</v>
          </cell>
          <cell r="BF81">
            <v>3418640</v>
          </cell>
          <cell r="BG81">
            <v>0</v>
          </cell>
          <cell r="BH81">
            <v>0</v>
          </cell>
          <cell r="BI81">
            <v>0</v>
          </cell>
          <cell r="BJ81">
            <v>12</v>
          </cell>
          <cell r="BK81">
            <v>0</v>
          </cell>
          <cell r="BL81">
            <v>0</v>
          </cell>
          <cell r="BM81">
            <v>0</v>
          </cell>
          <cell r="BN81">
            <v>0</v>
          </cell>
          <cell r="BO81">
            <v>0</v>
          </cell>
          <cell r="BP81">
            <v>0</v>
          </cell>
          <cell r="BQ81">
            <v>5390</v>
          </cell>
          <cell r="BR81">
            <v>1</v>
          </cell>
          <cell r="BS81">
            <v>0</v>
          </cell>
          <cell r="BT81">
            <v>0</v>
          </cell>
          <cell r="BU81">
            <v>0</v>
          </cell>
          <cell r="BV81">
            <v>0</v>
          </cell>
          <cell r="BW81">
            <v>0</v>
          </cell>
          <cell r="BX81">
            <v>0</v>
          </cell>
          <cell r="BY81">
            <v>0</v>
          </cell>
          <cell r="BZ81">
            <v>0</v>
          </cell>
          <cell r="CA81">
            <v>0</v>
          </cell>
          <cell r="CB81">
            <v>0</v>
          </cell>
          <cell r="CC81">
            <v>0</v>
          </cell>
          <cell r="CG81">
            <v>0</v>
          </cell>
          <cell r="CH81">
            <v>111792</v>
          </cell>
          <cell r="CI81">
            <v>0</v>
          </cell>
          <cell r="CJ81">
            <v>4</v>
          </cell>
          <cell r="CK81">
            <v>0</v>
          </cell>
          <cell r="CL81">
            <v>0</v>
          </cell>
          <cell r="CN81">
            <v>0</v>
          </cell>
          <cell r="CO81">
            <v>1</v>
          </cell>
          <cell r="CP81">
            <v>0</v>
          </cell>
          <cell r="CQ81">
            <v>0</v>
          </cell>
          <cell r="CR81">
            <v>503.28</v>
          </cell>
          <cell r="CS81">
            <v>0</v>
          </cell>
          <cell r="CT81">
            <v>0</v>
          </cell>
          <cell r="CU81">
            <v>0</v>
          </cell>
          <cell r="CV81">
            <v>0</v>
          </cell>
          <cell r="CW81">
            <v>0</v>
          </cell>
          <cell r="CX81">
            <v>0</v>
          </cell>
          <cell r="CY81">
            <v>0</v>
          </cell>
          <cell r="CZ81">
            <v>0</v>
          </cell>
          <cell r="DA81">
            <v>1</v>
          </cell>
          <cell r="DB81">
            <v>3231381</v>
          </cell>
          <cell r="DC81">
            <v>0</v>
          </cell>
          <cell r="DD81">
            <v>0</v>
          </cell>
          <cell r="DE81">
            <v>0</v>
          </cell>
          <cell r="DF81">
            <v>0</v>
          </cell>
          <cell r="DG81">
            <v>0</v>
          </cell>
          <cell r="DH81">
            <v>0</v>
          </cell>
          <cell r="DI81">
            <v>0</v>
          </cell>
          <cell r="DK81">
            <v>5390</v>
          </cell>
          <cell r="DL81">
            <v>0</v>
          </cell>
          <cell r="DM81">
            <v>251249</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9.0670000000000002</v>
          </cell>
          <cell r="ED81">
            <v>65178</v>
          </cell>
          <cell r="EE81">
            <v>0</v>
          </cell>
          <cell r="EF81">
            <v>0</v>
          </cell>
          <cell r="EG81">
            <v>0</v>
          </cell>
          <cell r="EH81">
            <v>186071</v>
          </cell>
          <cell r="EI81">
            <v>0</v>
          </cell>
          <cell r="EJ81">
            <v>0</v>
          </cell>
          <cell r="EK81">
            <v>7.4450000000000003</v>
          </cell>
          <cell r="EL81">
            <v>0</v>
          </cell>
          <cell r="EM81">
            <v>0.33600000000000002</v>
          </cell>
          <cell r="EN81">
            <v>1.026</v>
          </cell>
          <cell r="EO81">
            <v>0</v>
          </cell>
          <cell r="EP81">
            <v>0</v>
          </cell>
          <cell r="EQ81">
            <v>8.8070000000000004</v>
          </cell>
          <cell r="ER81">
            <v>0</v>
          </cell>
          <cell r="ES81">
            <v>28.472999999999999</v>
          </cell>
          <cell r="ET81">
            <v>0</v>
          </cell>
          <cell r="EU81">
            <v>223071</v>
          </cell>
          <cell r="EV81">
            <v>0</v>
          </cell>
          <cell r="EW81">
            <v>0</v>
          </cell>
          <cell r="EX81">
            <v>0</v>
          </cell>
          <cell r="EZ81">
            <v>3289380</v>
          </cell>
          <cell r="FA81">
            <v>0</v>
          </cell>
          <cell r="FB81">
            <v>3512451</v>
          </cell>
          <cell r="FC81">
            <v>0.97329200000000005</v>
          </cell>
          <cell r="FD81">
            <v>0</v>
          </cell>
          <cell r="FE81">
            <v>408326</v>
          </cell>
          <cell r="FF81">
            <v>104906</v>
          </cell>
          <cell r="FG81">
            <v>5.7339000000000001E-2</v>
          </cell>
          <cell r="FH81">
            <v>4.9002999999999998E-2</v>
          </cell>
          <cell r="FI81">
            <v>0</v>
          </cell>
          <cell r="FJ81">
            <v>0</v>
          </cell>
          <cell r="FK81">
            <v>670.04700000000003</v>
          </cell>
          <cell r="FL81">
            <v>4137475</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F81">
            <v>0</v>
          </cell>
          <cell r="GG81">
            <v>0</v>
          </cell>
          <cell r="GH81">
            <v>0</v>
          </cell>
          <cell r="GI81">
            <v>0</v>
          </cell>
          <cell r="GJ81">
            <v>0</v>
          </cell>
          <cell r="GK81">
            <v>4604.6369999999997</v>
          </cell>
          <cell r="GL81">
            <v>0</v>
          </cell>
          <cell r="GM81">
            <v>0</v>
          </cell>
          <cell r="GN81">
            <v>0</v>
          </cell>
          <cell r="GO81">
            <v>0</v>
          </cell>
          <cell r="GP81">
            <v>4025683</v>
          </cell>
          <cell r="GQ81">
            <v>4025683</v>
          </cell>
          <cell r="GR81">
            <v>0</v>
          </cell>
          <cell r="GS81">
            <v>0</v>
          </cell>
          <cell r="GT81">
            <v>0</v>
          </cell>
          <cell r="HB81">
            <v>210852832</v>
          </cell>
          <cell r="HC81">
            <v>6.0034999999999998E-2</v>
          </cell>
          <cell r="HD81">
            <v>111792</v>
          </cell>
        </row>
        <row r="82">
          <cell r="B82">
            <v>123805</v>
          </cell>
          <cell r="C82">
            <v>9</v>
          </cell>
          <cell r="D82">
            <v>2019</v>
          </cell>
          <cell r="E82">
            <v>5390</v>
          </cell>
          <cell r="F82">
            <v>0</v>
          </cell>
          <cell r="G82">
            <v>363.452</v>
          </cell>
          <cell r="H82">
            <v>360.85700000000003</v>
          </cell>
          <cell r="I82">
            <v>360.85700000000003</v>
          </cell>
          <cell r="J82">
            <v>363.452</v>
          </cell>
          <cell r="K82">
            <v>0</v>
          </cell>
          <cell r="L82">
            <v>6535</v>
          </cell>
          <cell r="M82">
            <v>0</v>
          </cell>
          <cell r="N82">
            <v>0</v>
          </cell>
          <cell r="P82">
            <v>363.21699999999998</v>
          </cell>
          <cell r="Q82">
            <v>0</v>
          </cell>
          <cell r="R82">
            <v>162423</v>
          </cell>
          <cell r="S82">
            <v>447.18</v>
          </cell>
          <cell r="U82">
            <v>0</v>
          </cell>
          <cell r="V82">
            <v>175.51499999999999</v>
          </cell>
          <cell r="W82">
            <v>114699</v>
          </cell>
          <cell r="X82">
            <v>114699</v>
          </cell>
          <cell r="Z82">
            <v>0</v>
          </cell>
          <cell r="AA82">
            <v>1</v>
          </cell>
          <cell r="AB82">
            <v>1</v>
          </cell>
          <cell r="AC82">
            <v>0</v>
          </cell>
          <cell r="AD82" t="str">
            <v>N</v>
          </cell>
          <cell r="AE82">
            <v>0</v>
          </cell>
          <cell r="AH82">
            <v>0</v>
          </cell>
          <cell r="AI82">
            <v>0</v>
          </cell>
          <cell r="AJ82">
            <v>5102</v>
          </cell>
          <cell r="AK82" t="str">
            <v>1</v>
          </cell>
          <cell r="AL82" t="str">
            <v>EHRHART SCHOOL</v>
          </cell>
          <cell r="AM82">
            <v>0</v>
          </cell>
          <cell r="AN82">
            <v>0</v>
          </cell>
          <cell r="AO82">
            <v>0</v>
          </cell>
          <cell r="AP82">
            <v>0</v>
          </cell>
          <cell r="AQ82">
            <v>0</v>
          </cell>
          <cell r="AR82">
            <v>0</v>
          </cell>
          <cell r="AS82">
            <v>0</v>
          </cell>
          <cell r="AT82">
            <v>0</v>
          </cell>
          <cell r="AU82">
            <v>0</v>
          </cell>
          <cell r="AV82">
            <v>0</v>
          </cell>
          <cell r="AW82">
            <v>3370438</v>
          </cell>
          <cell r="AX82">
            <v>3288767</v>
          </cell>
          <cell r="AY82">
            <v>0</v>
          </cell>
          <cell r="AZ82">
            <v>162423</v>
          </cell>
          <cell r="BA82">
            <v>1.417</v>
          </cell>
          <cell r="BB82">
            <v>14101</v>
          </cell>
          <cell r="BC82">
            <v>14101</v>
          </cell>
          <cell r="BD82">
            <v>17.981999999999999</v>
          </cell>
          <cell r="BE82">
            <v>0</v>
          </cell>
          <cell r="BF82">
            <v>2930776</v>
          </cell>
          <cell r="BG82">
            <v>0</v>
          </cell>
          <cell r="BH82">
            <v>0</v>
          </cell>
          <cell r="BI82">
            <v>0</v>
          </cell>
          <cell r="BJ82">
            <v>12</v>
          </cell>
          <cell r="BK82">
            <v>0</v>
          </cell>
          <cell r="BL82">
            <v>0</v>
          </cell>
          <cell r="BM82">
            <v>0</v>
          </cell>
          <cell r="BN82">
            <v>0</v>
          </cell>
          <cell r="BO82">
            <v>0</v>
          </cell>
          <cell r="BP82">
            <v>0</v>
          </cell>
          <cell r="BQ82">
            <v>5390</v>
          </cell>
          <cell r="BR82">
            <v>1</v>
          </cell>
          <cell r="BS82">
            <v>0</v>
          </cell>
          <cell r="BT82">
            <v>0</v>
          </cell>
          <cell r="BU82">
            <v>0</v>
          </cell>
          <cell r="BV82">
            <v>0</v>
          </cell>
          <cell r="BW82">
            <v>0</v>
          </cell>
          <cell r="BX82">
            <v>0</v>
          </cell>
          <cell r="BY82">
            <v>0</v>
          </cell>
          <cell r="BZ82">
            <v>0</v>
          </cell>
          <cell r="CA82">
            <v>0</v>
          </cell>
          <cell r="CB82">
            <v>0</v>
          </cell>
          <cell r="CC82">
            <v>0</v>
          </cell>
          <cell r="CG82">
            <v>0</v>
          </cell>
          <cell r="CH82">
            <v>81671</v>
          </cell>
          <cell r="CI82">
            <v>0</v>
          </cell>
          <cell r="CJ82">
            <v>4</v>
          </cell>
          <cell r="CK82">
            <v>0</v>
          </cell>
          <cell r="CL82">
            <v>0</v>
          </cell>
          <cell r="CN82">
            <v>0</v>
          </cell>
          <cell r="CO82">
            <v>1</v>
          </cell>
          <cell r="CP82">
            <v>0</v>
          </cell>
          <cell r="CQ82">
            <v>0.91700000000000004</v>
          </cell>
          <cell r="CR82">
            <v>363.452</v>
          </cell>
          <cell r="CS82">
            <v>0</v>
          </cell>
          <cell r="CT82">
            <v>0</v>
          </cell>
          <cell r="CU82">
            <v>0</v>
          </cell>
          <cell r="CV82">
            <v>0</v>
          </cell>
          <cell r="CW82">
            <v>0</v>
          </cell>
          <cell r="CX82">
            <v>0</v>
          </cell>
          <cell r="CY82">
            <v>0</v>
          </cell>
          <cell r="CZ82">
            <v>0</v>
          </cell>
          <cell r="DA82">
            <v>1</v>
          </cell>
          <cell r="DB82">
            <v>2358200</v>
          </cell>
          <cell r="DC82">
            <v>0</v>
          </cell>
          <cell r="DD82">
            <v>2.3340000000000001</v>
          </cell>
          <cell r="DE82">
            <v>423468</v>
          </cell>
          <cell r="DF82">
            <v>423468</v>
          </cell>
          <cell r="DG82">
            <v>324</v>
          </cell>
          <cell r="DH82">
            <v>0</v>
          </cell>
          <cell r="DI82">
            <v>0</v>
          </cell>
          <cell r="DK82">
            <v>5390</v>
          </cell>
          <cell r="DL82">
            <v>0</v>
          </cell>
          <cell r="DM82">
            <v>100732</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4.3019999999999996</v>
          </cell>
          <cell r="ED82">
            <v>30925</v>
          </cell>
          <cell r="EE82">
            <v>0</v>
          </cell>
          <cell r="EF82">
            <v>0</v>
          </cell>
          <cell r="EG82">
            <v>0</v>
          </cell>
          <cell r="EH82">
            <v>16560</v>
          </cell>
          <cell r="EI82">
            <v>53247</v>
          </cell>
          <cell r="EJ82">
            <v>2.0369999999999999</v>
          </cell>
          <cell r="EK82">
            <v>6.7000000000000004E-2</v>
          </cell>
          <cell r="EL82">
            <v>0</v>
          </cell>
          <cell r="EM82">
            <v>6.0999999999999999E-2</v>
          </cell>
          <cell r="EN82">
            <v>0.43</v>
          </cell>
          <cell r="EO82">
            <v>0</v>
          </cell>
          <cell r="EP82">
            <v>0</v>
          </cell>
          <cell r="EQ82">
            <v>2.5950000000000002</v>
          </cell>
          <cell r="ER82">
            <v>0</v>
          </cell>
          <cell r="ES82">
            <v>2.5339999999999998</v>
          </cell>
          <cell r="ET82">
            <v>938</v>
          </cell>
          <cell r="EU82">
            <v>162423</v>
          </cell>
          <cell r="EV82">
            <v>0</v>
          </cell>
          <cell r="EW82">
            <v>0</v>
          </cell>
          <cell r="EX82">
            <v>0</v>
          </cell>
          <cell r="EZ82">
            <v>2848777</v>
          </cell>
          <cell r="FA82">
            <v>0</v>
          </cell>
          <cell r="FB82">
            <v>3011200</v>
          </cell>
          <cell r="FC82">
            <v>0.97329200000000005</v>
          </cell>
          <cell r="FD82">
            <v>0</v>
          </cell>
          <cell r="FE82">
            <v>350055</v>
          </cell>
          <cell r="FF82">
            <v>89935</v>
          </cell>
          <cell r="FG82">
            <v>5.7339000000000001E-2</v>
          </cell>
          <cell r="FH82">
            <v>4.9002999999999998E-2</v>
          </cell>
          <cell r="FI82">
            <v>0</v>
          </cell>
          <cell r="FJ82">
            <v>0</v>
          </cell>
          <cell r="FK82">
            <v>574.42700000000002</v>
          </cell>
          <cell r="FL82">
            <v>3532861</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F82">
            <v>0</v>
          </cell>
          <cell r="GG82">
            <v>0</v>
          </cell>
          <cell r="GH82">
            <v>0</v>
          </cell>
          <cell r="GI82">
            <v>0</v>
          </cell>
          <cell r="GJ82">
            <v>0</v>
          </cell>
          <cell r="GK82">
            <v>4794.5290000000005</v>
          </cell>
          <cell r="GL82">
            <v>5811</v>
          </cell>
          <cell r="GM82">
            <v>0</v>
          </cell>
          <cell r="GN82">
            <v>0</v>
          </cell>
          <cell r="GO82">
            <v>0</v>
          </cell>
          <cell r="GP82">
            <v>3451190</v>
          </cell>
          <cell r="GQ82">
            <v>3451190</v>
          </cell>
          <cell r="GR82">
            <v>0</v>
          </cell>
          <cell r="GS82">
            <v>0</v>
          </cell>
          <cell r="GT82">
            <v>0</v>
          </cell>
          <cell r="HB82">
            <v>210852832</v>
          </cell>
          <cell r="HC82">
            <v>6.0034999999999998E-2</v>
          </cell>
          <cell r="HD82">
            <v>80733</v>
          </cell>
        </row>
        <row r="83">
          <cell r="B83">
            <v>227805</v>
          </cell>
          <cell r="C83">
            <v>9</v>
          </cell>
          <cell r="D83">
            <v>2019</v>
          </cell>
          <cell r="E83">
            <v>5390</v>
          </cell>
          <cell r="F83">
            <v>0</v>
          </cell>
          <cell r="G83">
            <v>273.77</v>
          </cell>
          <cell r="H83">
            <v>268.822</v>
          </cell>
          <cell r="I83">
            <v>268.822</v>
          </cell>
          <cell r="J83">
            <v>273.77</v>
          </cell>
          <cell r="K83">
            <v>0</v>
          </cell>
          <cell r="L83">
            <v>6535</v>
          </cell>
          <cell r="M83">
            <v>0</v>
          </cell>
          <cell r="N83">
            <v>0</v>
          </cell>
          <cell r="P83">
            <v>272.58300000000003</v>
          </cell>
          <cell r="Q83">
            <v>0</v>
          </cell>
          <cell r="R83">
            <v>121894</v>
          </cell>
          <cell r="S83">
            <v>447.18</v>
          </cell>
          <cell r="U83">
            <v>0</v>
          </cell>
          <cell r="V83">
            <v>0</v>
          </cell>
          <cell r="W83">
            <v>0</v>
          </cell>
          <cell r="X83">
            <v>0</v>
          </cell>
          <cell r="Z83">
            <v>0</v>
          </cell>
          <cell r="AA83">
            <v>1</v>
          </cell>
          <cell r="AB83">
            <v>1</v>
          </cell>
          <cell r="AC83">
            <v>0</v>
          </cell>
          <cell r="AD83" t="str">
            <v>N</v>
          </cell>
          <cell r="AE83">
            <v>0</v>
          </cell>
          <cell r="AH83">
            <v>0</v>
          </cell>
          <cell r="AI83">
            <v>0</v>
          </cell>
          <cell r="AJ83">
            <v>5102</v>
          </cell>
          <cell r="AK83" t="str">
            <v>1</v>
          </cell>
          <cell r="AL83" t="str">
            <v>TEXAS EMPOWERMENT ACADEMY</v>
          </cell>
          <cell r="AM83">
            <v>0</v>
          </cell>
          <cell r="AN83">
            <v>0</v>
          </cell>
          <cell r="AO83">
            <v>0</v>
          </cell>
          <cell r="AP83">
            <v>0</v>
          </cell>
          <cell r="AQ83">
            <v>0</v>
          </cell>
          <cell r="AR83">
            <v>0</v>
          </cell>
          <cell r="AS83">
            <v>0</v>
          </cell>
          <cell r="AT83">
            <v>0</v>
          </cell>
          <cell r="AU83">
            <v>0</v>
          </cell>
          <cell r="AV83">
            <v>0</v>
          </cell>
          <cell r="AW83">
            <v>2508821</v>
          </cell>
          <cell r="AX83">
            <v>2439835</v>
          </cell>
          <cell r="AY83">
            <v>0</v>
          </cell>
          <cell r="AZ83">
            <v>124630</v>
          </cell>
          <cell r="BA83">
            <v>10.5</v>
          </cell>
          <cell r="BB83">
            <v>0</v>
          </cell>
          <cell r="BC83">
            <v>0</v>
          </cell>
          <cell r="BD83">
            <v>0</v>
          </cell>
          <cell r="BE83">
            <v>0</v>
          </cell>
          <cell r="BF83">
            <v>2175440</v>
          </cell>
          <cell r="BG83">
            <v>0</v>
          </cell>
          <cell r="BH83">
            <v>9.9480000000000004</v>
          </cell>
          <cell r="BI83">
            <v>2736</v>
          </cell>
          <cell r="BJ83">
            <v>12</v>
          </cell>
          <cell r="BK83">
            <v>0</v>
          </cell>
          <cell r="BL83">
            <v>0</v>
          </cell>
          <cell r="BM83">
            <v>0</v>
          </cell>
          <cell r="BN83">
            <v>0</v>
          </cell>
          <cell r="BO83">
            <v>0</v>
          </cell>
          <cell r="BP83">
            <v>0</v>
          </cell>
          <cell r="BQ83">
            <v>5390</v>
          </cell>
          <cell r="BR83">
            <v>1</v>
          </cell>
          <cell r="BS83">
            <v>0</v>
          </cell>
          <cell r="BT83">
            <v>0</v>
          </cell>
          <cell r="BU83">
            <v>0</v>
          </cell>
          <cell r="BV83">
            <v>0</v>
          </cell>
          <cell r="BW83">
            <v>0</v>
          </cell>
          <cell r="BX83">
            <v>0</v>
          </cell>
          <cell r="BY83">
            <v>0</v>
          </cell>
          <cell r="BZ83">
            <v>0</v>
          </cell>
          <cell r="CA83">
            <v>0</v>
          </cell>
          <cell r="CB83">
            <v>0</v>
          </cell>
          <cell r="CC83">
            <v>0</v>
          </cell>
          <cell r="CG83">
            <v>0</v>
          </cell>
          <cell r="CH83">
            <v>66250</v>
          </cell>
          <cell r="CI83">
            <v>0</v>
          </cell>
          <cell r="CJ83">
            <v>4</v>
          </cell>
          <cell r="CK83">
            <v>0</v>
          </cell>
          <cell r="CL83">
            <v>0</v>
          </cell>
          <cell r="CN83">
            <v>0</v>
          </cell>
          <cell r="CO83">
            <v>1</v>
          </cell>
          <cell r="CP83">
            <v>0</v>
          </cell>
          <cell r="CQ83">
            <v>0.75</v>
          </cell>
          <cell r="CR83">
            <v>273.77</v>
          </cell>
          <cell r="CS83">
            <v>0</v>
          </cell>
          <cell r="CT83">
            <v>0</v>
          </cell>
          <cell r="CU83">
            <v>0</v>
          </cell>
          <cell r="CV83">
            <v>0</v>
          </cell>
          <cell r="CW83">
            <v>0</v>
          </cell>
          <cell r="CX83">
            <v>0</v>
          </cell>
          <cell r="CY83">
            <v>0</v>
          </cell>
          <cell r="CZ83">
            <v>0</v>
          </cell>
          <cell r="DA83">
            <v>1</v>
          </cell>
          <cell r="DB83">
            <v>1756752</v>
          </cell>
          <cell r="DC83">
            <v>0</v>
          </cell>
          <cell r="DD83">
            <v>0</v>
          </cell>
          <cell r="DE83">
            <v>321300</v>
          </cell>
          <cell r="DF83">
            <v>321300</v>
          </cell>
          <cell r="DG83">
            <v>245.83</v>
          </cell>
          <cell r="DH83">
            <v>0</v>
          </cell>
          <cell r="DI83">
            <v>0</v>
          </cell>
          <cell r="DK83">
            <v>5390</v>
          </cell>
          <cell r="DL83">
            <v>0</v>
          </cell>
          <cell r="DM83">
            <v>157084</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8.0030000000000001</v>
          </cell>
          <cell r="ED83">
            <v>57530</v>
          </cell>
          <cell r="EE83">
            <v>0</v>
          </cell>
          <cell r="EF83">
            <v>0</v>
          </cell>
          <cell r="EG83">
            <v>0</v>
          </cell>
          <cell r="EH83">
            <v>99554</v>
          </cell>
          <cell r="EI83">
            <v>0</v>
          </cell>
          <cell r="EJ83">
            <v>0</v>
          </cell>
          <cell r="EK83">
            <v>4.7530000000000001</v>
          </cell>
          <cell r="EL83">
            <v>0</v>
          </cell>
          <cell r="EM83">
            <v>0</v>
          </cell>
          <cell r="EN83">
            <v>0.19500000000000001</v>
          </cell>
          <cell r="EO83">
            <v>0</v>
          </cell>
          <cell r="EP83">
            <v>0</v>
          </cell>
          <cell r="EQ83">
            <v>4.9480000000000004</v>
          </cell>
          <cell r="ER83">
            <v>0</v>
          </cell>
          <cell r="ES83">
            <v>15.234</v>
          </cell>
          <cell r="ET83">
            <v>5438</v>
          </cell>
          <cell r="EU83">
            <v>124630</v>
          </cell>
          <cell r="EV83">
            <v>0</v>
          </cell>
          <cell r="EW83">
            <v>0</v>
          </cell>
          <cell r="EX83">
            <v>0</v>
          </cell>
          <cell r="EZ83">
            <v>2113242</v>
          </cell>
          <cell r="FA83">
            <v>0</v>
          </cell>
          <cell r="FB83">
            <v>2237872</v>
          </cell>
          <cell r="FC83">
            <v>0.97329200000000005</v>
          </cell>
          <cell r="FD83">
            <v>0</v>
          </cell>
          <cell r="FE83">
            <v>259837</v>
          </cell>
          <cell r="FF83">
            <v>66756</v>
          </cell>
          <cell r="FG83">
            <v>5.7339000000000001E-2</v>
          </cell>
          <cell r="FH83">
            <v>4.9002999999999998E-2</v>
          </cell>
          <cell r="FI83">
            <v>0</v>
          </cell>
          <cell r="FJ83">
            <v>0</v>
          </cell>
          <cell r="FK83">
            <v>426.38200000000001</v>
          </cell>
          <cell r="FL83">
            <v>2630715</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F83">
            <v>0</v>
          </cell>
          <cell r="GG83">
            <v>0</v>
          </cell>
          <cell r="GH83">
            <v>0</v>
          </cell>
          <cell r="GI83">
            <v>0</v>
          </cell>
          <cell r="GJ83">
            <v>0</v>
          </cell>
          <cell r="GK83">
            <v>4808.4229999999998</v>
          </cell>
          <cell r="GL83">
            <v>4346</v>
          </cell>
          <cell r="GM83">
            <v>0</v>
          </cell>
          <cell r="GN83">
            <v>0</v>
          </cell>
          <cell r="GO83">
            <v>0</v>
          </cell>
          <cell r="GP83">
            <v>2564465</v>
          </cell>
          <cell r="GQ83">
            <v>2564465</v>
          </cell>
          <cell r="GR83">
            <v>0</v>
          </cell>
          <cell r="GS83">
            <v>0</v>
          </cell>
          <cell r="GT83">
            <v>0</v>
          </cell>
          <cell r="HB83">
            <v>210852832</v>
          </cell>
          <cell r="HC83">
            <v>6.0034999999999998E-2</v>
          </cell>
          <cell r="HD83">
            <v>60812</v>
          </cell>
        </row>
        <row r="84">
          <cell r="B84">
            <v>15806</v>
          </cell>
          <cell r="C84">
            <v>9</v>
          </cell>
          <cell r="D84">
            <v>2019</v>
          </cell>
          <cell r="E84">
            <v>5390</v>
          </cell>
          <cell r="F84">
            <v>0</v>
          </cell>
          <cell r="G84">
            <v>588.90499999999997</v>
          </cell>
          <cell r="H84">
            <v>545.41600000000005</v>
          </cell>
          <cell r="I84">
            <v>545.41600000000005</v>
          </cell>
          <cell r="J84">
            <v>588.90499999999997</v>
          </cell>
          <cell r="K84">
            <v>0</v>
          </cell>
          <cell r="L84">
            <v>6535</v>
          </cell>
          <cell r="M84">
            <v>0</v>
          </cell>
          <cell r="N84">
            <v>0</v>
          </cell>
          <cell r="P84">
            <v>588.07000000000005</v>
          </cell>
          <cell r="Q84">
            <v>0</v>
          </cell>
          <cell r="R84">
            <v>262973</v>
          </cell>
          <cell r="S84">
            <v>447.18</v>
          </cell>
          <cell r="U84">
            <v>0</v>
          </cell>
          <cell r="V84">
            <v>114.61</v>
          </cell>
          <cell r="W84">
            <v>74898</v>
          </cell>
          <cell r="X84">
            <v>74898</v>
          </cell>
          <cell r="Z84">
            <v>0</v>
          </cell>
          <cell r="AA84">
            <v>1</v>
          </cell>
          <cell r="AB84">
            <v>1</v>
          </cell>
          <cell r="AC84">
            <v>0</v>
          </cell>
          <cell r="AD84" t="str">
            <v>N</v>
          </cell>
          <cell r="AE84">
            <v>0</v>
          </cell>
          <cell r="AH84">
            <v>0</v>
          </cell>
          <cell r="AI84">
            <v>0</v>
          </cell>
          <cell r="AJ84">
            <v>5102</v>
          </cell>
          <cell r="AK84" t="str">
            <v>1</v>
          </cell>
          <cell r="AL84" t="str">
            <v>SCHOOL OF EXCELLENCE IN EDUCATION</v>
          </cell>
          <cell r="AM84">
            <v>0</v>
          </cell>
          <cell r="AN84">
            <v>0</v>
          </cell>
          <cell r="AO84">
            <v>0</v>
          </cell>
          <cell r="AP84">
            <v>0</v>
          </cell>
          <cell r="AQ84">
            <v>0</v>
          </cell>
          <cell r="AR84">
            <v>0</v>
          </cell>
          <cell r="AS84">
            <v>0</v>
          </cell>
          <cell r="AT84">
            <v>0</v>
          </cell>
          <cell r="AU84">
            <v>0</v>
          </cell>
          <cell r="AV84">
            <v>0</v>
          </cell>
          <cell r="AW84">
            <v>6106786</v>
          </cell>
          <cell r="AX84">
            <v>5894809</v>
          </cell>
          <cell r="AY84">
            <v>0</v>
          </cell>
          <cell r="AZ84">
            <v>311971</v>
          </cell>
          <cell r="BA84">
            <v>63.832999999999998</v>
          </cell>
          <cell r="BB84">
            <v>0</v>
          </cell>
          <cell r="BC84">
            <v>0</v>
          </cell>
          <cell r="BD84">
            <v>0</v>
          </cell>
          <cell r="BE84">
            <v>0</v>
          </cell>
          <cell r="BF84">
            <v>5142760</v>
          </cell>
          <cell r="BG84">
            <v>0</v>
          </cell>
          <cell r="BH84">
            <v>178.17400000000001</v>
          </cell>
          <cell r="BI84">
            <v>48998</v>
          </cell>
          <cell r="BJ84">
            <v>12</v>
          </cell>
          <cell r="BK84">
            <v>0</v>
          </cell>
          <cell r="BL84">
            <v>0</v>
          </cell>
          <cell r="BM84">
            <v>0</v>
          </cell>
          <cell r="BN84">
            <v>0</v>
          </cell>
          <cell r="BO84">
            <v>0</v>
          </cell>
          <cell r="BP84">
            <v>0</v>
          </cell>
          <cell r="BQ84">
            <v>5390</v>
          </cell>
          <cell r="BR84">
            <v>1</v>
          </cell>
          <cell r="BS84">
            <v>0</v>
          </cell>
          <cell r="BT84">
            <v>0</v>
          </cell>
          <cell r="BU84">
            <v>0</v>
          </cell>
          <cell r="BV84">
            <v>0</v>
          </cell>
          <cell r="BW84">
            <v>0</v>
          </cell>
          <cell r="BX84">
            <v>0</v>
          </cell>
          <cell r="BY84">
            <v>0</v>
          </cell>
          <cell r="BZ84">
            <v>0</v>
          </cell>
          <cell r="CA84">
            <v>0</v>
          </cell>
          <cell r="CB84">
            <v>0</v>
          </cell>
          <cell r="CC84">
            <v>0</v>
          </cell>
          <cell r="CG84">
            <v>0</v>
          </cell>
          <cell r="CH84">
            <v>162979</v>
          </cell>
          <cell r="CI84">
            <v>0</v>
          </cell>
          <cell r="CJ84">
            <v>4</v>
          </cell>
          <cell r="CK84">
            <v>0</v>
          </cell>
          <cell r="CL84">
            <v>0</v>
          </cell>
          <cell r="CN84">
            <v>0</v>
          </cell>
          <cell r="CO84">
            <v>1</v>
          </cell>
          <cell r="CP84">
            <v>0</v>
          </cell>
          <cell r="CQ84">
            <v>1</v>
          </cell>
          <cell r="CR84">
            <v>588.90499999999997</v>
          </cell>
          <cell r="CS84">
            <v>0</v>
          </cell>
          <cell r="CT84">
            <v>0</v>
          </cell>
          <cell r="CU84">
            <v>0</v>
          </cell>
          <cell r="CV84">
            <v>0</v>
          </cell>
          <cell r="CW84">
            <v>0</v>
          </cell>
          <cell r="CX84">
            <v>0</v>
          </cell>
          <cell r="CY84">
            <v>0</v>
          </cell>
          <cell r="CZ84">
            <v>0</v>
          </cell>
          <cell r="DA84">
            <v>1</v>
          </cell>
          <cell r="DB84">
            <v>3564294</v>
          </cell>
          <cell r="DC84">
            <v>0</v>
          </cell>
          <cell r="DD84">
            <v>0</v>
          </cell>
          <cell r="DE84">
            <v>1067597</v>
          </cell>
          <cell r="DF84">
            <v>1067597</v>
          </cell>
          <cell r="DG84">
            <v>816.83</v>
          </cell>
          <cell r="DH84">
            <v>0</v>
          </cell>
          <cell r="DI84">
            <v>0</v>
          </cell>
          <cell r="DK84">
            <v>5390</v>
          </cell>
          <cell r="DL84">
            <v>0</v>
          </cell>
          <cell r="DM84">
            <v>315761</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4.6849999999999996</v>
          </cell>
          <cell r="ED84">
            <v>33678</v>
          </cell>
          <cell r="EE84">
            <v>0</v>
          </cell>
          <cell r="EF84">
            <v>0</v>
          </cell>
          <cell r="EG84">
            <v>0</v>
          </cell>
          <cell r="EH84">
            <v>282083</v>
          </cell>
          <cell r="EI84">
            <v>0</v>
          </cell>
          <cell r="EJ84">
            <v>0</v>
          </cell>
          <cell r="EK84">
            <v>11.103</v>
          </cell>
          <cell r="EL84">
            <v>0</v>
          </cell>
          <cell r="EM84">
            <v>1.982</v>
          </cell>
          <cell r="EN84">
            <v>0.78200000000000003</v>
          </cell>
          <cell r="EO84">
            <v>0</v>
          </cell>
          <cell r="EP84">
            <v>0</v>
          </cell>
          <cell r="EQ84">
            <v>13.867000000000001</v>
          </cell>
          <cell r="ER84">
            <v>0</v>
          </cell>
          <cell r="ES84">
            <v>43.164999999999999</v>
          </cell>
          <cell r="ET84">
            <v>32167</v>
          </cell>
          <cell r="EU84">
            <v>311971</v>
          </cell>
          <cell r="EV84">
            <v>0</v>
          </cell>
          <cell r="EW84">
            <v>0</v>
          </cell>
          <cell r="EX84">
            <v>0</v>
          </cell>
          <cell r="EZ84">
            <v>5122739</v>
          </cell>
          <cell r="FA84">
            <v>0</v>
          </cell>
          <cell r="FB84">
            <v>5434710</v>
          </cell>
          <cell r="FC84">
            <v>0.97329200000000005</v>
          </cell>
          <cell r="FD84">
            <v>0</v>
          </cell>
          <cell r="FE84">
            <v>614257</v>
          </cell>
          <cell r="FF84">
            <v>157813</v>
          </cell>
          <cell r="FG84">
            <v>5.7339000000000001E-2</v>
          </cell>
          <cell r="FH84">
            <v>4.9002999999999998E-2</v>
          </cell>
          <cell r="FI84">
            <v>0</v>
          </cell>
          <cell r="FJ84">
            <v>0</v>
          </cell>
          <cell r="FK84">
            <v>1007.972</v>
          </cell>
          <cell r="FL84">
            <v>6369759</v>
          </cell>
          <cell r="FM84">
            <v>0</v>
          </cell>
          <cell r="FN84">
            <v>0</v>
          </cell>
          <cell r="FO84">
            <v>101829</v>
          </cell>
          <cell r="FP84">
            <v>0</v>
          </cell>
          <cell r="FQ84">
            <v>101829</v>
          </cell>
          <cell r="FR84">
            <v>101829</v>
          </cell>
          <cell r="FS84">
            <v>0</v>
          </cell>
          <cell r="FT84">
            <v>0</v>
          </cell>
          <cell r="FU84">
            <v>0</v>
          </cell>
          <cell r="FV84">
            <v>0</v>
          </cell>
          <cell r="FW84">
            <v>0</v>
          </cell>
          <cell r="FX84">
            <v>0</v>
          </cell>
          <cell r="FY84">
            <v>0</v>
          </cell>
          <cell r="FZ84">
            <v>0</v>
          </cell>
          <cell r="GA84">
            <v>0</v>
          </cell>
          <cell r="GB84">
            <v>261333</v>
          </cell>
          <cell r="GC84">
            <v>261333</v>
          </cell>
          <cell r="GD84">
            <v>29.622</v>
          </cell>
          <cell r="GF84">
            <v>0</v>
          </cell>
          <cell r="GG84">
            <v>0</v>
          </cell>
          <cell r="GH84">
            <v>0</v>
          </cell>
          <cell r="GI84">
            <v>0</v>
          </cell>
          <cell r="GJ84">
            <v>0</v>
          </cell>
          <cell r="GK84">
            <v>4798.2340000000004</v>
          </cell>
          <cell r="GL84">
            <v>74110</v>
          </cell>
          <cell r="GM84">
            <v>0</v>
          </cell>
          <cell r="GN84">
            <v>248790</v>
          </cell>
          <cell r="GO84">
            <v>0</v>
          </cell>
          <cell r="GP84">
            <v>6206780</v>
          </cell>
          <cell r="GQ84">
            <v>6206780</v>
          </cell>
          <cell r="GR84">
            <v>0</v>
          </cell>
          <cell r="GS84">
            <v>0</v>
          </cell>
          <cell r="GT84">
            <v>0</v>
          </cell>
          <cell r="HB84">
            <v>210852832</v>
          </cell>
          <cell r="HC84">
            <v>6.0034999999999998E-2</v>
          </cell>
          <cell r="HD84">
            <v>130812</v>
          </cell>
        </row>
        <row r="85">
          <cell r="B85">
            <v>57806</v>
          </cell>
          <cell r="C85">
            <v>9</v>
          </cell>
          <cell r="D85">
            <v>2019</v>
          </cell>
          <cell r="E85">
            <v>5390</v>
          </cell>
          <cell r="F85">
            <v>0</v>
          </cell>
          <cell r="G85">
            <v>1471.1849999999999</v>
          </cell>
          <cell r="H85">
            <v>1428.7180000000001</v>
          </cell>
          <cell r="I85">
            <v>1428.7180000000001</v>
          </cell>
          <cell r="J85">
            <v>1471.1849999999999</v>
          </cell>
          <cell r="K85">
            <v>0</v>
          </cell>
          <cell r="L85">
            <v>6535</v>
          </cell>
          <cell r="M85">
            <v>0</v>
          </cell>
          <cell r="N85">
            <v>0</v>
          </cell>
          <cell r="P85">
            <v>1464.89</v>
          </cell>
          <cell r="Q85">
            <v>0</v>
          </cell>
          <cell r="R85">
            <v>655070</v>
          </cell>
          <cell r="S85">
            <v>447.18</v>
          </cell>
          <cell r="U85">
            <v>0</v>
          </cell>
          <cell r="V85">
            <v>336.13299999999998</v>
          </cell>
          <cell r="W85">
            <v>219663</v>
          </cell>
          <cell r="X85">
            <v>219663</v>
          </cell>
          <cell r="Z85">
            <v>0</v>
          </cell>
          <cell r="AA85">
            <v>1</v>
          </cell>
          <cell r="AB85">
            <v>1</v>
          </cell>
          <cell r="AC85">
            <v>0</v>
          </cell>
          <cell r="AD85" t="str">
            <v>N</v>
          </cell>
          <cell r="AE85">
            <v>0</v>
          </cell>
          <cell r="AH85">
            <v>0</v>
          </cell>
          <cell r="AI85">
            <v>0</v>
          </cell>
          <cell r="AJ85">
            <v>5102</v>
          </cell>
          <cell r="AK85" t="str">
            <v>1</v>
          </cell>
          <cell r="AL85" t="str">
            <v>ADVANTAGE ACADEMY</v>
          </cell>
          <cell r="AM85">
            <v>0</v>
          </cell>
          <cell r="AN85">
            <v>0</v>
          </cell>
          <cell r="AO85">
            <v>0</v>
          </cell>
          <cell r="AP85">
            <v>0</v>
          </cell>
          <cell r="AQ85">
            <v>0</v>
          </cell>
          <cell r="AR85">
            <v>0</v>
          </cell>
          <cell r="AS85">
            <v>0</v>
          </cell>
          <cell r="AT85">
            <v>0</v>
          </cell>
          <cell r="AU85">
            <v>0</v>
          </cell>
          <cell r="AV85">
            <v>0</v>
          </cell>
          <cell r="AW85">
            <v>13563954</v>
          </cell>
          <cell r="AX85">
            <v>13149159</v>
          </cell>
          <cell r="AY85">
            <v>0</v>
          </cell>
          <cell r="AZ85">
            <v>707991</v>
          </cell>
          <cell r="BA85">
            <v>69.582999999999998</v>
          </cell>
          <cell r="BB85">
            <v>36857</v>
          </cell>
          <cell r="BC85">
            <v>36857</v>
          </cell>
          <cell r="BD85">
            <v>47</v>
          </cell>
          <cell r="BE85">
            <v>0</v>
          </cell>
          <cell r="BF85">
            <v>11722654</v>
          </cell>
          <cell r="BG85">
            <v>0</v>
          </cell>
          <cell r="BH85">
            <v>192.44</v>
          </cell>
          <cell r="BI85">
            <v>52921</v>
          </cell>
          <cell r="BJ85">
            <v>12</v>
          </cell>
          <cell r="BK85">
            <v>0</v>
          </cell>
          <cell r="BL85">
            <v>0</v>
          </cell>
          <cell r="BM85">
            <v>0</v>
          </cell>
          <cell r="BN85">
            <v>0</v>
          </cell>
          <cell r="BO85">
            <v>0</v>
          </cell>
          <cell r="BP85">
            <v>0</v>
          </cell>
          <cell r="BQ85">
            <v>5390</v>
          </cell>
          <cell r="BR85">
            <v>1</v>
          </cell>
          <cell r="BS85">
            <v>0</v>
          </cell>
          <cell r="BT85">
            <v>0</v>
          </cell>
          <cell r="BU85">
            <v>0</v>
          </cell>
          <cell r="BV85">
            <v>0</v>
          </cell>
          <cell r="BW85">
            <v>0</v>
          </cell>
          <cell r="BX85">
            <v>0</v>
          </cell>
          <cell r="BY85">
            <v>0</v>
          </cell>
          <cell r="BZ85">
            <v>0</v>
          </cell>
          <cell r="CA85">
            <v>0</v>
          </cell>
          <cell r="CB85">
            <v>0</v>
          </cell>
          <cell r="CC85">
            <v>0</v>
          </cell>
          <cell r="CG85">
            <v>0</v>
          </cell>
          <cell r="CH85">
            <v>361874</v>
          </cell>
          <cell r="CI85">
            <v>0</v>
          </cell>
          <cell r="CJ85">
            <v>4</v>
          </cell>
          <cell r="CK85">
            <v>0</v>
          </cell>
          <cell r="CL85">
            <v>0</v>
          </cell>
          <cell r="CN85">
            <v>0</v>
          </cell>
          <cell r="CO85">
            <v>1</v>
          </cell>
          <cell r="CP85">
            <v>0</v>
          </cell>
          <cell r="CQ85">
            <v>1.167</v>
          </cell>
          <cell r="CR85">
            <v>1471.1849999999999</v>
          </cell>
          <cell r="CS85">
            <v>0</v>
          </cell>
          <cell r="CT85">
            <v>0</v>
          </cell>
          <cell r="CU85">
            <v>0</v>
          </cell>
          <cell r="CV85">
            <v>0</v>
          </cell>
          <cell r="CW85">
            <v>0</v>
          </cell>
          <cell r="CX85">
            <v>0</v>
          </cell>
          <cell r="CY85">
            <v>0</v>
          </cell>
          <cell r="CZ85">
            <v>0</v>
          </cell>
          <cell r="DA85">
            <v>1</v>
          </cell>
          <cell r="DB85">
            <v>9336672</v>
          </cell>
          <cell r="DC85">
            <v>0</v>
          </cell>
          <cell r="DD85">
            <v>70.75</v>
          </cell>
          <cell r="DE85">
            <v>1611753</v>
          </cell>
          <cell r="DF85">
            <v>1611753</v>
          </cell>
          <cell r="DG85">
            <v>1233.17</v>
          </cell>
          <cell r="DH85">
            <v>0</v>
          </cell>
          <cell r="DI85">
            <v>0</v>
          </cell>
          <cell r="DK85">
            <v>5390</v>
          </cell>
          <cell r="DL85">
            <v>0</v>
          </cell>
          <cell r="DM85">
            <v>555641</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46.003</v>
          </cell>
          <cell r="ED85">
            <v>330693</v>
          </cell>
          <cell r="EE85">
            <v>0</v>
          </cell>
          <cell r="EF85">
            <v>0</v>
          </cell>
          <cell r="EG85">
            <v>0</v>
          </cell>
          <cell r="EH85">
            <v>224948</v>
          </cell>
          <cell r="EI85">
            <v>0</v>
          </cell>
          <cell r="EJ85">
            <v>0</v>
          </cell>
          <cell r="EK85">
            <v>8.5489999999999995</v>
          </cell>
          <cell r="EL85">
            <v>0</v>
          </cell>
          <cell r="EM85">
            <v>0</v>
          </cell>
          <cell r="EN85">
            <v>1.7549999999999999</v>
          </cell>
          <cell r="EO85">
            <v>0</v>
          </cell>
          <cell r="EP85">
            <v>0</v>
          </cell>
          <cell r="EQ85">
            <v>10.304</v>
          </cell>
          <cell r="ER85">
            <v>0</v>
          </cell>
          <cell r="ES85">
            <v>34.421999999999997</v>
          </cell>
          <cell r="ET85">
            <v>35083</v>
          </cell>
          <cell r="EU85">
            <v>707991</v>
          </cell>
          <cell r="EV85">
            <v>0</v>
          </cell>
          <cell r="EW85">
            <v>0</v>
          </cell>
          <cell r="EX85">
            <v>0</v>
          </cell>
          <cell r="EZ85">
            <v>11389266</v>
          </cell>
          <cell r="FA85">
            <v>0</v>
          </cell>
          <cell r="FB85">
            <v>12097257</v>
          </cell>
          <cell r="FC85">
            <v>0.97329200000000005</v>
          </cell>
          <cell r="FD85">
            <v>0</v>
          </cell>
          <cell r="FE85">
            <v>1400167</v>
          </cell>
          <cell r="FF85">
            <v>359726</v>
          </cell>
          <cell r="FG85">
            <v>5.7339000000000001E-2</v>
          </cell>
          <cell r="FH85">
            <v>4.9002999999999998E-2</v>
          </cell>
          <cell r="FI85">
            <v>0</v>
          </cell>
          <cell r="FJ85">
            <v>0</v>
          </cell>
          <cell r="FK85">
            <v>2297.62</v>
          </cell>
          <cell r="FL85">
            <v>14219024</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283750</v>
          </cell>
          <cell r="GC85">
            <v>283750</v>
          </cell>
          <cell r="GD85">
            <v>32.162999999999997</v>
          </cell>
          <cell r="GF85">
            <v>0</v>
          </cell>
          <cell r="GG85">
            <v>0</v>
          </cell>
          <cell r="GH85">
            <v>0</v>
          </cell>
          <cell r="GI85">
            <v>0</v>
          </cell>
          <cell r="GJ85">
            <v>0</v>
          </cell>
          <cell r="GK85">
            <v>4770.4449999999997</v>
          </cell>
          <cell r="GL85">
            <v>42202</v>
          </cell>
          <cell r="GM85">
            <v>0</v>
          </cell>
          <cell r="GN85">
            <v>0</v>
          </cell>
          <cell r="GO85">
            <v>0</v>
          </cell>
          <cell r="GP85">
            <v>13857150</v>
          </cell>
          <cell r="GQ85">
            <v>13857150</v>
          </cell>
          <cell r="GR85">
            <v>0</v>
          </cell>
          <cell r="GS85">
            <v>0</v>
          </cell>
          <cell r="GT85">
            <v>0</v>
          </cell>
          <cell r="HB85">
            <v>210852832</v>
          </cell>
          <cell r="HC85">
            <v>6.0034999999999998E-2</v>
          </cell>
          <cell r="HD85">
            <v>326791</v>
          </cell>
        </row>
        <row r="86">
          <cell r="B86">
            <v>101806</v>
          </cell>
          <cell r="C86">
            <v>9</v>
          </cell>
          <cell r="D86">
            <v>2019</v>
          </cell>
          <cell r="E86">
            <v>5390</v>
          </cell>
          <cell r="F86">
            <v>0</v>
          </cell>
          <cell r="G86">
            <v>1210.252</v>
          </cell>
          <cell r="H86">
            <v>1170.1199999999999</v>
          </cell>
          <cell r="I86">
            <v>1170.1199999999999</v>
          </cell>
          <cell r="J86">
            <v>1210.252</v>
          </cell>
          <cell r="K86">
            <v>0</v>
          </cell>
          <cell r="L86">
            <v>6535</v>
          </cell>
          <cell r="M86">
            <v>0</v>
          </cell>
          <cell r="N86">
            <v>0</v>
          </cell>
          <cell r="P86">
            <v>1213.1780000000001</v>
          </cell>
          <cell r="Q86">
            <v>0</v>
          </cell>
          <cell r="R86">
            <v>542509</v>
          </cell>
          <cell r="S86">
            <v>447.18</v>
          </cell>
          <cell r="U86">
            <v>0</v>
          </cell>
          <cell r="V86">
            <v>609.14700000000005</v>
          </cell>
          <cell r="W86">
            <v>398078</v>
          </cell>
          <cell r="X86">
            <v>398078</v>
          </cell>
          <cell r="Z86">
            <v>0</v>
          </cell>
          <cell r="AA86">
            <v>1</v>
          </cell>
          <cell r="AB86">
            <v>1</v>
          </cell>
          <cell r="AC86">
            <v>0</v>
          </cell>
          <cell r="AD86" t="str">
            <v>N</v>
          </cell>
          <cell r="AE86">
            <v>0</v>
          </cell>
          <cell r="AH86">
            <v>0</v>
          </cell>
          <cell r="AI86">
            <v>0</v>
          </cell>
          <cell r="AJ86">
            <v>5102</v>
          </cell>
          <cell r="AK86" t="str">
            <v>1</v>
          </cell>
          <cell r="AL86" t="str">
            <v>RAUL YZAGUIRRE SCHOOL FOR SUCCESS</v>
          </cell>
          <cell r="AM86">
            <v>0</v>
          </cell>
          <cell r="AN86">
            <v>0</v>
          </cell>
          <cell r="AO86">
            <v>0</v>
          </cell>
          <cell r="AP86">
            <v>0</v>
          </cell>
          <cell r="AQ86">
            <v>0</v>
          </cell>
          <cell r="AR86">
            <v>0</v>
          </cell>
          <cell r="AS86">
            <v>0</v>
          </cell>
          <cell r="AT86">
            <v>0</v>
          </cell>
          <cell r="AU86">
            <v>0</v>
          </cell>
          <cell r="AV86">
            <v>0</v>
          </cell>
          <cell r="AW86">
            <v>11879529</v>
          </cell>
          <cell r="AX86">
            <v>11501144</v>
          </cell>
          <cell r="AY86">
            <v>0</v>
          </cell>
          <cell r="AZ86">
            <v>617584</v>
          </cell>
          <cell r="BA86">
            <v>64.332999999999998</v>
          </cell>
          <cell r="BB86">
            <v>47454</v>
          </cell>
          <cell r="BC86">
            <v>47454</v>
          </cell>
          <cell r="BD86">
            <v>60.512999999999998</v>
          </cell>
          <cell r="BE86">
            <v>0</v>
          </cell>
          <cell r="BF86">
            <v>10199370</v>
          </cell>
          <cell r="BG86">
            <v>0</v>
          </cell>
          <cell r="BH86">
            <v>273</v>
          </cell>
          <cell r="BI86">
            <v>75075</v>
          </cell>
          <cell r="BJ86">
            <v>12</v>
          </cell>
          <cell r="BK86">
            <v>0</v>
          </cell>
          <cell r="BL86">
            <v>0</v>
          </cell>
          <cell r="BM86">
            <v>0</v>
          </cell>
          <cell r="BN86">
            <v>0</v>
          </cell>
          <cell r="BO86">
            <v>0</v>
          </cell>
          <cell r="BP86">
            <v>0</v>
          </cell>
          <cell r="BQ86">
            <v>5390</v>
          </cell>
          <cell r="BR86">
            <v>1</v>
          </cell>
          <cell r="BS86">
            <v>0</v>
          </cell>
          <cell r="BT86">
            <v>0</v>
          </cell>
          <cell r="BU86">
            <v>0</v>
          </cell>
          <cell r="BV86">
            <v>0</v>
          </cell>
          <cell r="BW86">
            <v>0</v>
          </cell>
          <cell r="BX86">
            <v>0</v>
          </cell>
          <cell r="BY86">
            <v>0</v>
          </cell>
          <cell r="BZ86">
            <v>0</v>
          </cell>
          <cell r="CA86">
            <v>0</v>
          </cell>
          <cell r="CB86">
            <v>0</v>
          </cell>
          <cell r="CC86">
            <v>0</v>
          </cell>
          <cell r="CG86">
            <v>0</v>
          </cell>
          <cell r="CH86">
            <v>303310</v>
          </cell>
          <cell r="CI86">
            <v>0</v>
          </cell>
          <cell r="CJ86">
            <v>4</v>
          </cell>
          <cell r="CK86">
            <v>0</v>
          </cell>
          <cell r="CL86">
            <v>0</v>
          </cell>
          <cell r="CN86">
            <v>0</v>
          </cell>
          <cell r="CO86">
            <v>1</v>
          </cell>
          <cell r="CP86">
            <v>0</v>
          </cell>
          <cell r="CQ86">
            <v>9.25</v>
          </cell>
          <cell r="CR86">
            <v>1210.252</v>
          </cell>
          <cell r="CS86">
            <v>0</v>
          </cell>
          <cell r="CT86">
            <v>0</v>
          </cell>
          <cell r="CU86">
            <v>0</v>
          </cell>
          <cell r="CV86">
            <v>0</v>
          </cell>
          <cell r="CW86">
            <v>0</v>
          </cell>
          <cell r="CX86">
            <v>0</v>
          </cell>
          <cell r="CY86">
            <v>0</v>
          </cell>
          <cell r="CZ86">
            <v>0</v>
          </cell>
          <cell r="DA86">
            <v>1</v>
          </cell>
          <cell r="DB86">
            <v>7646734</v>
          </cell>
          <cell r="DC86">
            <v>0</v>
          </cell>
          <cell r="DD86">
            <v>0</v>
          </cell>
          <cell r="DE86">
            <v>1665340</v>
          </cell>
          <cell r="DF86">
            <v>1665340</v>
          </cell>
          <cell r="DG86">
            <v>1274.17</v>
          </cell>
          <cell r="DH86">
            <v>0</v>
          </cell>
          <cell r="DI86">
            <v>0</v>
          </cell>
          <cell r="DK86">
            <v>5390</v>
          </cell>
          <cell r="DL86">
            <v>0</v>
          </cell>
          <cell r="DM86">
            <v>567564</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15.028</v>
          </cell>
          <cell r="ED86">
            <v>108029</v>
          </cell>
          <cell r="EE86">
            <v>0</v>
          </cell>
          <cell r="EF86">
            <v>0</v>
          </cell>
          <cell r="EG86">
            <v>0</v>
          </cell>
          <cell r="EH86">
            <v>459535</v>
          </cell>
          <cell r="EI86">
            <v>0</v>
          </cell>
          <cell r="EJ86">
            <v>0</v>
          </cell>
          <cell r="EK86">
            <v>18.582000000000001</v>
          </cell>
          <cell r="EL86">
            <v>0</v>
          </cell>
          <cell r="EM86">
            <v>2.9260000000000002</v>
          </cell>
          <cell r="EN86">
            <v>1.159</v>
          </cell>
          <cell r="EO86">
            <v>0</v>
          </cell>
          <cell r="EP86">
            <v>0</v>
          </cell>
          <cell r="EQ86">
            <v>22.667000000000002</v>
          </cell>
          <cell r="ER86">
            <v>0</v>
          </cell>
          <cell r="ES86">
            <v>70.319000000000003</v>
          </cell>
          <cell r="ET86">
            <v>34479</v>
          </cell>
          <cell r="EU86">
            <v>617584</v>
          </cell>
          <cell r="EV86">
            <v>0</v>
          </cell>
          <cell r="EW86">
            <v>0</v>
          </cell>
          <cell r="EX86">
            <v>0</v>
          </cell>
          <cell r="EZ86">
            <v>9969938</v>
          </cell>
          <cell r="FA86">
            <v>0</v>
          </cell>
          <cell r="FB86">
            <v>10587522</v>
          </cell>
          <cell r="FC86">
            <v>0.97329200000000005</v>
          </cell>
          <cell r="FD86">
            <v>0</v>
          </cell>
          <cell r="FE86">
            <v>1218224</v>
          </cell>
          <cell r="FF86">
            <v>312982</v>
          </cell>
          <cell r="FG86">
            <v>5.7339000000000001E-2</v>
          </cell>
          <cell r="FH86">
            <v>4.9002999999999998E-2</v>
          </cell>
          <cell r="FI86">
            <v>0</v>
          </cell>
          <cell r="FJ86">
            <v>0</v>
          </cell>
          <cell r="FK86">
            <v>1999.059</v>
          </cell>
          <cell r="FL86">
            <v>12422038</v>
          </cell>
          <cell r="FM86">
            <v>0</v>
          </cell>
          <cell r="FN86">
            <v>0</v>
          </cell>
          <cell r="FO86">
            <v>30642</v>
          </cell>
          <cell r="FP86">
            <v>0</v>
          </cell>
          <cell r="FQ86">
            <v>33196</v>
          </cell>
          <cell r="FR86">
            <v>30642</v>
          </cell>
          <cell r="FS86">
            <v>2554</v>
          </cell>
          <cell r="FT86">
            <v>0</v>
          </cell>
          <cell r="FU86">
            <v>0</v>
          </cell>
          <cell r="FV86">
            <v>0</v>
          </cell>
          <cell r="FW86">
            <v>0</v>
          </cell>
          <cell r="FX86">
            <v>0</v>
          </cell>
          <cell r="FY86">
            <v>0</v>
          </cell>
          <cell r="FZ86">
            <v>0</v>
          </cell>
          <cell r="GA86">
            <v>0</v>
          </cell>
          <cell r="GB86">
            <v>154081</v>
          </cell>
          <cell r="GC86">
            <v>154081</v>
          </cell>
          <cell r="GD86">
            <v>17.465</v>
          </cell>
          <cell r="GF86">
            <v>0</v>
          </cell>
          <cell r="GG86">
            <v>0</v>
          </cell>
          <cell r="GH86">
            <v>0</v>
          </cell>
          <cell r="GI86">
            <v>0</v>
          </cell>
          <cell r="GJ86">
            <v>0</v>
          </cell>
          <cell r="GK86">
            <v>4772.2979999999998</v>
          </cell>
          <cell r="GL86">
            <v>29153</v>
          </cell>
          <cell r="GM86">
            <v>0</v>
          </cell>
          <cell r="GN86">
            <v>48529</v>
          </cell>
          <cell r="GO86">
            <v>0</v>
          </cell>
          <cell r="GP86">
            <v>12118728</v>
          </cell>
          <cell r="GQ86">
            <v>12118728</v>
          </cell>
          <cell r="GR86">
            <v>0</v>
          </cell>
          <cell r="GS86">
            <v>0</v>
          </cell>
          <cell r="GT86">
            <v>0</v>
          </cell>
          <cell r="HB86">
            <v>210852832</v>
          </cell>
          <cell r="HC86">
            <v>6.0034999999999998E-2</v>
          </cell>
          <cell r="HD86">
            <v>268831</v>
          </cell>
        </row>
        <row r="87">
          <cell r="B87">
            <v>227806</v>
          </cell>
          <cell r="C87">
            <v>9</v>
          </cell>
          <cell r="D87">
            <v>2019</v>
          </cell>
          <cell r="E87">
            <v>5390</v>
          </cell>
          <cell r="F87">
            <v>0</v>
          </cell>
          <cell r="G87">
            <v>647.43299999999999</v>
          </cell>
          <cell r="H87">
            <v>490.05700000000002</v>
          </cell>
          <cell r="I87">
            <v>490.05700000000002</v>
          </cell>
          <cell r="J87">
            <v>647.43299999999999</v>
          </cell>
          <cell r="K87">
            <v>0</v>
          </cell>
          <cell r="L87">
            <v>6535</v>
          </cell>
          <cell r="M87">
            <v>0</v>
          </cell>
          <cell r="N87">
            <v>0</v>
          </cell>
          <cell r="P87">
            <v>640.29999999999995</v>
          </cell>
          <cell r="Q87">
            <v>0</v>
          </cell>
          <cell r="R87">
            <v>286329</v>
          </cell>
          <cell r="S87">
            <v>447.18</v>
          </cell>
          <cell r="U87">
            <v>0</v>
          </cell>
          <cell r="V87">
            <v>75.599999999999994</v>
          </cell>
          <cell r="W87">
            <v>49405</v>
          </cell>
          <cell r="X87">
            <v>49405</v>
          </cell>
          <cell r="Z87">
            <v>0</v>
          </cell>
          <cell r="AA87">
            <v>1</v>
          </cell>
          <cell r="AB87">
            <v>1</v>
          </cell>
          <cell r="AC87">
            <v>0</v>
          </cell>
          <cell r="AD87" t="str">
            <v>N</v>
          </cell>
          <cell r="AE87">
            <v>0</v>
          </cell>
          <cell r="AH87">
            <v>0</v>
          </cell>
          <cell r="AI87">
            <v>0</v>
          </cell>
          <cell r="AJ87">
            <v>5102</v>
          </cell>
          <cell r="AK87" t="str">
            <v>1</v>
          </cell>
          <cell r="AL87" t="str">
            <v>UNIVERSITY OF TEXAS UNIVERSITY CHARTER SCHOOL</v>
          </cell>
          <cell r="AM87">
            <v>0</v>
          </cell>
          <cell r="AN87">
            <v>0</v>
          </cell>
          <cell r="AO87">
            <v>0</v>
          </cell>
          <cell r="AP87">
            <v>0</v>
          </cell>
          <cell r="AQ87">
            <v>0</v>
          </cell>
          <cell r="AR87">
            <v>0</v>
          </cell>
          <cell r="AS87">
            <v>0</v>
          </cell>
          <cell r="AT87">
            <v>0</v>
          </cell>
          <cell r="AU87">
            <v>0</v>
          </cell>
          <cell r="AV87">
            <v>0</v>
          </cell>
          <cell r="AW87">
            <v>9760937</v>
          </cell>
          <cell r="AX87">
            <v>9510349</v>
          </cell>
          <cell r="AY87">
            <v>0</v>
          </cell>
          <cell r="AZ87">
            <v>393104</v>
          </cell>
          <cell r="BA87">
            <v>0</v>
          </cell>
          <cell r="BB87">
            <v>0</v>
          </cell>
          <cell r="BC87">
            <v>0</v>
          </cell>
          <cell r="BD87">
            <v>0</v>
          </cell>
          <cell r="BE87">
            <v>0</v>
          </cell>
          <cell r="BF87">
            <v>8319412</v>
          </cell>
          <cell r="BG87">
            <v>0</v>
          </cell>
          <cell r="BH87">
            <v>388.27300000000002</v>
          </cell>
          <cell r="BI87">
            <v>106775</v>
          </cell>
          <cell r="BJ87">
            <v>12</v>
          </cell>
          <cell r="BK87">
            <v>0</v>
          </cell>
          <cell r="BL87">
            <v>0</v>
          </cell>
          <cell r="BM87">
            <v>0</v>
          </cell>
          <cell r="BN87">
            <v>0</v>
          </cell>
          <cell r="BO87">
            <v>0</v>
          </cell>
          <cell r="BP87">
            <v>0</v>
          </cell>
          <cell r="BQ87">
            <v>5390</v>
          </cell>
          <cell r="BR87">
            <v>1</v>
          </cell>
          <cell r="BS87">
            <v>0</v>
          </cell>
          <cell r="BT87">
            <v>0</v>
          </cell>
          <cell r="BU87">
            <v>0</v>
          </cell>
          <cell r="BV87">
            <v>0</v>
          </cell>
          <cell r="BW87">
            <v>0</v>
          </cell>
          <cell r="BX87">
            <v>0</v>
          </cell>
          <cell r="BY87">
            <v>0</v>
          </cell>
          <cell r="BZ87">
            <v>0</v>
          </cell>
          <cell r="CA87">
            <v>0</v>
          </cell>
          <cell r="CB87">
            <v>0</v>
          </cell>
          <cell r="CC87">
            <v>0</v>
          </cell>
          <cell r="CG87">
            <v>0</v>
          </cell>
          <cell r="CH87">
            <v>143813</v>
          </cell>
          <cell r="CI87">
            <v>0</v>
          </cell>
          <cell r="CJ87">
            <v>4</v>
          </cell>
          <cell r="CK87">
            <v>0</v>
          </cell>
          <cell r="CL87">
            <v>0</v>
          </cell>
          <cell r="CN87">
            <v>0</v>
          </cell>
          <cell r="CO87">
            <v>1</v>
          </cell>
          <cell r="CP87">
            <v>3.29</v>
          </cell>
          <cell r="CQ87">
            <v>0</v>
          </cell>
          <cell r="CR87">
            <v>647.43299999999999</v>
          </cell>
          <cell r="CS87">
            <v>0</v>
          </cell>
          <cell r="CT87">
            <v>0</v>
          </cell>
          <cell r="CU87">
            <v>0</v>
          </cell>
          <cell r="CV87">
            <v>0</v>
          </cell>
          <cell r="CW87">
            <v>0</v>
          </cell>
          <cell r="CX87">
            <v>0</v>
          </cell>
          <cell r="CY87">
            <v>0</v>
          </cell>
          <cell r="CZ87">
            <v>0</v>
          </cell>
          <cell r="DA87">
            <v>1</v>
          </cell>
          <cell r="DB87">
            <v>3202522</v>
          </cell>
          <cell r="DC87">
            <v>0</v>
          </cell>
          <cell r="DD87">
            <v>0</v>
          </cell>
          <cell r="DE87">
            <v>965873</v>
          </cell>
          <cell r="DF87">
            <v>1017688</v>
          </cell>
          <cell r="DG87">
            <v>739</v>
          </cell>
          <cell r="DH87">
            <v>0</v>
          </cell>
          <cell r="DI87">
            <v>51815</v>
          </cell>
          <cell r="DK87">
            <v>5390</v>
          </cell>
          <cell r="DL87">
            <v>0</v>
          </cell>
          <cell r="DM87">
            <v>4278090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0.23699999999999999</v>
          </cell>
          <cell r="EB87">
            <v>0</v>
          </cell>
          <cell r="EC87">
            <v>22.367000000000001</v>
          </cell>
          <cell r="ED87">
            <v>160785</v>
          </cell>
          <cell r="EE87">
            <v>0</v>
          </cell>
          <cell r="EF87">
            <v>0</v>
          </cell>
          <cell r="EG87">
            <v>0</v>
          </cell>
          <cell r="EH87">
            <v>63540</v>
          </cell>
          <cell r="EI87">
            <v>4053765</v>
          </cell>
          <cell r="EJ87">
            <v>155.07900000000001</v>
          </cell>
          <cell r="EK87">
            <v>0.84699999999999998</v>
          </cell>
          <cell r="EL87">
            <v>0</v>
          </cell>
          <cell r="EM87">
            <v>3.4000000000000002E-2</v>
          </cell>
          <cell r="EN87">
            <v>1.179</v>
          </cell>
          <cell r="EO87">
            <v>0</v>
          </cell>
          <cell r="EP87">
            <v>0</v>
          </cell>
          <cell r="EQ87">
            <v>157.376</v>
          </cell>
          <cell r="ER87">
            <v>0</v>
          </cell>
          <cell r="ES87">
            <v>9.7230000000000008</v>
          </cell>
          <cell r="ET87">
            <v>0</v>
          </cell>
          <cell r="EU87">
            <v>393104</v>
          </cell>
          <cell r="EV87">
            <v>0</v>
          </cell>
          <cell r="EW87">
            <v>0</v>
          </cell>
          <cell r="EX87">
            <v>0</v>
          </cell>
          <cell r="EZ87">
            <v>8261376</v>
          </cell>
          <cell r="FA87">
            <v>0</v>
          </cell>
          <cell r="FB87">
            <v>8654480</v>
          </cell>
          <cell r="FC87">
            <v>0.97329200000000005</v>
          </cell>
          <cell r="FD87">
            <v>0</v>
          </cell>
          <cell r="FE87">
            <v>993680</v>
          </cell>
          <cell r="FF87">
            <v>255293</v>
          </cell>
          <cell r="FG87">
            <v>5.7339000000000001E-2</v>
          </cell>
          <cell r="FH87">
            <v>4.9002999999999998E-2</v>
          </cell>
          <cell r="FI87">
            <v>0</v>
          </cell>
          <cell r="FJ87">
            <v>0</v>
          </cell>
          <cell r="FK87">
            <v>1630.59</v>
          </cell>
          <cell r="FL87">
            <v>10047266</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F87">
            <v>0</v>
          </cell>
          <cell r="GG87">
            <v>0</v>
          </cell>
          <cell r="GH87">
            <v>0</v>
          </cell>
          <cell r="GI87">
            <v>0</v>
          </cell>
          <cell r="GJ87">
            <v>0</v>
          </cell>
          <cell r="GK87">
            <v>4688.9309999999996</v>
          </cell>
          <cell r="GL87">
            <v>63745</v>
          </cell>
          <cell r="GM87">
            <v>0</v>
          </cell>
          <cell r="GN87">
            <v>0</v>
          </cell>
          <cell r="GO87">
            <v>0</v>
          </cell>
          <cell r="GP87">
            <v>9903453</v>
          </cell>
          <cell r="GQ87">
            <v>9903453</v>
          </cell>
          <cell r="GR87">
            <v>0</v>
          </cell>
          <cell r="GS87">
            <v>0</v>
          </cell>
          <cell r="GT87">
            <v>0</v>
          </cell>
          <cell r="HB87">
            <v>210852832</v>
          </cell>
          <cell r="HC87">
            <v>6.0034999999999998E-2</v>
          </cell>
          <cell r="HD87">
            <v>143813</v>
          </cell>
        </row>
        <row r="88">
          <cell r="B88">
            <v>15807</v>
          </cell>
          <cell r="C88">
            <v>9</v>
          </cell>
          <cell r="D88">
            <v>2019</v>
          </cell>
          <cell r="E88">
            <v>5390</v>
          </cell>
          <cell r="F88">
            <v>0</v>
          </cell>
          <cell r="G88">
            <v>760.9</v>
          </cell>
          <cell r="H88">
            <v>690.85900000000004</v>
          </cell>
          <cell r="I88">
            <v>690.85900000000004</v>
          </cell>
          <cell r="J88">
            <v>760.9</v>
          </cell>
          <cell r="K88">
            <v>0</v>
          </cell>
          <cell r="L88">
            <v>6535</v>
          </cell>
          <cell r="M88">
            <v>0</v>
          </cell>
          <cell r="N88">
            <v>0</v>
          </cell>
          <cell r="P88">
            <v>757.54</v>
          </cell>
          <cell r="Q88">
            <v>0</v>
          </cell>
          <cell r="R88">
            <v>338757</v>
          </cell>
          <cell r="S88">
            <v>447.18</v>
          </cell>
          <cell r="U88">
            <v>0</v>
          </cell>
          <cell r="V88">
            <v>69.831000000000003</v>
          </cell>
          <cell r="W88">
            <v>45635</v>
          </cell>
          <cell r="X88">
            <v>45635</v>
          </cell>
          <cell r="Z88">
            <v>0</v>
          </cell>
          <cell r="AA88">
            <v>1</v>
          </cell>
          <cell r="AB88">
            <v>1</v>
          </cell>
          <cell r="AC88">
            <v>0</v>
          </cell>
          <cell r="AD88" t="str">
            <v>N</v>
          </cell>
          <cell r="AE88">
            <v>0</v>
          </cell>
          <cell r="AH88">
            <v>0</v>
          </cell>
          <cell r="AI88">
            <v>0</v>
          </cell>
          <cell r="AJ88">
            <v>5102</v>
          </cell>
          <cell r="AK88" t="str">
            <v>1</v>
          </cell>
          <cell r="AL88" t="str">
            <v>SOUTHWEST PREPARATORY SCHOOL</v>
          </cell>
          <cell r="AM88">
            <v>0</v>
          </cell>
          <cell r="AN88">
            <v>0</v>
          </cell>
          <cell r="AO88">
            <v>0</v>
          </cell>
          <cell r="AP88">
            <v>0</v>
          </cell>
          <cell r="AQ88">
            <v>0</v>
          </cell>
          <cell r="AR88">
            <v>0</v>
          </cell>
          <cell r="AS88">
            <v>0</v>
          </cell>
          <cell r="AT88">
            <v>0</v>
          </cell>
          <cell r="AU88">
            <v>0</v>
          </cell>
          <cell r="AV88">
            <v>0</v>
          </cell>
          <cell r="AW88">
            <v>7543176</v>
          </cell>
          <cell r="AX88">
            <v>7265755</v>
          </cell>
          <cell r="AY88">
            <v>0</v>
          </cell>
          <cell r="AZ88">
            <v>421932</v>
          </cell>
          <cell r="BA88">
            <v>49.667000000000002</v>
          </cell>
          <cell r="BB88">
            <v>29570</v>
          </cell>
          <cell r="BC88">
            <v>29570</v>
          </cell>
          <cell r="BD88">
            <v>37.707000000000001</v>
          </cell>
          <cell r="BE88">
            <v>0</v>
          </cell>
          <cell r="BF88">
            <v>6428451</v>
          </cell>
          <cell r="BG88">
            <v>0</v>
          </cell>
          <cell r="BH88">
            <v>302.45600000000002</v>
          </cell>
          <cell r="BI88">
            <v>83175</v>
          </cell>
          <cell r="BJ88">
            <v>12</v>
          </cell>
          <cell r="BK88">
            <v>0</v>
          </cell>
          <cell r="BL88">
            <v>0</v>
          </cell>
          <cell r="BM88">
            <v>0</v>
          </cell>
          <cell r="BN88">
            <v>0</v>
          </cell>
          <cell r="BO88">
            <v>0</v>
          </cell>
          <cell r="BP88">
            <v>0</v>
          </cell>
          <cell r="BQ88">
            <v>5390</v>
          </cell>
          <cell r="BR88">
            <v>1</v>
          </cell>
          <cell r="BS88">
            <v>0</v>
          </cell>
          <cell r="BT88">
            <v>0</v>
          </cell>
          <cell r="BU88">
            <v>0</v>
          </cell>
          <cell r="BV88">
            <v>0</v>
          </cell>
          <cell r="BW88">
            <v>0</v>
          </cell>
          <cell r="BX88">
            <v>0</v>
          </cell>
          <cell r="BY88">
            <v>0</v>
          </cell>
          <cell r="BZ88">
            <v>0</v>
          </cell>
          <cell r="CA88">
            <v>0</v>
          </cell>
          <cell r="CB88">
            <v>0</v>
          </cell>
          <cell r="CC88">
            <v>0</v>
          </cell>
          <cell r="CG88">
            <v>0</v>
          </cell>
          <cell r="CH88">
            <v>194246</v>
          </cell>
          <cell r="CI88">
            <v>0</v>
          </cell>
          <cell r="CJ88">
            <v>4</v>
          </cell>
          <cell r="CK88">
            <v>0</v>
          </cell>
          <cell r="CL88">
            <v>0</v>
          </cell>
          <cell r="CN88">
            <v>0</v>
          </cell>
          <cell r="CO88">
            <v>1</v>
          </cell>
          <cell r="CP88">
            <v>2.3E-2</v>
          </cell>
          <cell r="CQ88">
            <v>1.583</v>
          </cell>
          <cell r="CR88">
            <v>760.9</v>
          </cell>
          <cell r="CS88">
            <v>0</v>
          </cell>
          <cell r="CT88">
            <v>0</v>
          </cell>
          <cell r="CU88">
            <v>0</v>
          </cell>
          <cell r="CV88">
            <v>0</v>
          </cell>
          <cell r="CW88">
            <v>0</v>
          </cell>
          <cell r="CX88">
            <v>0</v>
          </cell>
          <cell r="CY88">
            <v>0</v>
          </cell>
          <cell r="CZ88">
            <v>0</v>
          </cell>
          <cell r="DA88">
            <v>1</v>
          </cell>
          <cell r="DB88">
            <v>4514764</v>
          </cell>
          <cell r="DC88">
            <v>0</v>
          </cell>
          <cell r="DD88">
            <v>51.25</v>
          </cell>
          <cell r="DE88">
            <v>926232</v>
          </cell>
          <cell r="DF88">
            <v>926594</v>
          </cell>
          <cell r="DG88">
            <v>708.67</v>
          </cell>
          <cell r="DH88">
            <v>0</v>
          </cell>
          <cell r="DI88">
            <v>362</v>
          </cell>
          <cell r="DK88">
            <v>5390</v>
          </cell>
          <cell r="DL88">
            <v>0</v>
          </cell>
          <cell r="DM88">
            <v>606429</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40.220999999999997</v>
          </cell>
          <cell r="ED88">
            <v>289129</v>
          </cell>
          <cell r="EE88">
            <v>0</v>
          </cell>
          <cell r="EF88">
            <v>0</v>
          </cell>
          <cell r="EG88">
            <v>0</v>
          </cell>
          <cell r="EH88">
            <v>313850</v>
          </cell>
          <cell r="EI88">
            <v>3450</v>
          </cell>
          <cell r="EJ88">
            <v>0.13200000000000001</v>
          </cell>
          <cell r="EK88">
            <v>14.212</v>
          </cell>
          <cell r="EL88">
            <v>0</v>
          </cell>
          <cell r="EM88">
            <v>0</v>
          </cell>
          <cell r="EN88">
            <v>1.0780000000000001</v>
          </cell>
          <cell r="EO88">
            <v>0</v>
          </cell>
          <cell r="EP88">
            <v>0</v>
          </cell>
          <cell r="EQ88">
            <v>15.422000000000001</v>
          </cell>
          <cell r="ER88">
            <v>0</v>
          </cell>
          <cell r="ES88">
            <v>48.026000000000003</v>
          </cell>
          <cell r="ET88">
            <v>25229</v>
          </cell>
          <cell r="EU88">
            <v>421932</v>
          </cell>
          <cell r="EV88">
            <v>0</v>
          </cell>
          <cell r="EW88">
            <v>0</v>
          </cell>
          <cell r="EX88">
            <v>0</v>
          </cell>
          <cell r="EZ88">
            <v>6300668</v>
          </cell>
          <cell r="FA88">
            <v>0</v>
          </cell>
          <cell r="FB88">
            <v>6722600</v>
          </cell>
          <cell r="FC88">
            <v>0.97329200000000005</v>
          </cell>
          <cell r="FD88">
            <v>0</v>
          </cell>
          <cell r="FE88">
            <v>767821</v>
          </cell>
          <cell r="FF88">
            <v>197266</v>
          </cell>
          <cell r="FG88">
            <v>5.7339000000000001E-2</v>
          </cell>
          <cell r="FH88">
            <v>4.9002999999999998E-2</v>
          </cell>
          <cell r="FI88">
            <v>0</v>
          </cell>
          <cell r="FJ88">
            <v>0</v>
          </cell>
          <cell r="FK88">
            <v>1259.9649999999999</v>
          </cell>
          <cell r="FL88">
            <v>7881933</v>
          </cell>
          <cell r="FM88">
            <v>0</v>
          </cell>
          <cell r="FN88">
            <v>0</v>
          </cell>
          <cell r="FO88">
            <v>34571</v>
          </cell>
          <cell r="FP88">
            <v>0</v>
          </cell>
          <cell r="FQ88">
            <v>34571</v>
          </cell>
          <cell r="FR88">
            <v>34571</v>
          </cell>
          <cell r="FS88">
            <v>0</v>
          </cell>
          <cell r="FT88">
            <v>0</v>
          </cell>
          <cell r="FU88">
            <v>0</v>
          </cell>
          <cell r="FV88">
            <v>0</v>
          </cell>
          <cell r="FW88">
            <v>0</v>
          </cell>
          <cell r="FX88">
            <v>0</v>
          </cell>
          <cell r="FY88">
            <v>0</v>
          </cell>
          <cell r="FZ88">
            <v>0</v>
          </cell>
          <cell r="GA88">
            <v>0</v>
          </cell>
          <cell r="GB88">
            <v>481862</v>
          </cell>
          <cell r="GC88">
            <v>481862</v>
          </cell>
          <cell r="GD88">
            <v>54.619</v>
          </cell>
          <cell r="GF88">
            <v>0</v>
          </cell>
          <cell r="GG88">
            <v>0</v>
          </cell>
          <cell r="GH88">
            <v>0</v>
          </cell>
          <cell r="GI88">
            <v>0</v>
          </cell>
          <cell r="GJ88">
            <v>0</v>
          </cell>
          <cell r="GK88">
            <v>4835.2860000000001</v>
          </cell>
          <cell r="GL88">
            <v>21591</v>
          </cell>
          <cell r="GM88">
            <v>0</v>
          </cell>
          <cell r="GN88">
            <v>0</v>
          </cell>
          <cell r="GO88">
            <v>0</v>
          </cell>
          <cell r="GP88">
            <v>7687687</v>
          </cell>
          <cell r="GQ88">
            <v>7687687</v>
          </cell>
          <cell r="GR88">
            <v>0</v>
          </cell>
          <cell r="GS88">
            <v>0</v>
          </cell>
          <cell r="GT88">
            <v>0</v>
          </cell>
          <cell r="HB88">
            <v>210852832</v>
          </cell>
          <cell r="HC88">
            <v>6.0034999999999998E-2</v>
          </cell>
          <cell r="HD88">
            <v>169017</v>
          </cell>
        </row>
        <row r="89">
          <cell r="B89">
            <v>57807</v>
          </cell>
          <cell r="C89">
            <v>9</v>
          </cell>
          <cell r="D89">
            <v>2019</v>
          </cell>
          <cell r="E89">
            <v>5390</v>
          </cell>
          <cell r="F89">
            <v>0</v>
          </cell>
          <cell r="G89">
            <v>5452.0829999999996</v>
          </cell>
          <cell r="H89">
            <v>4940</v>
          </cell>
          <cell r="I89">
            <v>4940</v>
          </cell>
          <cell r="J89">
            <v>5452.0829999999996</v>
          </cell>
          <cell r="K89">
            <v>0</v>
          </cell>
          <cell r="L89">
            <v>6535</v>
          </cell>
          <cell r="M89">
            <v>0</v>
          </cell>
          <cell r="N89">
            <v>0</v>
          </cell>
          <cell r="P89">
            <v>5440.7179999999998</v>
          </cell>
          <cell r="Q89">
            <v>0</v>
          </cell>
          <cell r="R89">
            <v>2432980</v>
          </cell>
          <cell r="S89">
            <v>447.18</v>
          </cell>
          <cell r="U89">
            <v>0</v>
          </cell>
          <cell r="V89">
            <v>479.56700000000001</v>
          </cell>
          <cell r="W89">
            <v>313397</v>
          </cell>
          <cell r="X89">
            <v>313397</v>
          </cell>
          <cell r="Z89">
            <v>0</v>
          </cell>
          <cell r="AA89">
            <v>1</v>
          </cell>
          <cell r="AB89">
            <v>1</v>
          </cell>
          <cell r="AC89">
            <v>0</v>
          </cell>
          <cell r="AD89" t="str">
            <v>N</v>
          </cell>
          <cell r="AE89">
            <v>0</v>
          </cell>
          <cell r="AH89">
            <v>0</v>
          </cell>
          <cell r="AI89">
            <v>0</v>
          </cell>
          <cell r="AJ89">
            <v>5102</v>
          </cell>
          <cell r="AK89" t="str">
            <v>1</v>
          </cell>
          <cell r="AL89" t="str">
            <v>LIFE SCHOOL</v>
          </cell>
          <cell r="AM89">
            <v>0</v>
          </cell>
          <cell r="AN89">
            <v>0</v>
          </cell>
          <cell r="AO89">
            <v>0</v>
          </cell>
          <cell r="AP89">
            <v>0</v>
          </cell>
          <cell r="AQ89">
            <v>0</v>
          </cell>
          <cell r="AR89">
            <v>0</v>
          </cell>
          <cell r="AS89">
            <v>0</v>
          </cell>
          <cell r="AT89">
            <v>0</v>
          </cell>
          <cell r="AU89">
            <v>0</v>
          </cell>
          <cell r="AV89">
            <v>0</v>
          </cell>
          <cell r="AW89">
            <v>49790428</v>
          </cell>
          <cell r="AX89">
            <v>48205652</v>
          </cell>
          <cell r="AY89">
            <v>0</v>
          </cell>
          <cell r="AZ89">
            <v>2806697</v>
          </cell>
          <cell r="BA89">
            <v>0</v>
          </cell>
          <cell r="BB89">
            <v>199917</v>
          </cell>
          <cell r="BC89">
            <v>199917</v>
          </cell>
          <cell r="BD89">
            <v>254.93100000000001</v>
          </cell>
          <cell r="BE89">
            <v>0</v>
          </cell>
          <cell r="BF89">
            <v>43002704</v>
          </cell>
          <cell r="BG89">
            <v>0</v>
          </cell>
          <cell r="BH89">
            <v>1358.97</v>
          </cell>
          <cell r="BI89">
            <v>373717</v>
          </cell>
          <cell r="BJ89">
            <v>12</v>
          </cell>
          <cell r="BK89">
            <v>0</v>
          </cell>
          <cell r="BL89">
            <v>0</v>
          </cell>
          <cell r="BM89">
            <v>0</v>
          </cell>
          <cell r="BN89">
            <v>0</v>
          </cell>
          <cell r="BO89">
            <v>0</v>
          </cell>
          <cell r="BP89">
            <v>0</v>
          </cell>
          <cell r="BQ89">
            <v>5390</v>
          </cell>
          <cell r="BR89">
            <v>1</v>
          </cell>
          <cell r="BS89">
            <v>0</v>
          </cell>
          <cell r="BT89">
            <v>0</v>
          </cell>
          <cell r="BU89">
            <v>0</v>
          </cell>
          <cell r="BV89">
            <v>0</v>
          </cell>
          <cell r="BW89">
            <v>0</v>
          </cell>
          <cell r="BX89">
            <v>0</v>
          </cell>
          <cell r="BY89">
            <v>0</v>
          </cell>
          <cell r="BZ89">
            <v>0</v>
          </cell>
          <cell r="CA89">
            <v>0</v>
          </cell>
          <cell r="CB89">
            <v>0</v>
          </cell>
          <cell r="CC89">
            <v>0</v>
          </cell>
          <cell r="CG89">
            <v>0</v>
          </cell>
          <cell r="CH89">
            <v>1211059</v>
          </cell>
          <cell r="CI89">
            <v>0</v>
          </cell>
          <cell r="CJ89">
            <v>4</v>
          </cell>
          <cell r="CK89">
            <v>0</v>
          </cell>
          <cell r="CL89">
            <v>0</v>
          </cell>
          <cell r="CN89">
            <v>0</v>
          </cell>
          <cell r="CO89">
            <v>1</v>
          </cell>
          <cell r="CP89">
            <v>0</v>
          </cell>
          <cell r="CQ89">
            <v>0</v>
          </cell>
          <cell r="CR89">
            <v>5452.0829999999996</v>
          </cell>
          <cell r="CS89">
            <v>0</v>
          </cell>
          <cell r="CT89">
            <v>0</v>
          </cell>
          <cell r="CU89">
            <v>0</v>
          </cell>
          <cell r="CV89">
            <v>0</v>
          </cell>
          <cell r="CW89">
            <v>0</v>
          </cell>
          <cell r="CX89">
            <v>0</v>
          </cell>
          <cell r="CY89">
            <v>0</v>
          </cell>
          <cell r="CZ89">
            <v>0</v>
          </cell>
          <cell r="DA89">
            <v>1</v>
          </cell>
          <cell r="DB89">
            <v>32282900</v>
          </cell>
          <cell r="DC89">
            <v>0</v>
          </cell>
          <cell r="DD89">
            <v>0</v>
          </cell>
          <cell r="DE89">
            <v>4310264</v>
          </cell>
          <cell r="DF89">
            <v>4310264</v>
          </cell>
          <cell r="DG89">
            <v>3297.83</v>
          </cell>
          <cell r="DH89">
            <v>0</v>
          </cell>
          <cell r="DI89">
            <v>0</v>
          </cell>
          <cell r="DK89">
            <v>5390</v>
          </cell>
          <cell r="DL89">
            <v>0</v>
          </cell>
          <cell r="DM89">
            <v>3873629</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115.782</v>
          </cell>
          <cell r="ED89">
            <v>832299</v>
          </cell>
          <cell r="EE89">
            <v>0</v>
          </cell>
          <cell r="EF89">
            <v>0</v>
          </cell>
          <cell r="EG89">
            <v>0</v>
          </cell>
          <cell r="EH89">
            <v>3041330</v>
          </cell>
          <cell r="EI89">
            <v>0</v>
          </cell>
          <cell r="EJ89">
            <v>0</v>
          </cell>
          <cell r="EK89">
            <v>113.182</v>
          </cell>
          <cell r="EL89">
            <v>0</v>
          </cell>
          <cell r="EM89">
            <v>26.785</v>
          </cell>
          <cell r="EN89">
            <v>9.0980000000000008</v>
          </cell>
          <cell r="EO89">
            <v>0</v>
          </cell>
          <cell r="EP89">
            <v>0</v>
          </cell>
          <cell r="EQ89">
            <v>149.065</v>
          </cell>
          <cell r="ER89">
            <v>0</v>
          </cell>
          <cell r="ES89">
            <v>465.39100000000002</v>
          </cell>
          <cell r="ET89">
            <v>0</v>
          </cell>
          <cell r="EU89">
            <v>2806697</v>
          </cell>
          <cell r="EV89">
            <v>0</v>
          </cell>
          <cell r="EW89">
            <v>0</v>
          </cell>
          <cell r="EX89">
            <v>0</v>
          </cell>
          <cell r="EZ89">
            <v>41749763</v>
          </cell>
          <cell r="FA89">
            <v>0</v>
          </cell>
          <cell r="FB89">
            <v>44556460</v>
          </cell>
          <cell r="FC89">
            <v>0.97329200000000005</v>
          </cell>
          <cell r="FD89">
            <v>0</v>
          </cell>
          <cell r="FE89">
            <v>5136291</v>
          </cell>
          <cell r="FF89">
            <v>1319598</v>
          </cell>
          <cell r="FG89">
            <v>5.7339000000000001E-2</v>
          </cell>
          <cell r="FH89">
            <v>4.9002999999999998E-2</v>
          </cell>
          <cell r="FI89">
            <v>0</v>
          </cell>
          <cell r="FJ89">
            <v>0</v>
          </cell>
          <cell r="FK89">
            <v>8428.4549999999999</v>
          </cell>
          <cell r="FL89">
            <v>52223408</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3202636</v>
          </cell>
          <cell r="GC89">
            <v>3202636</v>
          </cell>
          <cell r="GD89">
            <v>363.01799999999997</v>
          </cell>
          <cell r="GF89">
            <v>0</v>
          </cell>
          <cell r="GG89">
            <v>0</v>
          </cell>
          <cell r="GH89">
            <v>0</v>
          </cell>
          <cell r="GI89">
            <v>0</v>
          </cell>
          <cell r="GJ89">
            <v>0</v>
          </cell>
          <cell r="GK89">
            <v>4736.1719999999996</v>
          </cell>
          <cell r="GL89">
            <v>89982</v>
          </cell>
          <cell r="GM89">
            <v>0</v>
          </cell>
          <cell r="GN89">
            <v>0</v>
          </cell>
          <cell r="GO89">
            <v>0</v>
          </cell>
          <cell r="GP89">
            <v>51012349</v>
          </cell>
          <cell r="GQ89">
            <v>51012349</v>
          </cell>
          <cell r="GR89">
            <v>0</v>
          </cell>
          <cell r="GS89">
            <v>0</v>
          </cell>
          <cell r="GT89">
            <v>0</v>
          </cell>
          <cell r="HB89">
            <v>210852832</v>
          </cell>
          <cell r="HC89">
            <v>6.0034999999999998E-2</v>
          </cell>
          <cell r="HD89">
            <v>1211059</v>
          </cell>
        </row>
        <row r="90">
          <cell r="B90">
            <v>71807</v>
          </cell>
          <cell r="C90">
            <v>9</v>
          </cell>
          <cell r="D90">
            <v>2019</v>
          </cell>
          <cell r="E90">
            <v>5390</v>
          </cell>
          <cell r="F90">
            <v>0</v>
          </cell>
          <cell r="G90">
            <v>229.74299999999999</v>
          </cell>
          <cell r="H90">
            <v>228.99700000000001</v>
          </cell>
          <cell r="I90">
            <v>228.99700000000001</v>
          </cell>
          <cell r="J90">
            <v>229.74299999999999</v>
          </cell>
          <cell r="K90">
            <v>0</v>
          </cell>
          <cell r="L90">
            <v>6535</v>
          </cell>
          <cell r="M90">
            <v>0</v>
          </cell>
          <cell r="N90">
            <v>0</v>
          </cell>
          <cell r="P90">
            <v>230.172</v>
          </cell>
          <cell r="Q90">
            <v>0</v>
          </cell>
          <cell r="R90">
            <v>102928</v>
          </cell>
          <cell r="S90">
            <v>447.18</v>
          </cell>
          <cell r="U90">
            <v>0</v>
          </cell>
          <cell r="V90">
            <v>170.52799999999999</v>
          </cell>
          <cell r="W90">
            <v>111440</v>
          </cell>
          <cell r="X90">
            <v>111440</v>
          </cell>
          <cell r="Z90">
            <v>0</v>
          </cell>
          <cell r="AA90">
            <v>1</v>
          </cell>
          <cell r="AB90">
            <v>1</v>
          </cell>
          <cell r="AC90">
            <v>0</v>
          </cell>
          <cell r="AD90" t="str">
            <v>N</v>
          </cell>
          <cell r="AE90">
            <v>0</v>
          </cell>
          <cell r="AH90">
            <v>0</v>
          </cell>
          <cell r="AI90">
            <v>0</v>
          </cell>
          <cell r="AJ90">
            <v>5102</v>
          </cell>
          <cell r="AK90" t="str">
            <v>1</v>
          </cell>
          <cell r="AL90" t="str">
            <v>LA FE PREPARATORY SCHOOL</v>
          </cell>
          <cell r="AM90">
            <v>0</v>
          </cell>
          <cell r="AN90">
            <v>0</v>
          </cell>
          <cell r="AO90">
            <v>0</v>
          </cell>
          <cell r="AP90">
            <v>0</v>
          </cell>
          <cell r="AQ90">
            <v>0</v>
          </cell>
          <cell r="AR90">
            <v>0</v>
          </cell>
          <cell r="AS90">
            <v>0</v>
          </cell>
          <cell r="AT90">
            <v>0</v>
          </cell>
          <cell r="AU90">
            <v>0</v>
          </cell>
          <cell r="AV90">
            <v>0</v>
          </cell>
          <cell r="AW90">
            <v>2176505</v>
          </cell>
          <cell r="AX90">
            <v>2125473</v>
          </cell>
          <cell r="AY90">
            <v>0</v>
          </cell>
          <cell r="AZ90">
            <v>102928</v>
          </cell>
          <cell r="BA90">
            <v>0</v>
          </cell>
          <cell r="BB90">
            <v>0</v>
          </cell>
          <cell r="BC90">
            <v>0</v>
          </cell>
          <cell r="BD90">
            <v>0</v>
          </cell>
          <cell r="BE90">
            <v>0</v>
          </cell>
          <cell r="BF90">
            <v>1892375</v>
          </cell>
          <cell r="BG90">
            <v>0</v>
          </cell>
          <cell r="BH90">
            <v>0</v>
          </cell>
          <cell r="BI90">
            <v>0</v>
          </cell>
          <cell r="BJ90">
            <v>12</v>
          </cell>
          <cell r="BK90">
            <v>0</v>
          </cell>
          <cell r="BL90">
            <v>0</v>
          </cell>
          <cell r="BM90">
            <v>0</v>
          </cell>
          <cell r="BN90">
            <v>0</v>
          </cell>
          <cell r="BO90">
            <v>0</v>
          </cell>
          <cell r="BP90">
            <v>0</v>
          </cell>
          <cell r="BQ90">
            <v>5390</v>
          </cell>
          <cell r="BR90">
            <v>1</v>
          </cell>
          <cell r="BS90">
            <v>0</v>
          </cell>
          <cell r="BT90">
            <v>0</v>
          </cell>
          <cell r="BU90">
            <v>0</v>
          </cell>
          <cell r="BV90">
            <v>0</v>
          </cell>
          <cell r="BW90">
            <v>0</v>
          </cell>
          <cell r="BX90">
            <v>0</v>
          </cell>
          <cell r="BY90">
            <v>0</v>
          </cell>
          <cell r="BZ90">
            <v>0</v>
          </cell>
          <cell r="CA90">
            <v>0</v>
          </cell>
          <cell r="CB90">
            <v>0</v>
          </cell>
          <cell r="CC90">
            <v>0</v>
          </cell>
          <cell r="CG90">
            <v>0</v>
          </cell>
          <cell r="CH90">
            <v>51032</v>
          </cell>
          <cell r="CI90">
            <v>0</v>
          </cell>
          <cell r="CJ90">
            <v>4</v>
          </cell>
          <cell r="CK90">
            <v>0</v>
          </cell>
          <cell r="CL90">
            <v>0</v>
          </cell>
          <cell r="CN90">
            <v>0</v>
          </cell>
          <cell r="CO90">
            <v>1</v>
          </cell>
          <cell r="CP90">
            <v>0</v>
          </cell>
          <cell r="CQ90">
            <v>0</v>
          </cell>
          <cell r="CR90">
            <v>229.74299999999999</v>
          </cell>
          <cell r="CS90">
            <v>0</v>
          </cell>
          <cell r="CT90">
            <v>0</v>
          </cell>
          <cell r="CU90">
            <v>0</v>
          </cell>
          <cell r="CV90">
            <v>0</v>
          </cell>
          <cell r="CW90">
            <v>0</v>
          </cell>
          <cell r="CX90">
            <v>0</v>
          </cell>
          <cell r="CY90">
            <v>0</v>
          </cell>
          <cell r="CZ90">
            <v>0</v>
          </cell>
          <cell r="DA90">
            <v>1</v>
          </cell>
          <cell r="DB90">
            <v>1496495</v>
          </cell>
          <cell r="DC90">
            <v>0</v>
          </cell>
          <cell r="DD90">
            <v>0</v>
          </cell>
          <cell r="DE90">
            <v>319130</v>
          </cell>
          <cell r="DF90">
            <v>319130</v>
          </cell>
          <cell r="DG90">
            <v>244.17</v>
          </cell>
          <cell r="DH90">
            <v>0</v>
          </cell>
          <cell r="DI90">
            <v>0</v>
          </cell>
          <cell r="DK90">
            <v>5390</v>
          </cell>
          <cell r="DL90">
            <v>0</v>
          </cell>
          <cell r="DM90">
            <v>17239</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17239</v>
          </cell>
          <cell r="EI90">
            <v>0</v>
          </cell>
          <cell r="EJ90">
            <v>0</v>
          </cell>
          <cell r="EK90">
            <v>0.38200000000000001</v>
          </cell>
          <cell r="EL90">
            <v>0</v>
          </cell>
          <cell r="EM90">
            <v>0.16400000000000001</v>
          </cell>
          <cell r="EN90">
            <v>0.2</v>
          </cell>
          <cell r="EO90">
            <v>0</v>
          </cell>
          <cell r="EP90">
            <v>0</v>
          </cell>
          <cell r="EQ90">
            <v>0.746</v>
          </cell>
          <cell r="ER90">
            <v>0</v>
          </cell>
          <cell r="ES90">
            <v>2.6379999999999999</v>
          </cell>
          <cell r="ET90">
            <v>0</v>
          </cell>
          <cell r="EU90">
            <v>102928</v>
          </cell>
          <cell r="EV90">
            <v>0</v>
          </cell>
          <cell r="EW90">
            <v>0</v>
          </cell>
          <cell r="EX90">
            <v>0</v>
          </cell>
          <cell r="EZ90">
            <v>1841376</v>
          </cell>
          <cell r="FA90">
            <v>0</v>
          </cell>
          <cell r="FB90">
            <v>1944304</v>
          </cell>
          <cell r="FC90">
            <v>0.97329200000000005</v>
          </cell>
          <cell r="FD90">
            <v>0</v>
          </cell>
          <cell r="FE90">
            <v>226027</v>
          </cell>
          <cell r="FF90">
            <v>58070</v>
          </cell>
          <cell r="FG90">
            <v>5.7339000000000001E-2</v>
          </cell>
          <cell r="FH90">
            <v>4.9002999999999998E-2</v>
          </cell>
          <cell r="FI90">
            <v>0</v>
          </cell>
          <cell r="FJ90">
            <v>0</v>
          </cell>
          <cell r="FK90">
            <v>370.90199999999999</v>
          </cell>
          <cell r="FL90">
            <v>2279433</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F90">
            <v>0</v>
          </cell>
          <cell r="GG90">
            <v>0</v>
          </cell>
          <cell r="GH90">
            <v>0</v>
          </cell>
          <cell r="GI90">
            <v>0</v>
          </cell>
          <cell r="GJ90">
            <v>0</v>
          </cell>
          <cell r="GK90">
            <v>4604.6369999999997</v>
          </cell>
          <cell r="GL90">
            <v>3525</v>
          </cell>
          <cell r="GM90">
            <v>0</v>
          </cell>
          <cell r="GN90">
            <v>0</v>
          </cell>
          <cell r="GO90">
            <v>0</v>
          </cell>
          <cell r="GP90">
            <v>2228401</v>
          </cell>
          <cell r="GQ90">
            <v>2228401</v>
          </cell>
          <cell r="GR90">
            <v>0</v>
          </cell>
          <cell r="GS90">
            <v>0</v>
          </cell>
          <cell r="GT90">
            <v>0</v>
          </cell>
          <cell r="HB90">
            <v>210852832</v>
          </cell>
          <cell r="HC90">
            <v>6.0034999999999998E-2</v>
          </cell>
          <cell r="HD90">
            <v>51032</v>
          </cell>
        </row>
        <row r="91">
          <cell r="B91">
            <v>101807</v>
          </cell>
          <cell r="C91">
            <v>9</v>
          </cell>
          <cell r="D91">
            <v>2019</v>
          </cell>
          <cell r="E91">
            <v>5390</v>
          </cell>
          <cell r="F91">
            <v>0</v>
          </cell>
          <cell r="G91">
            <v>123.58199999999999</v>
          </cell>
          <cell r="H91">
            <v>117.441</v>
          </cell>
          <cell r="I91">
            <v>117.441</v>
          </cell>
          <cell r="J91">
            <v>123.58199999999999</v>
          </cell>
          <cell r="K91">
            <v>0</v>
          </cell>
          <cell r="L91">
            <v>6535</v>
          </cell>
          <cell r="M91">
            <v>0</v>
          </cell>
          <cell r="N91">
            <v>0</v>
          </cell>
          <cell r="P91">
            <v>123.602</v>
          </cell>
          <cell r="Q91">
            <v>0</v>
          </cell>
          <cell r="R91">
            <v>55272</v>
          </cell>
          <cell r="S91">
            <v>447.18</v>
          </cell>
          <cell r="U91">
            <v>0</v>
          </cell>
          <cell r="V91">
            <v>1.028</v>
          </cell>
          <cell r="W91">
            <v>672</v>
          </cell>
          <cell r="X91">
            <v>672</v>
          </cell>
          <cell r="Z91">
            <v>0</v>
          </cell>
          <cell r="AA91">
            <v>1</v>
          </cell>
          <cell r="AB91">
            <v>1</v>
          </cell>
          <cell r="AC91">
            <v>0</v>
          </cell>
          <cell r="AD91" t="str">
            <v>N</v>
          </cell>
          <cell r="AE91">
            <v>0</v>
          </cell>
          <cell r="AH91">
            <v>0</v>
          </cell>
          <cell r="AI91">
            <v>0</v>
          </cell>
          <cell r="AJ91">
            <v>5102</v>
          </cell>
          <cell r="AK91" t="str">
            <v>1</v>
          </cell>
          <cell r="AL91" t="str">
            <v>UNIVERSITY OF HOUSTON CHARTER SCHOOL</v>
          </cell>
          <cell r="AM91">
            <v>0</v>
          </cell>
          <cell r="AN91">
            <v>0</v>
          </cell>
          <cell r="AO91">
            <v>0</v>
          </cell>
          <cell r="AP91">
            <v>0</v>
          </cell>
          <cell r="AQ91">
            <v>0</v>
          </cell>
          <cell r="AR91">
            <v>0</v>
          </cell>
          <cell r="AS91">
            <v>0</v>
          </cell>
          <cell r="AT91">
            <v>0</v>
          </cell>
          <cell r="AU91">
            <v>0</v>
          </cell>
          <cell r="AV91">
            <v>0</v>
          </cell>
          <cell r="AW91">
            <v>1080311</v>
          </cell>
          <cell r="AX91">
            <v>1052860</v>
          </cell>
          <cell r="AY91">
            <v>0</v>
          </cell>
          <cell r="AZ91">
            <v>55272</v>
          </cell>
          <cell r="BA91">
            <v>0</v>
          </cell>
          <cell r="BB91">
            <v>0</v>
          </cell>
          <cell r="BC91">
            <v>0</v>
          </cell>
          <cell r="BD91">
            <v>0</v>
          </cell>
          <cell r="BE91">
            <v>0</v>
          </cell>
          <cell r="BF91">
            <v>941034</v>
          </cell>
          <cell r="BG91">
            <v>0</v>
          </cell>
          <cell r="BH91">
            <v>0</v>
          </cell>
          <cell r="BI91">
            <v>0</v>
          </cell>
          <cell r="BJ91">
            <v>12</v>
          </cell>
          <cell r="BK91">
            <v>0</v>
          </cell>
          <cell r="BL91">
            <v>0</v>
          </cell>
          <cell r="BM91">
            <v>0</v>
          </cell>
          <cell r="BN91">
            <v>0</v>
          </cell>
          <cell r="BO91">
            <v>0</v>
          </cell>
          <cell r="BP91">
            <v>0</v>
          </cell>
          <cell r="BQ91">
            <v>5390</v>
          </cell>
          <cell r="BR91">
            <v>1</v>
          </cell>
          <cell r="BS91">
            <v>0</v>
          </cell>
          <cell r="BT91">
            <v>0</v>
          </cell>
          <cell r="BU91">
            <v>0</v>
          </cell>
          <cell r="BV91">
            <v>0</v>
          </cell>
          <cell r="BW91">
            <v>0</v>
          </cell>
          <cell r="BX91">
            <v>0</v>
          </cell>
          <cell r="BY91">
            <v>0</v>
          </cell>
          <cell r="BZ91">
            <v>0</v>
          </cell>
          <cell r="CA91">
            <v>0</v>
          </cell>
          <cell r="CB91">
            <v>0</v>
          </cell>
          <cell r="CC91">
            <v>0</v>
          </cell>
          <cell r="CG91">
            <v>0</v>
          </cell>
          <cell r="CH91">
            <v>27451</v>
          </cell>
          <cell r="CI91">
            <v>0</v>
          </cell>
          <cell r="CJ91">
            <v>4</v>
          </cell>
          <cell r="CK91">
            <v>0</v>
          </cell>
          <cell r="CL91">
            <v>0</v>
          </cell>
          <cell r="CN91">
            <v>0</v>
          </cell>
          <cell r="CO91">
            <v>1</v>
          </cell>
          <cell r="CP91">
            <v>0</v>
          </cell>
          <cell r="CQ91">
            <v>0</v>
          </cell>
          <cell r="CR91">
            <v>123.58199999999999</v>
          </cell>
          <cell r="CS91">
            <v>0</v>
          </cell>
          <cell r="CT91">
            <v>0</v>
          </cell>
          <cell r="CU91">
            <v>0</v>
          </cell>
          <cell r="CV91">
            <v>0</v>
          </cell>
          <cell r="CW91">
            <v>0</v>
          </cell>
          <cell r="CX91">
            <v>0</v>
          </cell>
          <cell r="CY91">
            <v>0</v>
          </cell>
          <cell r="CZ91">
            <v>0</v>
          </cell>
          <cell r="DA91">
            <v>1</v>
          </cell>
          <cell r="DB91">
            <v>767477</v>
          </cell>
          <cell r="DC91">
            <v>0</v>
          </cell>
          <cell r="DD91">
            <v>0</v>
          </cell>
          <cell r="DE91">
            <v>63167</v>
          </cell>
          <cell r="DF91">
            <v>63167</v>
          </cell>
          <cell r="DG91">
            <v>48.33</v>
          </cell>
          <cell r="DH91">
            <v>0</v>
          </cell>
          <cell r="DI91">
            <v>0</v>
          </cell>
          <cell r="DK91">
            <v>5390</v>
          </cell>
          <cell r="DL91">
            <v>0</v>
          </cell>
          <cell r="DM91">
            <v>135541</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1.5580000000000001</v>
          </cell>
          <cell r="ED91">
            <v>11200</v>
          </cell>
          <cell r="EE91">
            <v>0</v>
          </cell>
          <cell r="EF91">
            <v>0</v>
          </cell>
          <cell r="EG91">
            <v>0</v>
          </cell>
          <cell r="EH91">
            <v>124341</v>
          </cell>
          <cell r="EI91">
            <v>0</v>
          </cell>
          <cell r="EJ91">
            <v>0</v>
          </cell>
          <cell r="EK91">
            <v>5.8390000000000004</v>
          </cell>
          <cell r="EL91">
            <v>0</v>
          </cell>
          <cell r="EM91">
            <v>0</v>
          </cell>
          <cell r="EN91">
            <v>0.30199999999999999</v>
          </cell>
          <cell r="EO91">
            <v>0</v>
          </cell>
          <cell r="EP91">
            <v>0</v>
          </cell>
          <cell r="EQ91">
            <v>6.141</v>
          </cell>
          <cell r="ER91">
            <v>0</v>
          </cell>
          <cell r="ES91">
            <v>19.027000000000001</v>
          </cell>
          <cell r="ET91">
            <v>0</v>
          </cell>
          <cell r="EU91">
            <v>55272</v>
          </cell>
          <cell r="EV91">
            <v>0</v>
          </cell>
          <cell r="EW91">
            <v>0</v>
          </cell>
          <cell r="EX91">
            <v>0</v>
          </cell>
          <cell r="EZ91">
            <v>911585</v>
          </cell>
          <cell r="FA91">
            <v>0</v>
          </cell>
          <cell r="FB91">
            <v>966857</v>
          </cell>
          <cell r="FC91">
            <v>0.97329200000000005</v>
          </cell>
          <cell r="FD91">
            <v>0</v>
          </cell>
          <cell r="FE91">
            <v>112398</v>
          </cell>
          <cell r="FF91">
            <v>28877</v>
          </cell>
          <cell r="FG91">
            <v>5.7339000000000001E-2</v>
          </cell>
          <cell r="FH91">
            <v>4.9002999999999998E-2</v>
          </cell>
          <cell r="FI91">
            <v>0</v>
          </cell>
          <cell r="FJ91">
            <v>0</v>
          </cell>
          <cell r="FK91">
            <v>184.441</v>
          </cell>
          <cell r="FL91">
            <v>1135583</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F91">
            <v>0</v>
          </cell>
          <cell r="GG91">
            <v>0</v>
          </cell>
          <cell r="GH91">
            <v>0</v>
          </cell>
          <cell r="GI91">
            <v>0</v>
          </cell>
          <cell r="GJ91">
            <v>0</v>
          </cell>
          <cell r="GK91">
            <v>4822.3180000000002</v>
          </cell>
          <cell r="GL91">
            <v>3535</v>
          </cell>
          <cell r="GM91">
            <v>0</v>
          </cell>
          <cell r="GN91">
            <v>0</v>
          </cell>
          <cell r="GO91">
            <v>0</v>
          </cell>
          <cell r="GP91">
            <v>1108132</v>
          </cell>
          <cell r="GQ91">
            <v>1108132</v>
          </cell>
          <cell r="GR91">
            <v>0</v>
          </cell>
          <cell r="GS91">
            <v>0</v>
          </cell>
          <cell r="GT91">
            <v>0</v>
          </cell>
          <cell r="HB91">
            <v>210852832</v>
          </cell>
          <cell r="HC91">
            <v>6.0034999999999998E-2</v>
          </cell>
          <cell r="HD91">
            <v>27451</v>
          </cell>
        </row>
        <row r="92">
          <cell r="B92">
            <v>123807</v>
          </cell>
          <cell r="C92">
            <v>9</v>
          </cell>
          <cell r="D92">
            <v>2019</v>
          </cell>
          <cell r="E92">
            <v>5390</v>
          </cell>
          <cell r="F92">
            <v>0</v>
          </cell>
          <cell r="G92">
            <v>901.17200000000003</v>
          </cell>
          <cell r="H92">
            <v>768.58600000000001</v>
          </cell>
          <cell r="I92">
            <v>768.58600000000001</v>
          </cell>
          <cell r="J92">
            <v>901.17200000000003</v>
          </cell>
          <cell r="K92">
            <v>0</v>
          </cell>
          <cell r="L92">
            <v>6535</v>
          </cell>
          <cell r="M92">
            <v>0</v>
          </cell>
          <cell r="N92">
            <v>0</v>
          </cell>
          <cell r="P92">
            <v>894.86500000000001</v>
          </cell>
          <cell r="Q92">
            <v>0</v>
          </cell>
          <cell r="R92">
            <v>400166</v>
          </cell>
          <cell r="S92">
            <v>447.18</v>
          </cell>
          <cell r="U92">
            <v>0</v>
          </cell>
          <cell r="V92">
            <v>326.56200000000001</v>
          </cell>
          <cell r="W92">
            <v>213408</v>
          </cell>
          <cell r="X92">
            <v>213408</v>
          </cell>
          <cell r="Z92">
            <v>0</v>
          </cell>
          <cell r="AA92">
            <v>1</v>
          </cell>
          <cell r="AB92">
            <v>1</v>
          </cell>
          <cell r="AC92">
            <v>0</v>
          </cell>
          <cell r="AD92" t="str">
            <v>N</v>
          </cell>
          <cell r="AE92">
            <v>0</v>
          </cell>
          <cell r="AH92">
            <v>0</v>
          </cell>
          <cell r="AI92">
            <v>0</v>
          </cell>
          <cell r="AJ92">
            <v>5102</v>
          </cell>
          <cell r="AK92" t="str">
            <v>1</v>
          </cell>
          <cell r="AL92" t="str">
            <v>BOB HOPE SCHOOL</v>
          </cell>
          <cell r="AM92">
            <v>0</v>
          </cell>
          <cell r="AN92">
            <v>0</v>
          </cell>
          <cell r="AO92">
            <v>0</v>
          </cell>
          <cell r="AP92">
            <v>0</v>
          </cell>
          <cell r="AQ92">
            <v>0</v>
          </cell>
          <cell r="AR92">
            <v>0</v>
          </cell>
          <cell r="AS92">
            <v>0</v>
          </cell>
          <cell r="AT92">
            <v>0</v>
          </cell>
          <cell r="AU92">
            <v>0</v>
          </cell>
          <cell r="AV92">
            <v>0</v>
          </cell>
          <cell r="AW92">
            <v>8737757</v>
          </cell>
          <cell r="AX92">
            <v>8440720</v>
          </cell>
          <cell r="AY92">
            <v>0</v>
          </cell>
          <cell r="AZ92">
            <v>497028</v>
          </cell>
          <cell r="BA92">
            <v>0</v>
          </cell>
          <cell r="BB92">
            <v>0</v>
          </cell>
          <cell r="BC92">
            <v>0</v>
          </cell>
          <cell r="BD92">
            <v>0</v>
          </cell>
          <cell r="BE92">
            <v>0</v>
          </cell>
          <cell r="BF92">
            <v>7495248</v>
          </cell>
          <cell r="BG92">
            <v>0</v>
          </cell>
          <cell r="BH92">
            <v>352.22500000000002</v>
          </cell>
          <cell r="BI92">
            <v>96862</v>
          </cell>
          <cell r="BJ92">
            <v>12</v>
          </cell>
          <cell r="BK92">
            <v>0</v>
          </cell>
          <cell r="BL92">
            <v>0</v>
          </cell>
          <cell r="BM92">
            <v>0</v>
          </cell>
          <cell r="BN92">
            <v>0</v>
          </cell>
          <cell r="BO92">
            <v>0</v>
          </cell>
          <cell r="BP92">
            <v>0</v>
          </cell>
          <cell r="BQ92">
            <v>5390</v>
          </cell>
          <cell r="BR92">
            <v>1</v>
          </cell>
          <cell r="BS92">
            <v>0</v>
          </cell>
          <cell r="BT92">
            <v>0</v>
          </cell>
          <cell r="BU92">
            <v>0</v>
          </cell>
          <cell r="BV92">
            <v>0</v>
          </cell>
          <cell r="BW92">
            <v>0</v>
          </cell>
          <cell r="BX92">
            <v>0</v>
          </cell>
          <cell r="BY92">
            <v>0</v>
          </cell>
          <cell r="BZ92">
            <v>0</v>
          </cell>
          <cell r="CA92">
            <v>0</v>
          </cell>
          <cell r="CB92">
            <v>0</v>
          </cell>
          <cell r="CC92">
            <v>0</v>
          </cell>
          <cell r="CG92">
            <v>0</v>
          </cell>
          <cell r="CH92">
            <v>200175</v>
          </cell>
          <cell r="CI92">
            <v>0</v>
          </cell>
          <cell r="CJ92">
            <v>4</v>
          </cell>
          <cell r="CK92">
            <v>0</v>
          </cell>
          <cell r="CL92">
            <v>0</v>
          </cell>
          <cell r="CN92">
            <v>0</v>
          </cell>
          <cell r="CO92">
            <v>1</v>
          </cell>
          <cell r="CP92">
            <v>2.1000000000000001E-2</v>
          </cell>
          <cell r="CQ92">
            <v>0</v>
          </cell>
          <cell r="CR92">
            <v>901.17200000000003</v>
          </cell>
          <cell r="CS92">
            <v>0</v>
          </cell>
          <cell r="CT92">
            <v>0</v>
          </cell>
          <cell r="CU92">
            <v>0</v>
          </cell>
          <cell r="CV92">
            <v>0</v>
          </cell>
          <cell r="CW92">
            <v>0</v>
          </cell>
          <cell r="CX92">
            <v>0</v>
          </cell>
          <cell r="CY92">
            <v>0</v>
          </cell>
          <cell r="CZ92">
            <v>0</v>
          </cell>
          <cell r="DA92">
            <v>1</v>
          </cell>
          <cell r="DB92">
            <v>5022710</v>
          </cell>
          <cell r="DC92">
            <v>0</v>
          </cell>
          <cell r="DD92">
            <v>0</v>
          </cell>
          <cell r="DE92">
            <v>1084810</v>
          </cell>
          <cell r="DF92">
            <v>1085141</v>
          </cell>
          <cell r="DG92">
            <v>830</v>
          </cell>
          <cell r="DH92">
            <v>0</v>
          </cell>
          <cell r="DI92">
            <v>331</v>
          </cell>
          <cell r="DK92">
            <v>5390</v>
          </cell>
          <cell r="DL92">
            <v>0</v>
          </cell>
          <cell r="DM92">
            <v>321922</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8.4819999999999993</v>
          </cell>
          <cell r="ED92">
            <v>60973</v>
          </cell>
          <cell r="EE92">
            <v>0</v>
          </cell>
          <cell r="EF92">
            <v>0</v>
          </cell>
          <cell r="EG92">
            <v>0</v>
          </cell>
          <cell r="EH92">
            <v>260949</v>
          </cell>
          <cell r="EI92">
            <v>0</v>
          </cell>
          <cell r="EJ92">
            <v>0</v>
          </cell>
          <cell r="EK92">
            <v>7.2519999999999998</v>
          </cell>
          <cell r="EL92">
            <v>0</v>
          </cell>
          <cell r="EM92">
            <v>4.51</v>
          </cell>
          <cell r="EN92">
            <v>0.92900000000000005</v>
          </cell>
          <cell r="EO92">
            <v>0</v>
          </cell>
          <cell r="EP92">
            <v>0</v>
          </cell>
          <cell r="EQ92">
            <v>12.691000000000001</v>
          </cell>
          <cell r="ER92">
            <v>0</v>
          </cell>
          <cell r="ES92">
            <v>39.930999999999997</v>
          </cell>
          <cell r="ET92">
            <v>0</v>
          </cell>
          <cell r="EU92">
            <v>497028</v>
          </cell>
          <cell r="EV92">
            <v>0</v>
          </cell>
          <cell r="EW92">
            <v>0</v>
          </cell>
          <cell r="EX92">
            <v>0</v>
          </cell>
          <cell r="EZ92">
            <v>7315478</v>
          </cell>
          <cell r="FA92">
            <v>0</v>
          </cell>
          <cell r="FB92">
            <v>7812506</v>
          </cell>
          <cell r="FC92">
            <v>0.97329200000000005</v>
          </cell>
          <cell r="FD92">
            <v>0</v>
          </cell>
          <cell r="FE92">
            <v>895240</v>
          </cell>
          <cell r="FF92">
            <v>230002</v>
          </cell>
          <cell r="FG92">
            <v>5.7339000000000001E-2</v>
          </cell>
          <cell r="FH92">
            <v>4.9002999999999998E-2</v>
          </cell>
          <cell r="FI92">
            <v>0</v>
          </cell>
          <cell r="FJ92">
            <v>0</v>
          </cell>
          <cell r="FK92">
            <v>1469.0550000000001</v>
          </cell>
          <cell r="FL92">
            <v>9137923</v>
          </cell>
          <cell r="FM92">
            <v>0</v>
          </cell>
          <cell r="FN92">
            <v>0</v>
          </cell>
          <cell r="FO92">
            <v>4358</v>
          </cell>
          <cell r="FP92">
            <v>6842</v>
          </cell>
          <cell r="FQ92">
            <v>14719</v>
          </cell>
          <cell r="FR92">
            <v>4358</v>
          </cell>
          <cell r="FS92">
            <v>3519</v>
          </cell>
          <cell r="FT92">
            <v>0</v>
          </cell>
          <cell r="FU92">
            <v>0</v>
          </cell>
          <cell r="FV92">
            <v>0</v>
          </cell>
          <cell r="FW92">
            <v>0</v>
          </cell>
          <cell r="FX92">
            <v>0</v>
          </cell>
          <cell r="FY92">
            <v>0</v>
          </cell>
          <cell r="FZ92">
            <v>0</v>
          </cell>
          <cell r="GA92">
            <v>0</v>
          </cell>
          <cell r="GB92">
            <v>1057744</v>
          </cell>
          <cell r="GC92">
            <v>1057744</v>
          </cell>
          <cell r="GD92">
            <v>119.895</v>
          </cell>
          <cell r="GF92">
            <v>0</v>
          </cell>
          <cell r="GG92">
            <v>0</v>
          </cell>
          <cell r="GH92">
            <v>0</v>
          </cell>
          <cell r="GI92">
            <v>0</v>
          </cell>
          <cell r="GJ92">
            <v>0</v>
          </cell>
          <cell r="GK92">
            <v>4604.6369999999997</v>
          </cell>
          <cell r="GL92">
            <v>0</v>
          </cell>
          <cell r="GM92">
            <v>0</v>
          </cell>
          <cell r="GN92">
            <v>0</v>
          </cell>
          <cell r="GO92">
            <v>0</v>
          </cell>
          <cell r="GP92">
            <v>8937748</v>
          </cell>
          <cell r="GQ92">
            <v>8937748</v>
          </cell>
          <cell r="GR92">
            <v>0</v>
          </cell>
          <cell r="GS92">
            <v>0</v>
          </cell>
          <cell r="GT92">
            <v>0</v>
          </cell>
          <cell r="HB92">
            <v>210852832</v>
          </cell>
          <cell r="HC92">
            <v>6.0034999999999998E-2</v>
          </cell>
          <cell r="HD92">
            <v>200175</v>
          </cell>
        </row>
        <row r="93">
          <cell r="B93">
            <v>161807</v>
          </cell>
          <cell r="C93">
            <v>9</v>
          </cell>
          <cell r="D93">
            <v>2019</v>
          </cell>
          <cell r="E93">
            <v>5390</v>
          </cell>
          <cell r="F93">
            <v>0</v>
          </cell>
          <cell r="G93">
            <v>9146.02</v>
          </cell>
          <cell r="H93">
            <v>8545.7379999999994</v>
          </cell>
          <cell r="I93">
            <v>8545.7379999999994</v>
          </cell>
          <cell r="J93">
            <v>9146.02</v>
          </cell>
          <cell r="K93">
            <v>0</v>
          </cell>
          <cell r="L93">
            <v>6535</v>
          </cell>
          <cell r="M93">
            <v>0</v>
          </cell>
          <cell r="N93">
            <v>0</v>
          </cell>
          <cell r="P93">
            <v>9139.9279999999999</v>
          </cell>
          <cell r="Q93">
            <v>0</v>
          </cell>
          <cell r="R93">
            <v>4087193</v>
          </cell>
          <cell r="S93">
            <v>447.18</v>
          </cell>
          <cell r="U93">
            <v>0</v>
          </cell>
          <cell r="V93">
            <v>2217.971</v>
          </cell>
          <cell r="W93">
            <v>1449444</v>
          </cell>
          <cell r="X93">
            <v>1449444</v>
          </cell>
          <cell r="Z93">
            <v>0</v>
          </cell>
          <cell r="AA93">
            <v>1</v>
          </cell>
          <cell r="AB93">
            <v>1</v>
          </cell>
          <cell r="AC93">
            <v>0</v>
          </cell>
          <cell r="AD93" t="str">
            <v>N</v>
          </cell>
          <cell r="AE93">
            <v>0</v>
          </cell>
          <cell r="AH93">
            <v>0</v>
          </cell>
          <cell r="AI93">
            <v>0</v>
          </cell>
          <cell r="AJ93">
            <v>5102</v>
          </cell>
          <cell r="AK93" t="str">
            <v>1</v>
          </cell>
          <cell r="AL93" t="str">
            <v>HARMONY SCIENCE ACAD (WACO)</v>
          </cell>
          <cell r="AM93">
            <v>0</v>
          </cell>
          <cell r="AN93">
            <v>0</v>
          </cell>
          <cell r="AO93">
            <v>0</v>
          </cell>
          <cell r="AP93">
            <v>0</v>
          </cell>
          <cell r="AQ93">
            <v>0</v>
          </cell>
          <cell r="AR93">
            <v>0</v>
          </cell>
          <cell r="AS93">
            <v>0</v>
          </cell>
          <cell r="AT93">
            <v>0</v>
          </cell>
          <cell r="AU93">
            <v>0</v>
          </cell>
          <cell r="AV93">
            <v>0</v>
          </cell>
          <cell r="AW93">
            <v>82434474</v>
          </cell>
          <cell r="AX93">
            <v>79755852</v>
          </cell>
          <cell r="AY93">
            <v>0</v>
          </cell>
          <cell r="AZ93">
            <v>4657938</v>
          </cell>
          <cell r="BA93">
            <v>152.583</v>
          </cell>
          <cell r="BB93">
            <v>358379</v>
          </cell>
          <cell r="BC93">
            <v>358379</v>
          </cell>
          <cell r="BD93">
            <v>457</v>
          </cell>
          <cell r="BE93">
            <v>0</v>
          </cell>
          <cell r="BF93">
            <v>71200141</v>
          </cell>
          <cell r="BG93">
            <v>0</v>
          </cell>
          <cell r="BH93">
            <v>2075.4360000000001</v>
          </cell>
          <cell r="BI93">
            <v>570745</v>
          </cell>
          <cell r="BJ93">
            <v>12</v>
          </cell>
          <cell r="BK93">
            <v>0</v>
          </cell>
          <cell r="BL93">
            <v>0</v>
          </cell>
          <cell r="BM93">
            <v>0</v>
          </cell>
          <cell r="BN93">
            <v>0</v>
          </cell>
          <cell r="BO93">
            <v>0</v>
          </cell>
          <cell r="BP93">
            <v>0</v>
          </cell>
          <cell r="BQ93">
            <v>5390</v>
          </cell>
          <cell r="BR93">
            <v>1</v>
          </cell>
          <cell r="BS93">
            <v>0</v>
          </cell>
          <cell r="BT93">
            <v>0</v>
          </cell>
          <cell r="BU93">
            <v>0</v>
          </cell>
          <cell r="BV93">
            <v>0</v>
          </cell>
          <cell r="BW93">
            <v>0</v>
          </cell>
          <cell r="BX93">
            <v>0</v>
          </cell>
          <cell r="BY93">
            <v>0</v>
          </cell>
          <cell r="BZ93">
            <v>0</v>
          </cell>
          <cell r="CA93">
            <v>0</v>
          </cell>
          <cell r="CB93">
            <v>0</v>
          </cell>
          <cell r="CC93">
            <v>0</v>
          </cell>
          <cell r="CG93">
            <v>0</v>
          </cell>
          <cell r="CH93">
            <v>2107877</v>
          </cell>
          <cell r="CI93">
            <v>0</v>
          </cell>
          <cell r="CJ93">
            <v>4</v>
          </cell>
          <cell r="CK93">
            <v>0</v>
          </cell>
          <cell r="CL93">
            <v>0</v>
          </cell>
          <cell r="CN93">
            <v>0</v>
          </cell>
          <cell r="CO93">
            <v>1</v>
          </cell>
          <cell r="CP93">
            <v>0</v>
          </cell>
          <cell r="CQ93">
            <v>0</v>
          </cell>
          <cell r="CR93">
            <v>9146.02</v>
          </cell>
          <cell r="CS93">
            <v>0</v>
          </cell>
          <cell r="CT93">
            <v>0</v>
          </cell>
          <cell r="CU93">
            <v>0</v>
          </cell>
          <cell r="CV93">
            <v>0</v>
          </cell>
          <cell r="CW93">
            <v>0</v>
          </cell>
          <cell r="CX93">
            <v>0</v>
          </cell>
          <cell r="CY93">
            <v>0</v>
          </cell>
          <cell r="CZ93">
            <v>0</v>
          </cell>
          <cell r="DA93">
            <v>1</v>
          </cell>
          <cell r="DB93">
            <v>55846398</v>
          </cell>
          <cell r="DC93">
            <v>0</v>
          </cell>
          <cell r="DD93">
            <v>0</v>
          </cell>
          <cell r="DE93">
            <v>6966964</v>
          </cell>
          <cell r="DF93">
            <v>6966964</v>
          </cell>
          <cell r="DG93">
            <v>5330.5</v>
          </cell>
          <cell r="DH93">
            <v>0</v>
          </cell>
          <cell r="DI93">
            <v>0</v>
          </cell>
          <cell r="DK93">
            <v>5390</v>
          </cell>
          <cell r="DL93">
            <v>0</v>
          </cell>
          <cell r="DM93">
            <v>5178586</v>
          </cell>
          <cell r="DN93">
            <v>0</v>
          </cell>
          <cell r="DO93">
            <v>0</v>
          </cell>
          <cell r="DP93">
            <v>0</v>
          </cell>
          <cell r="DQ93">
            <v>0</v>
          </cell>
          <cell r="DR93">
            <v>0</v>
          </cell>
          <cell r="DS93">
            <v>0</v>
          </cell>
          <cell r="DT93">
            <v>0</v>
          </cell>
          <cell r="DU93">
            <v>0</v>
          </cell>
          <cell r="DV93">
            <v>0</v>
          </cell>
          <cell r="DW93">
            <v>0</v>
          </cell>
          <cell r="DX93">
            <v>0</v>
          </cell>
          <cell r="DY93">
            <v>0</v>
          </cell>
          <cell r="DZ93">
            <v>0</v>
          </cell>
          <cell r="EA93">
            <v>1.0999999999999999E-2</v>
          </cell>
          <cell r="EB93">
            <v>0</v>
          </cell>
          <cell r="EC93">
            <v>99.146000000000001</v>
          </cell>
          <cell r="ED93">
            <v>712711</v>
          </cell>
          <cell r="EE93">
            <v>0</v>
          </cell>
          <cell r="EF93">
            <v>0</v>
          </cell>
          <cell r="EG93">
            <v>0</v>
          </cell>
          <cell r="EH93">
            <v>4461876</v>
          </cell>
          <cell r="EI93">
            <v>3999</v>
          </cell>
          <cell r="EJ93">
            <v>0.153</v>
          </cell>
          <cell r="EK93">
            <v>179.767</v>
          </cell>
          <cell r="EL93">
            <v>0</v>
          </cell>
          <cell r="EM93">
            <v>28.684999999999999</v>
          </cell>
          <cell r="EN93">
            <v>11.471</v>
          </cell>
          <cell r="EO93">
            <v>0</v>
          </cell>
          <cell r="EP93">
            <v>0</v>
          </cell>
          <cell r="EQ93">
            <v>220.08699999999999</v>
          </cell>
          <cell r="ER93">
            <v>0</v>
          </cell>
          <cell r="ES93">
            <v>682.76599999999996</v>
          </cell>
          <cell r="ET93">
            <v>76292</v>
          </cell>
          <cell r="EU93">
            <v>4657938</v>
          </cell>
          <cell r="EV93">
            <v>0</v>
          </cell>
          <cell r="EW93">
            <v>0</v>
          </cell>
          <cell r="EX93">
            <v>0</v>
          </cell>
          <cell r="EZ93">
            <v>69066753</v>
          </cell>
          <cell r="FA93">
            <v>0</v>
          </cell>
          <cell r="FB93">
            <v>73724691</v>
          </cell>
          <cell r="FC93">
            <v>0.97329200000000005</v>
          </cell>
          <cell r="FD93">
            <v>0</v>
          </cell>
          <cell r="FE93">
            <v>8504224</v>
          </cell>
          <cell r="FF93">
            <v>2184875</v>
          </cell>
          <cell r="FG93">
            <v>5.7339000000000001E-2</v>
          </cell>
          <cell r="FH93">
            <v>4.9002999999999998E-2</v>
          </cell>
          <cell r="FI93">
            <v>0</v>
          </cell>
          <cell r="FJ93">
            <v>0</v>
          </cell>
          <cell r="FK93">
            <v>13955.102999999999</v>
          </cell>
          <cell r="FL93">
            <v>86521667</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3354175</v>
          </cell>
          <cell r="GC93">
            <v>3354175</v>
          </cell>
          <cell r="GD93">
            <v>380.19499999999999</v>
          </cell>
          <cell r="GF93">
            <v>0</v>
          </cell>
          <cell r="GG93">
            <v>0</v>
          </cell>
          <cell r="GH93">
            <v>0</v>
          </cell>
          <cell r="GI93">
            <v>0</v>
          </cell>
          <cell r="GJ93">
            <v>0</v>
          </cell>
          <cell r="GK93">
            <v>4737.098</v>
          </cell>
          <cell r="GL93">
            <v>10821</v>
          </cell>
          <cell r="GM93">
            <v>0</v>
          </cell>
          <cell r="GN93">
            <v>0</v>
          </cell>
          <cell r="GO93">
            <v>0</v>
          </cell>
          <cell r="GP93">
            <v>84413790</v>
          </cell>
          <cell r="GQ93">
            <v>84413790</v>
          </cell>
          <cell r="GR93">
            <v>0</v>
          </cell>
          <cell r="GS93">
            <v>0</v>
          </cell>
          <cell r="GT93">
            <v>0</v>
          </cell>
          <cell r="HB93">
            <v>210852832</v>
          </cell>
          <cell r="HC93">
            <v>6.0034999999999998E-2</v>
          </cell>
          <cell r="HD93">
            <v>2031585</v>
          </cell>
        </row>
        <row r="94">
          <cell r="B94">
            <v>178807</v>
          </cell>
          <cell r="C94">
            <v>9</v>
          </cell>
          <cell r="D94">
            <v>2019</v>
          </cell>
          <cell r="E94">
            <v>5390</v>
          </cell>
          <cell r="F94">
            <v>0</v>
          </cell>
          <cell r="G94">
            <v>136.99299999999999</v>
          </cell>
          <cell r="H94">
            <v>135.02699999999999</v>
          </cell>
          <cell r="I94">
            <v>135.02699999999999</v>
          </cell>
          <cell r="J94">
            <v>136.99299999999999</v>
          </cell>
          <cell r="K94">
            <v>0</v>
          </cell>
          <cell r="L94">
            <v>6535</v>
          </cell>
          <cell r="M94">
            <v>0</v>
          </cell>
          <cell r="N94">
            <v>0</v>
          </cell>
          <cell r="P94">
            <v>137.518</v>
          </cell>
          <cell r="Q94">
            <v>0</v>
          </cell>
          <cell r="R94">
            <v>61495</v>
          </cell>
          <cell r="S94">
            <v>447.18</v>
          </cell>
          <cell r="U94">
            <v>0</v>
          </cell>
          <cell r="V94">
            <v>3.823</v>
          </cell>
          <cell r="W94">
            <v>2498</v>
          </cell>
          <cell r="X94">
            <v>2498</v>
          </cell>
          <cell r="Z94">
            <v>0</v>
          </cell>
          <cell r="AA94">
            <v>1</v>
          </cell>
          <cell r="AB94">
            <v>1</v>
          </cell>
          <cell r="AC94">
            <v>0</v>
          </cell>
          <cell r="AD94" t="str">
            <v>N</v>
          </cell>
          <cell r="AE94">
            <v>0</v>
          </cell>
          <cell r="AH94">
            <v>0</v>
          </cell>
          <cell r="AI94">
            <v>0</v>
          </cell>
          <cell r="AJ94">
            <v>5102</v>
          </cell>
          <cell r="AK94" t="str">
            <v>1</v>
          </cell>
          <cell r="AL94" t="str">
            <v>CORPUS CHRISTI MONTESSORI SCHOOL</v>
          </cell>
          <cell r="AM94">
            <v>0</v>
          </cell>
          <cell r="AN94">
            <v>0</v>
          </cell>
          <cell r="AO94">
            <v>0</v>
          </cell>
          <cell r="AP94">
            <v>0</v>
          </cell>
          <cell r="AQ94">
            <v>0</v>
          </cell>
          <cell r="AR94">
            <v>0</v>
          </cell>
          <cell r="AS94">
            <v>0</v>
          </cell>
          <cell r="AT94">
            <v>0</v>
          </cell>
          <cell r="AU94">
            <v>0</v>
          </cell>
          <cell r="AV94">
            <v>0</v>
          </cell>
          <cell r="AW94">
            <v>1096030</v>
          </cell>
          <cell r="AX94">
            <v>1065600</v>
          </cell>
          <cell r="AY94">
            <v>0</v>
          </cell>
          <cell r="AZ94">
            <v>61495</v>
          </cell>
          <cell r="BA94">
            <v>0</v>
          </cell>
          <cell r="BB94">
            <v>0</v>
          </cell>
          <cell r="BC94">
            <v>0</v>
          </cell>
          <cell r="BD94">
            <v>0</v>
          </cell>
          <cell r="BE94">
            <v>0</v>
          </cell>
          <cell r="BF94">
            <v>957138</v>
          </cell>
          <cell r="BG94">
            <v>0</v>
          </cell>
          <cell r="BH94">
            <v>0</v>
          </cell>
          <cell r="BI94">
            <v>0</v>
          </cell>
          <cell r="BJ94">
            <v>12</v>
          </cell>
          <cell r="BK94">
            <v>0</v>
          </cell>
          <cell r="BL94">
            <v>0</v>
          </cell>
          <cell r="BM94">
            <v>0</v>
          </cell>
          <cell r="BN94">
            <v>0</v>
          </cell>
          <cell r="BO94">
            <v>0</v>
          </cell>
          <cell r="BP94">
            <v>0</v>
          </cell>
          <cell r="BQ94">
            <v>5390</v>
          </cell>
          <cell r="BR94">
            <v>1</v>
          </cell>
          <cell r="BS94">
            <v>0</v>
          </cell>
          <cell r="BT94">
            <v>0</v>
          </cell>
          <cell r="BU94">
            <v>0</v>
          </cell>
          <cell r="BV94">
            <v>0</v>
          </cell>
          <cell r="BW94">
            <v>0</v>
          </cell>
          <cell r="BX94">
            <v>0</v>
          </cell>
          <cell r="BY94">
            <v>0</v>
          </cell>
          <cell r="BZ94">
            <v>0</v>
          </cell>
          <cell r="CA94">
            <v>0</v>
          </cell>
          <cell r="CB94">
            <v>0</v>
          </cell>
          <cell r="CC94">
            <v>0</v>
          </cell>
          <cell r="CG94">
            <v>0</v>
          </cell>
          <cell r="CH94">
            <v>30430</v>
          </cell>
          <cell r="CI94">
            <v>0</v>
          </cell>
          <cell r="CJ94">
            <v>4</v>
          </cell>
          <cell r="CK94">
            <v>0</v>
          </cell>
          <cell r="CL94">
            <v>0</v>
          </cell>
          <cell r="CN94">
            <v>0</v>
          </cell>
          <cell r="CO94">
            <v>1</v>
          </cell>
          <cell r="CP94">
            <v>0</v>
          </cell>
          <cell r="CQ94">
            <v>0</v>
          </cell>
          <cell r="CR94">
            <v>136.99299999999999</v>
          </cell>
          <cell r="CS94">
            <v>0</v>
          </cell>
          <cell r="CT94">
            <v>0</v>
          </cell>
          <cell r="CU94">
            <v>0</v>
          </cell>
          <cell r="CV94">
            <v>0</v>
          </cell>
          <cell r="CW94">
            <v>0</v>
          </cell>
          <cell r="CX94">
            <v>0</v>
          </cell>
          <cell r="CY94">
            <v>0</v>
          </cell>
          <cell r="CZ94">
            <v>0</v>
          </cell>
          <cell r="DA94">
            <v>1</v>
          </cell>
          <cell r="DB94">
            <v>882401</v>
          </cell>
          <cell r="DC94">
            <v>0</v>
          </cell>
          <cell r="DD94">
            <v>0</v>
          </cell>
          <cell r="DE94">
            <v>40517</v>
          </cell>
          <cell r="DF94">
            <v>40517</v>
          </cell>
          <cell r="DG94">
            <v>31</v>
          </cell>
          <cell r="DH94">
            <v>0</v>
          </cell>
          <cell r="DI94">
            <v>0</v>
          </cell>
          <cell r="DK94">
            <v>5390</v>
          </cell>
          <cell r="DL94">
            <v>0</v>
          </cell>
          <cell r="DM94">
            <v>57987</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2.2629999999999999</v>
          </cell>
          <cell r="ED94">
            <v>16268</v>
          </cell>
          <cell r="EE94">
            <v>0</v>
          </cell>
          <cell r="EF94">
            <v>0</v>
          </cell>
          <cell r="EG94">
            <v>0</v>
          </cell>
          <cell r="EH94">
            <v>41719</v>
          </cell>
          <cell r="EI94">
            <v>0</v>
          </cell>
          <cell r="EJ94">
            <v>0</v>
          </cell>
          <cell r="EK94">
            <v>1.7230000000000001</v>
          </cell>
          <cell r="EL94">
            <v>0</v>
          </cell>
          <cell r="EM94">
            <v>0</v>
          </cell>
          <cell r="EN94">
            <v>0.24299999999999999</v>
          </cell>
          <cell r="EO94">
            <v>0</v>
          </cell>
          <cell r="EP94">
            <v>0</v>
          </cell>
          <cell r="EQ94">
            <v>1.966</v>
          </cell>
          <cell r="ER94">
            <v>0</v>
          </cell>
          <cell r="ES94">
            <v>6.3840000000000003</v>
          </cell>
          <cell r="ET94">
            <v>0</v>
          </cell>
          <cell r="EU94">
            <v>61495</v>
          </cell>
          <cell r="EV94">
            <v>0</v>
          </cell>
          <cell r="EW94">
            <v>0</v>
          </cell>
          <cell r="EX94">
            <v>0</v>
          </cell>
          <cell r="EZ94">
            <v>921908</v>
          </cell>
          <cell r="FA94">
            <v>0</v>
          </cell>
          <cell r="FB94">
            <v>983403</v>
          </cell>
          <cell r="FC94">
            <v>0.97329200000000005</v>
          </cell>
          <cell r="FD94">
            <v>0</v>
          </cell>
          <cell r="FE94">
            <v>114321</v>
          </cell>
          <cell r="FF94">
            <v>29371</v>
          </cell>
          <cell r="FG94">
            <v>5.7339000000000001E-2</v>
          </cell>
          <cell r="FH94">
            <v>4.9002999999999998E-2</v>
          </cell>
          <cell r="FI94">
            <v>0</v>
          </cell>
          <cell r="FJ94">
            <v>0</v>
          </cell>
          <cell r="FK94">
            <v>187.59700000000001</v>
          </cell>
          <cell r="FL94">
            <v>1157525</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F94">
            <v>0</v>
          </cell>
          <cell r="GG94">
            <v>0</v>
          </cell>
          <cell r="GH94">
            <v>0</v>
          </cell>
          <cell r="GI94">
            <v>0</v>
          </cell>
          <cell r="GJ94">
            <v>0</v>
          </cell>
          <cell r="GK94">
            <v>4678.741</v>
          </cell>
          <cell r="GL94">
            <v>4450</v>
          </cell>
          <cell r="GM94">
            <v>0</v>
          </cell>
          <cell r="GN94">
            <v>0</v>
          </cell>
          <cell r="GO94">
            <v>0</v>
          </cell>
          <cell r="GP94">
            <v>1127095</v>
          </cell>
          <cell r="GQ94">
            <v>1127095</v>
          </cell>
          <cell r="GR94">
            <v>0</v>
          </cell>
          <cell r="GS94">
            <v>0</v>
          </cell>
          <cell r="GT94">
            <v>0</v>
          </cell>
          <cell r="HB94">
            <v>210852832</v>
          </cell>
          <cell r="HC94">
            <v>6.0034999999999998E-2</v>
          </cell>
          <cell r="HD94">
            <v>30430</v>
          </cell>
        </row>
        <row r="95">
          <cell r="B95">
            <v>15808</v>
          </cell>
          <cell r="C95">
            <v>9</v>
          </cell>
          <cell r="D95">
            <v>2019</v>
          </cell>
          <cell r="E95">
            <v>5390</v>
          </cell>
          <cell r="F95">
            <v>0</v>
          </cell>
          <cell r="G95">
            <v>814.96799999999996</v>
          </cell>
          <cell r="H95">
            <v>687.38900000000001</v>
          </cell>
          <cell r="I95">
            <v>687.38900000000001</v>
          </cell>
          <cell r="J95">
            <v>814.96799999999996</v>
          </cell>
          <cell r="K95">
            <v>0</v>
          </cell>
          <cell r="L95">
            <v>6535</v>
          </cell>
          <cell r="M95">
            <v>0</v>
          </cell>
          <cell r="N95">
            <v>0</v>
          </cell>
          <cell r="P95">
            <v>812.77499999999998</v>
          </cell>
          <cell r="Q95">
            <v>0</v>
          </cell>
          <cell r="R95">
            <v>363457</v>
          </cell>
          <cell r="S95">
            <v>447.18</v>
          </cell>
          <cell r="U95">
            <v>0</v>
          </cell>
          <cell r="V95">
            <v>5.1269999999999998</v>
          </cell>
          <cell r="W95">
            <v>3350</v>
          </cell>
          <cell r="X95">
            <v>3350</v>
          </cell>
          <cell r="Z95">
            <v>0</v>
          </cell>
          <cell r="AA95">
            <v>1</v>
          </cell>
          <cell r="AB95">
            <v>1</v>
          </cell>
          <cell r="AC95">
            <v>0</v>
          </cell>
          <cell r="AD95" t="str">
            <v>N</v>
          </cell>
          <cell r="AE95">
            <v>0</v>
          </cell>
          <cell r="AH95">
            <v>0</v>
          </cell>
          <cell r="AI95">
            <v>0</v>
          </cell>
          <cell r="AJ95">
            <v>5102</v>
          </cell>
          <cell r="AK95" t="str">
            <v>1</v>
          </cell>
          <cell r="AL95" t="str">
            <v>JOHN H WOOD JR PUBLIC CHARTER DISTRICT</v>
          </cell>
          <cell r="AM95">
            <v>0</v>
          </cell>
          <cell r="AN95">
            <v>0</v>
          </cell>
          <cell r="AO95">
            <v>0</v>
          </cell>
          <cell r="AP95">
            <v>0</v>
          </cell>
          <cell r="AQ95">
            <v>0</v>
          </cell>
          <cell r="AR95">
            <v>0</v>
          </cell>
          <cell r="AS95">
            <v>0</v>
          </cell>
          <cell r="AT95">
            <v>0</v>
          </cell>
          <cell r="AU95">
            <v>0</v>
          </cell>
          <cell r="AV95">
            <v>0</v>
          </cell>
          <cell r="AW95">
            <v>9788796</v>
          </cell>
          <cell r="AX95">
            <v>9504385</v>
          </cell>
          <cell r="AY95">
            <v>0</v>
          </cell>
          <cell r="AZ95">
            <v>466841</v>
          </cell>
          <cell r="BA95">
            <v>0</v>
          </cell>
          <cell r="BB95">
            <v>0</v>
          </cell>
          <cell r="BC95">
            <v>0</v>
          </cell>
          <cell r="BD95">
            <v>0</v>
          </cell>
          <cell r="BE95">
            <v>0</v>
          </cell>
          <cell r="BF95">
            <v>8379845</v>
          </cell>
          <cell r="BG95">
            <v>0</v>
          </cell>
          <cell r="BH95">
            <v>375.94099999999997</v>
          </cell>
          <cell r="BI95">
            <v>103384</v>
          </cell>
          <cell r="BJ95">
            <v>12</v>
          </cell>
          <cell r="BK95">
            <v>0</v>
          </cell>
          <cell r="BL95">
            <v>0</v>
          </cell>
          <cell r="BM95">
            <v>0</v>
          </cell>
          <cell r="BN95">
            <v>0</v>
          </cell>
          <cell r="BO95">
            <v>0</v>
          </cell>
          <cell r="BP95">
            <v>0</v>
          </cell>
          <cell r="BQ95">
            <v>5390</v>
          </cell>
          <cell r="BR95">
            <v>1</v>
          </cell>
          <cell r="BS95">
            <v>0</v>
          </cell>
          <cell r="BT95">
            <v>0</v>
          </cell>
          <cell r="BU95">
            <v>0</v>
          </cell>
          <cell r="BV95">
            <v>0</v>
          </cell>
          <cell r="BW95">
            <v>0</v>
          </cell>
          <cell r="BX95">
            <v>0</v>
          </cell>
          <cell r="BY95">
            <v>0</v>
          </cell>
          <cell r="BZ95">
            <v>0</v>
          </cell>
          <cell r="CA95">
            <v>0</v>
          </cell>
          <cell r="CB95">
            <v>0</v>
          </cell>
          <cell r="CC95">
            <v>0</v>
          </cell>
          <cell r="CG95">
            <v>0</v>
          </cell>
          <cell r="CH95">
            <v>181027</v>
          </cell>
          <cell r="CI95">
            <v>0</v>
          </cell>
          <cell r="CJ95">
            <v>4</v>
          </cell>
          <cell r="CK95">
            <v>0</v>
          </cell>
          <cell r="CL95">
            <v>0</v>
          </cell>
          <cell r="CN95">
            <v>0</v>
          </cell>
          <cell r="CO95">
            <v>1</v>
          </cell>
          <cell r="CP95">
            <v>0</v>
          </cell>
          <cell r="CQ95">
            <v>0</v>
          </cell>
          <cell r="CR95">
            <v>814.96799999999996</v>
          </cell>
          <cell r="CS95">
            <v>0</v>
          </cell>
          <cell r="CT95">
            <v>0</v>
          </cell>
          <cell r="CU95">
            <v>0</v>
          </cell>
          <cell r="CV95">
            <v>0</v>
          </cell>
          <cell r="CW95">
            <v>0</v>
          </cell>
          <cell r="CX95">
            <v>0</v>
          </cell>
          <cell r="CY95">
            <v>0</v>
          </cell>
          <cell r="CZ95">
            <v>0</v>
          </cell>
          <cell r="DA95">
            <v>1</v>
          </cell>
          <cell r="DB95">
            <v>4492087</v>
          </cell>
          <cell r="DC95">
            <v>0</v>
          </cell>
          <cell r="DD95">
            <v>0</v>
          </cell>
          <cell r="DE95">
            <v>626929</v>
          </cell>
          <cell r="DF95">
            <v>626929</v>
          </cell>
          <cell r="DG95">
            <v>479.67</v>
          </cell>
          <cell r="DH95">
            <v>0</v>
          </cell>
          <cell r="DI95">
            <v>0</v>
          </cell>
          <cell r="DK95">
            <v>5390</v>
          </cell>
          <cell r="DL95">
            <v>0</v>
          </cell>
          <cell r="DM95">
            <v>3487431</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0.20799999999999999</v>
          </cell>
          <cell r="EC95">
            <v>23.622</v>
          </cell>
          <cell r="ED95">
            <v>169807</v>
          </cell>
          <cell r="EE95">
            <v>0</v>
          </cell>
          <cell r="EF95">
            <v>0</v>
          </cell>
          <cell r="EG95">
            <v>0</v>
          </cell>
          <cell r="EH95">
            <v>114245</v>
          </cell>
          <cell r="EI95">
            <v>3203379</v>
          </cell>
          <cell r="EJ95">
            <v>122.547</v>
          </cell>
          <cell r="EK95">
            <v>3.5489999999999999</v>
          </cell>
          <cell r="EL95">
            <v>0</v>
          </cell>
          <cell r="EM95">
            <v>8.2000000000000003E-2</v>
          </cell>
          <cell r="EN95">
            <v>1.1930000000000001</v>
          </cell>
          <cell r="EO95">
            <v>0</v>
          </cell>
          <cell r="EP95">
            <v>0</v>
          </cell>
          <cell r="EQ95">
            <v>127.57899999999999</v>
          </cell>
          <cell r="ER95">
            <v>0</v>
          </cell>
          <cell r="ES95">
            <v>17.481999999999999</v>
          </cell>
          <cell r="ET95">
            <v>0</v>
          </cell>
          <cell r="EU95">
            <v>466841</v>
          </cell>
          <cell r="EV95">
            <v>0</v>
          </cell>
          <cell r="EW95">
            <v>0</v>
          </cell>
          <cell r="EX95">
            <v>0</v>
          </cell>
          <cell r="EZ95">
            <v>8246340</v>
          </cell>
          <cell r="FA95">
            <v>0</v>
          </cell>
          <cell r="FB95">
            <v>8713181</v>
          </cell>
          <cell r="FC95">
            <v>0.97329200000000005</v>
          </cell>
          <cell r="FD95">
            <v>0</v>
          </cell>
          <cell r="FE95">
            <v>1000898</v>
          </cell>
          <cell r="FF95">
            <v>257147</v>
          </cell>
          <cell r="FG95">
            <v>5.7339000000000001E-2</v>
          </cell>
          <cell r="FH95">
            <v>4.9002999999999998E-2</v>
          </cell>
          <cell r="FI95">
            <v>0</v>
          </cell>
          <cell r="FJ95">
            <v>0</v>
          </cell>
          <cell r="FK95">
            <v>1642.4349999999999</v>
          </cell>
          <cell r="FL95">
            <v>10152253</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F95">
            <v>0</v>
          </cell>
          <cell r="GG95">
            <v>0</v>
          </cell>
          <cell r="GH95">
            <v>0</v>
          </cell>
          <cell r="GI95">
            <v>0</v>
          </cell>
          <cell r="GJ95">
            <v>0</v>
          </cell>
          <cell r="GK95">
            <v>4738.0249999999996</v>
          </cell>
          <cell r="GL95">
            <v>19687</v>
          </cell>
          <cell r="GM95">
            <v>0</v>
          </cell>
          <cell r="GN95">
            <v>0</v>
          </cell>
          <cell r="GO95">
            <v>0</v>
          </cell>
          <cell r="GP95">
            <v>9971226</v>
          </cell>
          <cell r="GQ95">
            <v>9971226</v>
          </cell>
          <cell r="GR95">
            <v>0</v>
          </cell>
          <cell r="GS95">
            <v>0</v>
          </cell>
          <cell r="GT95">
            <v>0</v>
          </cell>
          <cell r="HB95">
            <v>210852832</v>
          </cell>
          <cell r="HC95">
            <v>6.0034999999999998E-2</v>
          </cell>
          <cell r="HD95">
            <v>181027</v>
          </cell>
        </row>
        <row r="96">
          <cell r="B96">
            <v>57808</v>
          </cell>
          <cell r="C96">
            <v>9</v>
          </cell>
          <cell r="D96">
            <v>2019</v>
          </cell>
          <cell r="E96">
            <v>5390</v>
          </cell>
          <cell r="F96">
            <v>0</v>
          </cell>
          <cell r="G96">
            <v>1999.32</v>
          </cell>
          <cell r="H96">
            <v>1983.0930000000001</v>
          </cell>
          <cell r="I96">
            <v>1983.0930000000001</v>
          </cell>
          <cell r="J96">
            <v>1999.32</v>
          </cell>
          <cell r="K96">
            <v>0</v>
          </cell>
          <cell r="L96">
            <v>6535</v>
          </cell>
          <cell r="M96">
            <v>0</v>
          </cell>
          <cell r="N96">
            <v>0</v>
          </cell>
          <cell r="P96">
            <v>2002.1969999999999</v>
          </cell>
          <cell r="Q96">
            <v>0</v>
          </cell>
          <cell r="R96">
            <v>895342</v>
          </cell>
          <cell r="S96">
            <v>447.18</v>
          </cell>
          <cell r="U96">
            <v>0</v>
          </cell>
          <cell r="V96">
            <v>535.00699999999995</v>
          </cell>
          <cell r="W96">
            <v>349627</v>
          </cell>
          <cell r="X96">
            <v>349627</v>
          </cell>
          <cell r="Z96">
            <v>0</v>
          </cell>
          <cell r="AA96">
            <v>1</v>
          </cell>
          <cell r="AB96">
            <v>1</v>
          </cell>
          <cell r="AC96">
            <v>0</v>
          </cell>
          <cell r="AD96" t="str">
            <v>N</v>
          </cell>
          <cell r="AE96">
            <v>0</v>
          </cell>
          <cell r="AH96">
            <v>0</v>
          </cell>
          <cell r="AI96">
            <v>0</v>
          </cell>
          <cell r="AJ96">
            <v>5102</v>
          </cell>
          <cell r="AK96" t="str">
            <v>1</v>
          </cell>
          <cell r="AL96" t="str">
            <v>UNIVERSAL ACADEMY</v>
          </cell>
          <cell r="AM96">
            <v>0</v>
          </cell>
          <cell r="AN96">
            <v>0</v>
          </cell>
          <cell r="AO96">
            <v>0</v>
          </cell>
          <cell r="AP96">
            <v>0</v>
          </cell>
          <cell r="AQ96">
            <v>0</v>
          </cell>
          <cell r="AR96">
            <v>0</v>
          </cell>
          <cell r="AS96">
            <v>0</v>
          </cell>
          <cell r="AT96">
            <v>0</v>
          </cell>
          <cell r="AU96">
            <v>0</v>
          </cell>
          <cell r="AV96">
            <v>0</v>
          </cell>
          <cell r="AW96">
            <v>16560830</v>
          </cell>
          <cell r="AX96">
            <v>16069214</v>
          </cell>
          <cell r="AY96">
            <v>0</v>
          </cell>
          <cell r="AZ96">
            <v>922750</v>
          </cell>
          <cell r="BA96">
            <v>34.582999999999998</v>
          </cell>
          <cell r="BB96">
            <v>78393</v>
          </cell>
          <cell r="BC96">
            <v>78393</v>
          </cell>
          <cell r="BD96">
            <v>99.965999999999994</v>
          </cell>
          <cell r="BE96">
            <v>0</v>
          </cell>
          <cell r="BF96">
            <v>14212335</v>
          </cell>
          <cell r="BG96">
            <v>0</v>
          </cell>
          <cell r="BH96">
            <v>99.667000000000002</v>
          </cell>
          <cell r="BI96">
            <v>27408</v>
          </cell>
          <cell r="BJ96">
            <v>12</v>
          </cell>
          <cell r="BK96">
            <v>0</v>
          </cell>
          <cell r="BL96">
            <v>0</v>
          </cell>
          <cell r="BM96">
            <v>0</v>
          </cell>
          <cell r="BN96">
            <v>0</v>
          </cell>
          <cell r="BO96">
            <v>0</v>
          </cell>
          <cell r="BP96">
            <v>0</v>
          </cell>
          <cell r="BQ96">
            <v>5390</v>
          </cell>
          <cell r="BR96">
            <v>1</v>
          </cell>
          <cell r="BS96">
            <v>0</v>
          </cell>
          <cell r="BT96">
            <v>0</v>
          </cell>
          <cell r="BU96">
            <v>0</v>
          </cell>
          <cell r="BV96">
            <v>0</v>
          </cell>
          <cell r="BW96">
            <v>0</v>
          </cell>
          <cell r="BX96">
            <v>0</v>
          </cell>
          <cell r="BY96">
            <v>0</v>
          </cell>
          <cell r="BZ96">
            <v>0</v>
          </cell>
          <cell r="CA96">
            <v>0</v>
          </cell>
          <cell r="CB96">
            <v>0</v>
          </cell>
          <cell r="CC96">
            <v>0</v>
          </cell>
          <cell r="CG96">
            <v>0</v>
          </cell>
          <cell r="CH96">
            <v>464208</v>
          </cell>
          <cell r="CI96">
            <v>0</v>
          </cell>
          <cell r="CJ96">
            <v>4</v>
          </cell>
          <cell r="CK96">
            <v>0</v>
          </cell>
          <cell r="CL96">
            <v>0</v>
          </cell>
          <cell r="CN96">
            <v>0</v>
          </cell>
          <cell r="CO96">
            <v>1</v>
          </cell>
          <cell r="CP96">
            <v>0</v>
          </cell>
          <cell r="CQ96">
            <v>11.25</v>
          </cell>
          <cell r="CR96">
            <v>1999.32</v>
          </cell>
          <cell r="CS96">
            <v>0</v>
          </cell>
          <cell r="CT96">
            <v>0</v>
          </cell>
          <cell r="CU96">
            <v>0</v>
          </cell>
          <cell r="CV96">
            <v>0</v>
          </cell>
          <cell r="CW96">
            <v>0</v>
          </cell>
          <cell r="CX96">
            <v>0</v>
          </cell>
          <cell r="CY96">
            <v>0</v>
          </cell>
          <cell r="CZ96">
            <v>0</v>
          </cell>
          <cell r="DA96">
            <v>1</v>
          </cell>
          <cell r="DB96">
            <v>12959513</v>
          </cell>
          <cell r="DC96">
            <v>0</v>
          </cell>
          <cell r="DD96">
            <v>0</v>
          </cell>
          <cell r="DE96">
            <v>884408</v>
          </cell>
          <cell r="DF96">
            <v>884408</v>
          </cell>
          <cell r="DG96">
            <v>676.67</v>
          </cell>
          <cell r="DH96">
            <v>0</v>
          </cell>
          <cell r="DI96">
            <v>0</v>
          </cell>
          <cell r="DK96">
            <v>5390</v>
          </cell>
          <cell r="DL96">
            <v>0</v>
          </cell>
          <cell r="DM96">
            <v>287351</v>
          </cell>
          <cell r="DN96">
            <v>0</v>
          </cell>
          <cell r="DO96">
            <v>0</v>
          </cell>
          <cell r="DP96">
            <v>0</v>
          </cell>
          <cell r="DQ96">
            <v>0</v>
          </cell>
          <cell r="DR96">
            <v>0</v>
          </cell>
          <cell r="DS96">
            <v>0</v>
          </cell>
          <cell r="DT96">
            <v>0</v>
          </cell>
          <cell r="DU96">
            <v>0</v>
          </cell>
          <cell r="DV96">
            <v>0</v>
          </cell>
          <cell r="DW96">
            <v>0</v>
          </cell>
          <cell r="DX96">
            <v>0</v>
          </cell>
          <cell r="DY96">
            <v>0</v>
          </cell>
          <cell r="DZ96">
            <v>0</v>
          </cell>
          <cell r="EA96">
            <v>4.9000000000000002E-2</v>
          </cell>
          <cell r="EB96">
            <v>0</v>
          </cell>
          <cell r="EC96">
            <v>7.41</v>
          </cell>
          <cell r="ED96">
            <v>53267</v>
          </cell>
          <cell r="EE96">
            <v>0</v>
          </cell>
          <cell r="EF96">
            <v>0</v>
          </cell>
          <cell r="EG96">
            <v>0</v>
          </cell>
          <cell r="EH96">
            <v>234084</v>
          </cell>
          <cell r="EI96">
            <v>0</v>
          </cell>
          <cell r="EJ96">
            <v>0</v>
          </cell>
          <cell r="EK96">
            <v>10.38</v>
          </cell>
          <cell r="EL96">
            <v>0</v>
          </cell>
          <cell r="EM96">
            <v>0.08</v>
          </cell>
          <cell r="EN96">
            <v>0.83899999999999997</v>
          </cell>
          <cell r="EO96">
            <v>0</v>
          </cell>
          <cell r="EP96">
            <v>0</v>
          </cell>
          <cell r="EQ96">
            <v>11.348000000000001</v>
          </cell>
          <cell r="ER96">
            <v>0</v>
          </cell>
          <cell r="ES96">
            <v>35.82</v>
          </cell>
          <cell r="ET96">
            <v>20104</v>
          </cell>
          <cell r="EU96">
            <v>922750</v>
          </cell>
          <cell r="EV96">
            <v>0</v>
          </cell>
          <cell r="EW96">
            <v>0</v>
          </cell>
          <cell r="EX96">
            <v>0</v>
          </cell>
          <cell r="EZ96">
            <v>13935552</v>
          </cell>
          <cell r="FA96">
            <v>0</v>
          </cell>
          <cell r="FB96">
            <v>14858302</v>
          </cell>
          <cell r="FC96">
            <v>0.97329200000000005</v>
          </cell>
          <cell r="FD96">
            <v>0</v>
          </cell>
          <cell r="FE96">
            <v>1697537</v>
          </cell>
          <cell r="FF96">
            <v>436125</v>
          </cell>
          <cell r="FG96">
            <v>5.7339000000000001E-2</v>
          </cell>
          <cell r="FH96">
            <v>4.9002999999999998E-2</v>
          </cell>
          <cell r="FI96">
            <v>0</v>
          </cell>
          <cell r="FJ96">
            <v>0</v>
          </cell>
          <cell r="FK96">
            <v>2785.5929999999998</v>
          </cell>
          <cell r="FL96">
            <v>17456172</v>
          </cell>
          <cell r="FM96">
            <v>0</v>
          </cell>
          <cell r="FN96">
            <v>0</v>
          </cell>
          <cell r="FO96">
            <v>228558</v>
          </cell>
          <cell r="FP96">
            <v>0</v>
          </cell>
          <cell r="FQ96">
            <v>228558</v>
          </cell>
          <cell r="FR96">
            <v>228558</v>
          </cell>
          <cell r="FS96">
            <v>0</v>
          </cell>
          <cell r="FT96">
            <v>0</v>
          </cell>
          <cell r="FU96">
            <v>0</v>
          </cell>
          <cell r="FV96">
            <v>0</v>
          </cell>
          <cell r="FW96">
            <v>0</v>
          </cell>
          <cell r="FX96">
            <v>0</v>
          </cell>
          <cell r="FY96">
            <v>0</v>
          </cell>
          <cell r="FZ96">
            <v>0</v>
          </cell>
          <cell r="GA96">
            <v>0</v>
          </cell>
          <cell r="GB96">
            <v>43044</v>
          </cell>
          <cell r="GC96">
            <v>43044</v>
          </cell>
          <cell r="GD96">
            <v>4.8789999999999996</v>
          </cell>
          <cell r="GF96">
            <v>0</v>
          </cell>
          <cell r="GG96">
            <v>0</v>
          </cell>
          <cell r="GH96">
            <v>0</v>
          </cell>
          <cell r="GI96">
            <v>0</v>
          </cell>
          <cell r="GJ96">
            <v>0</v>
          </cell>
          <cell r="GK96">
            <v>4872.3379999999997</v>
          </cell>
          <cell r="GL96">
            <v>38969</v>
          </cell>
          <cell r="GM96">
            <v>0</v>
          </cell>
          <cell r="GN96">
            <v>68530</v>
          </cell>
          <cell r="GO96">
            <v>0</v>
          </cell>
          <cell r="GP96">
            <v>16991964</v>
          </cell>
          <cell r="GQ96">
            <v>16991964</v>
          </cell>
          <cell r="GR96">
            <v>0</v>
          </cell>
          <cell r="GS96">
            <v>0</v>
          </cell>
          <cell r="GT96">
            <v>0</v>
          </cell>
          <cell r="HB96">
            <v>210852832</v>
          </cell>
          <cell r="HC96">
            <v>6.0034999999999998E-2</v>
          </cell>
          <cell r="HD96">
            <v>444104</v>
          </cell>
        </row>
        <row r="97">
          <cell r="B97">
            <v>108808</v>
          </cell>
          <cell r="C97">
            <v>9</v>
          </cell>
          <cell r="D97">
            <v>2019</v>
          </cell>
          <cell r="E97">
            <v>5390</v>
          </cell>
          <cell r="F97">
            <v>0</v>
          </cell>
          <cell r="G97">
            <v>3071.183</v>
          </cell>
          <cell r="H97">
            <v>2938.8009999999999</v>
          </cell>
          <cell r="I97">
            <v>2938.8009999999999</v>
          </cell>
          <cell r="J97">
            <v>3071.183</v>
          </cell>
          <cell r="K97">
            <v>0</v>
          </cell>
          <cell r="L97">
            <v>6535</v>
          </cell>
          <cell r="M97">
            <v>0</v>
          </cell>
          <cell r="N97">
            <v>0</v>
          </cell>
          <cell r="P97">
            <v>3066.5419999999999</v>
          </cell>
          <cell r="Q97">
            <v>0</v>
          </cell>
          <cell r="R97">
            <v>1371296</v>
          </cell>
          <cell r="S97">
            <v>447.18</v>
          </cell>
          <cell r="U97">
            <v>0</v>
          </cell>
          <cell r="V97">
            <v>1047.97</v>
          </cell>
          <cell r="W97">
            <v>684848</v>
          </cell>
          <cell r="X97">
            <v>684848</v>
          </cell>
          <cell r="Z97">
            <v>0</v>
          </cell>
          <cell r="AA97">
            <v>1</v>
          </cell>
          <cell r="AB97">
            <v>1</v>
          </cell>
          <cell r="AC97">
            <v>0</v>
          </cell>
          <cell r="AD97" t="str">
            <v>N</v>
          </cell>
          <cell r="AE97">
            <v>0</v>
          </cell>
          <cell r="AH97">
            <v>0</v>
          </cell>
          <cell r="AI97">
            <v>0</v>
          </cell>
          <cell r="AJ97">
            <v>5102</v>
          </cell>
          <cell r="AK97" t="str">
            <v>1</v>
          </cell>
          <cell r="AL97" t="str">
            <v>VANGUARD ACADEMY</v>
          </cell>
          <cell r="AM97">
            <v>0</v>
          </cell>
          <cell r="AN97">
            <v>0</v>
          </cell>
          <cell r="AO97">
            <v>0</v>
          </cell>
          <cell r="AP97">
            <v>0</v>
          </cell>
          <cell r="AQ97">
            <v>0</v>
          </cell>
          <cell r="AR97">
            <v>0</v>
          </cell>
          <cell r="AS97">
            <v>0</v>
          </cell>
          <cell r="AT97">
            <v>0</v>
          </cell>
          <cell r="AU97">
            <v>0</v>
          </cell>
          <cell r="AV97">
            <v>0</v>
          </cell>
          <cell r="AW97">
            <v>27971165</v>
          </cell>
          <cell r="AX97">
            <v>27201149</v>
          </cell>
          <cell r="AY97">
            <v>0</v>
          </cell>
          <cell r="AZ97">
            <v>1459117</v>
          </cell>
          <cell r="BA97">
            <v>0</v>
          </cell>
          <cell r="BB97">
            <v>0</v>
          </cell>
          <cell r="BC97">
            <v>0</v>
          </cell>
          <cell r="BD97">
            <v>0</v>
          </cell>
          <cell r="BE97">
            <v>0</v>
          </cell>
          <cell r="BF97">
            <v>24263934</v>
          </cell>
          <cell r="BG97">
            <v>0</v>
          </cell>
          <cell r="BH97">
            <v>319.34800000000001</v>
          </cell>
          <cell r="BI97">
            <v>87821</v>
          </cell>
          <cell r="BJ97">
            <v>12</v>
          </cell>
          <cell r="BK97">
            <v>0</v>
          </cell>
          <cell r="BL97">
            <v>0</v>
          </cell>
          <cell r="BM97">
            <v>0</v>
          </cell>
          <cell r="BN97">
            <v>0</v>
          </cell>
          <cell r="BO97">
            <v>0</v>
          </cell>
          <cell r="BP97">
            <v>0</v>
          </cell>
          <cell r="BQ97">
            <v>5390</v>
          </cell>
          <cell r="BR97">
            <v>1</v>
          </cell>
          <cell r="BS97">
            <v>0</v>
          </cell>
          <cell r="BT97">
            <v>0</v>
          </cell>
          <cell r="BU97">
            <v>0</v>
          </cell>
          <cell r="BV97">
            <v>0</v>
          </cell>
          <cell r="BW97">
            <v>0</v>
          </cell>
          <cell r="BX97">
            <v>0</v>
          </cell>
          <cell r="BY97">
            <v>0</v>
          </cell>
          <cell r="BZ97">
            <v>0</v>
          </cell>
          <cell r="CA97">
            <v>0</v>
          </cell>
          <cell r="CB97">
            <v>0</v>
          </cell>
          <cell r="CC97">
            <v>0</v>
          </cell>
          <cell r="CG97">
            <v>0</v>
          </cell>
          <cell r="CH97">
            <v>682195</v>
          </cell>
          <cell r="CI97">
            <v>0</v>
          </cell>
          <cell r="CJ97">
            <v>4</v>
          </cell>
          <cell r="CK97">
            <v>0</v>
          </cell>
          <cell r="CL97">
            <v>0</v>
          </cell>
          <cell r="CN97">
            <v>0</v>
          </cell>
          <cell r="CO97">
            <v>1</v>
          </cell>
          <cell r="CP97">
            <v>0</v>
          </cell>
          <cell r="CQ97">
            <v>0</v>
          </cell>
          <cell r="CR97">
            <v>3071.183</v>
          </cell>
          <cell r="CS97">
            <v>0</v>
          </cell>
          <cell r="CT97">
            <v>0</v>
          </cell>
          <cell r="CU97">
            <v>0</v>
          </cell>
          <cell r="CV97">
            <v>0</v>
          </cell>
          <cell r="CW97">
            <v>0</v>
          </cell>
          <cell r="CX97">
            <v>0</v>
          </cell>
          <cell r="CY97">
            <v>0</v>
          </cell>
          <cell r="CZ97">
            <v>0</v>
          </cell>
          <cell r="DA97">
            <v>1</v>
          </cell>
          <cell r="DB97">
            <v>19205065</v>
          </cell>
          <cell r="DC97">
            <v>0</v>
          </cell>
          <cell r="DD97">
            <v>0</v>
          </cell>
          <cell r="DE97">
            <v>3321963</v>
          </cell>
          <cell r="DF97">
            <v>3321963</v>
          </cell>
          <cell r="DG97">
            <v>2541.67</v>
          </cell>
          <cell r="DH97">
            <v>0</v>
          </cell>
          <cell r="DI97">
            <v>0</v>
          </cell>
          <cell r="DK97">
            <v>5390</v>
          </cell>
          <cell r="DL97">
            <v>0</v>
          </cell>
          <cell r="DM97">
            <v>939877</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4.33</v>
          </cell>
          <cell r="ED97">
            <v>31126</v>
          </cell>
          <cell r="EE97">
            <v>0</v>
          </cell>
          <cell r="EF97">
            <v>0</v>
          </cell>
          <cell r="EG97">
            <v>0</v>
          </cell>
          <cell r="EH97">
            <v>908751</v>
          </cell>
          <cell r="EI97">
            <v>0</v>
          </cell>
          <cell r="EJ97">
            <v>0</v>
          </cell>
          <cell r="EK97">
            <v>40.957999999999998</v>
          </cell>
          <cell r="EL97">
            <v>0</v>
          </cell>
          <cell r="EM97">
            <v>0</v>
          </cell>
          <cell r="EN97">
            <v>3.2370000000000001</v>
          </cell>
          <cell r="EO97">
            <v>0</v>
          </cell>
          <cell r="EP97">
            <v>0</v>
          </cell>
          <cell r="EQ97">
            <v>44.195</v>
          </cell>
          <cell r="ER97">
            <v>0</v>
          </cell>
          <cell r="ES97">
            <v>139.059</v>
          </cell>
          <cell r="ET97">
            <v>0</v>
          </cell>
          <cell r="EU97">
            <v>1459117</v>
          </cell>
          <cell r="EV97">
            <v>0</v>
          </cell>
          <cell r="EW97">
            <v>0</v>
          </cell>
          <cell r="EX97">
            <v>0</v>
          </cell>
          <cell r="EZ97">
            <v>23558465</v>
          </cell>
          <cell r="FA97">
            <v>0</v>
          </cell>
          <cell r="FB97">
            <v>25017582</v>
          </cell>
          <cell r="FC97">
            <v>0.97329200000000005</v>
          </cell>
          <cell r="FD97">
            <v>0</v>
          </cell>
          <cell r="FE97">
            <v>2898112</v>
          </cell>
          <cell r="FF97">
            <v>744572</v>
          </cell>
          <cell r="FG97">
            <v>5.7339000000000001E-2</v>
          </cell>
          <cell r="FH97">
            <v>4.9002999999999998E-2</v>
          </cell>
          <cell r="FI97">
            <v>0</v>
          </cell>
          <cell r="FJ97">
            <v>0</v>
          </cell>
          <cell r="FK97">
            <v>4755.6890000000003</v>
          </cell>
          <cell r="FL97">
            <v>29342461</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778008</v>
          </cell>
          <cell r="GC97">
            <v>778008</v>
          </cell>
          <cell r="GD97">
            <v>88.186999999999998</v>
          </cell>
          <cell r="GF97">
            <v>0</v>
          </cell>
          <cell r="GG97">
            <v>0</v>
          </cell>
          <cell r="GH97">
            <v>0</v>
          </cell>
          <cell r="GI97">
            <v>0</v>
          </cell>
          <cell r="GJ97">
            <v>0</v>
          </cell>
          <cell r="GK97">
            <v>4604.6369999999997</v>
          </cell>
          <cell r="GL97">
            <v>18207</v>
          </cell>
          <cell r="GM97">
            <v>0</v>
          </cell>
          <cell r="GN97">
            <v>0</v>
          </cell>
          <cell r="GO97">
            <v>0</v>
          </cell>
          <cell r="GP97">
            <v>28660266</v>
          </cell>
          <cell r="GQ97">
            <v>28660266</v>
          </cell>
          <cell r="GR97">
            <v>0</v>
          </cell>
          <cell r="GS97">
            <v>0</v>
          </cell>
          <cell r="GT97">
            <v>0</v>
          </cell>
          <cell r="HB97">
            <v>210852832</v>
          </cell>
          <cell r="HC97">
            <v>6.0034999999999998E-2</v>
          </cell>
          <cell r="HD97">
            <v>682195</v>
          </cell>
        </row>
        <row r="98">
          <cell r="B98">
            <v>178808</v>
          </cell>
          <cell r="C98">
            <v>9</v>
          </cell>
          <cell r="D98">
            <v>2019</v>
          </cell>
          <cell r="E98">
            <v>5390</v>
          </cell>
          <cell r="F98">
            <v>0</v>
          </cell>
          <cell r="G98">
            <v>478.65</v>
          </cell>
          <cell r="H98">
            <v>470.33199999999999</v>
          </cell>
          <cell r="I98">
            <v>470.33199999999999</v>
          </cell>
          <cell r="J98">
            <v>478.65</v>
          </cell>
          <cell r="K98">
            <v>0</v>
          </cell>
          <cell r="L98">
            <v>6535</v>
          </cell>
          <cell r="M98">
            <v>0</v>
          </cell>
          <cell r="N98">
            <v>0</v>
          </cell>
          <cell r="P98">
            <v>473.72500000000002</v>
          </cell>
          <cell r="Q98">
            <v>0</v>
          </cell>
          <cell r="R98">
            <v>211840</v>
          </cell>
          <cell r="S98">
            <v>447.18</v>
          </cell>
          <cell r="U98">
            <v>0</v>
          </cell>
          <cell r="V98">
            <v>7.7519999999999998</v>
          </cell>
          <cell r="W98">
            <v>5066</v>
          </cell>
          <cell r="X98">
            <v>5066</v>
          </cell>
          <cell r="Z98">
            <v>0</v>
          </cell>
          <cell r="AA98">
            <v>1</v>
          </cell>
          <cell r="AB98">
            <v>1</v>
          </cell>
          <cell r="AC98">
            <v>0</v>
          </cell>
          <cell r="AD98" t="str">
            <v>N</v>
          </cell>
          <cell r="AE98">
            <v>0</v>
          </cell>
          <cell r="AH98">
            <v>0</v>
          </cell>
          <cell r="AI98">
            <v>0</v>
          </cell>
          <cell r="AJ98">
            <v>5102</v>
          </cell>
          <cell r="AK98" t="str">
            <v>1</v>
          </cell>
          <cell r="AL98" t="str">
            <v>SEASHORE CHARTER SCHOOLS</v>
          </cell>
          <cell r="AM98">
            <v>0</v>
          </cell>
          <cell r="AN98">
            <v>0</v>
          </cell>
          <cell r="AO98">
            <v>0</v>
          </cell>
          <cell r="AP98">
            <v>0</v>
          </cell>
          <cell r="AQ98">
            <v>0</v>
          </cell>
          <cell r="AR98">
            <v>0</v>
          </cell>
          <cell r="AS98">
            <v>0</v>
          </cell>
          <cell r="AT98">
            <v>0</v>
          </cell>
          <cell r="AU98">
            <v>0</v>
          </cell>
          <cell r="AV98">
            <v>0</v>
          </cell>
          <cell r="AW98">
            <v>3731913</v>
          </cell>
          <cell r="AX98">
            <v>3625592</v>
          </cell>
          <cell r="AY98">
            <v>0</v>
          </cell>
          <cell r="AZ98">
            <v>211840</v>
          </cell>
          <cell r="BA98">
            <v>0</v>
          </cell>
          <cell r="BB98">
            <v>18768</v>
          </cell>
          <cell r="BC98">
            <v>18768</v>
          </cell>
          <cell r="BD98">
            <v>23.933</v>
          </cell>
          <cell r="BE98">
            <v>0</v>
          </cell>
          <cell r="BF98">
            <v>3258776</v>
          </cell>
          <cell r="BG98">
            <v>0</v>
          </cell>
          <cell r="BH98">
            <v>0</v>
          </cell>
          <cell r="BI98">
            <v>0</v>
          </cell>
          <cell r="BJ98">
            <v>12</v>
          </cell>
          <cell r="BK98">
            <v>0</v>
          </cell>
          <cell r="BL98">
            <v>0</v>
          </cell>
          <cell r="BM98">
            <v>0</v>
          </cell>
          <cell r="BN98">
            <v>0</v>
          </cell>
          <cell r="BO98">
            <v>0</v>
          </cell>
          <cell r="BP98">
            <v>0</v>
          </cell>
          <cell r="BQ98">
            <v>5390</v>
          </cell>
          <cell r="BR98">
            <v>1</v>
          </cell>
          <cell r="BS98">
            <v>0</v>
          </cell>
          <cell r="BT98">
            <v>0</v>
          </cell>
          <cell r="BU98">
            <v>0</v>
          </cell>
          <cell r="BV98">
            <v>0</v>
          </cell>
          <cell r="BW98">
            <v>0</v>
          </cell>
          <cell r="BX98">
            <v>0</v>
          </cell>
          <cell r="BY98">
            <v>0</v>
          </cell>
          <cell r="BZ98">
            <v>0</v>
          </cell>
          <cell r="CA98">
            <v>0</v>
          </cell>
          <cell r="CB98">
            <v>0</v>
          </cell>
          <cell r="CC98">
            <v>0</v>
          </cell>
          <cell r="CG98">
            <v>0</v>
          </cell>
          <cell r="CH98">
            <v>106321</v>
          </cell>
          <cell r="CI98">
            <v>0</v>
          </cell>
          <cell r="CJ98">
            <v>4</v>
          </cell>
          <cell r="CK98">
            <v>0</v>
          </cell>
          <cell r="CL98">
            <v>0</v>
          </cell>
          <cell r="CN98">
            <v>0</v>
          </cell>
          <cell r="CO98">
            <v>1</v>
          </cell>
          <cell r="CP98">
            <v>0</v>
          </cell>
          <cell r="CQ98">
            <v>0</v>
          </cell>
          <cell r="CR98">
            <v>478.65</v>
          </cell>
          <cell r="CS98">
            <v>0</v>
          </cell>
          <cell r="CT98">
            <v>0</v>
          </cell>
          <cell r="CU98">
            <v>0</v>
          </cell>
          <cell r="CV98">
            <v>0</v>
          </cell>
          <cell r="CW98">
            <v>0</v>
          </cell>
          <cell r="CX98">
            <v>0</v>
          </cell>
          <cell r="CY98">
            <v>0</v>
          </cell>
          <cell r="CZ98">
            <v>0</v>
          </cell>
          <cell r="DA98">
            <v>1</v>
          </cell>
          <cell r="DB98">
            <v>3073620</v>
          </cell>
          <cell r="DC98">
            <v>0</v>
          </cell>
          <cell r="DD98">
            <v>0</v>
          </cell>
          <cell r="DE98">
            <v>0</v>
          </cell>
          <cell r="DF98">
            <v>0</v>
          </cell>
          <cell r="DG98">
            <v>0</v>
          </cell>
          <cell r="DH98">
            <v>0</v>
          </cell>
          <cell r="DI98">
            <v>0</v>
          </cell>
          <cell r="DK98">
            <v>5390</v>
          </cell>
          <cell r="DL98">
            <v>0</v>
          </cell>
          <cell r="DM98">
            <v>250746</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10.118</v>
          </cell>
          <cell r="ED98">
            <v>72733</v>
          </cell>
          <cell r="EE98">
            <v>0</v>
          </cell>
          <cell r="EF98">
            <v>0</v>
          </cell>
          <cell r="EG98">
            <v>0</v>
          </cell>
          <cell r="EH98">
            <v>178013</v>
          </cell>
          <cell r="EI98">
            <v>0</v>
          </cell>
          <cell r="EJ98">
            <v>0</v>
          </cell>
          <cell r="EK98">
            <v>7.1749999999999998</v>
          </cell>
          <cell r="EL98">
            <v>0</v>
          </cell>
          <cell r="EM98">
            <v>0</v>
          </cell>
          <cell r="EN98">
            <v>1.143</v>
          </cell>
          <cell r="EO98">
            <v>0</v>
          </cell>
          <cell r="EP98">
            <v>0</v>
          </cell>
          <cell r="EQ98">
            <v>8.3179999999999996</v>
          </cell>
          <cell r="ER98">
            <v>0</v>
          </cell>
          <cell r="ES98">
            <v>27.24</v>
          </cell>
          <cell r="ET98">
            <v>0</v>
          </cell>
          <cell r="EU98">
            <v>211840</v>
          </cell>
          <cell r="EV98">
            <v>0</v>
          </cell>
          <cell r="EW98">
            <v>0</v>
          </cell>
          <cell r="EX98">
            <v>0</v>
          </cell>
          <cell r="EZ98">
            <v>3136360</v>
          </cell>
          <cell r="FA98">
            <v>0</v>
          </cell>
          <cell r="FB98">
            <v>3348200</v>
          </cell>
          <cell r="FC98">
            <v>0.97329200000000005</v>
          </cell>
          <cell r="FD98">
            <v>0</v>
          </cell>
          <cell r="FE98">
            <v>389232</v>
          </cell>
          <cell r="FF98">
            <v>100000</v>
          </cell>
          <cell r="FG98">
            <v>5.7339000000000001E-2</v>
          </cell>
          <cell r="FH98">
            <v>4.9002999999999998E-2</v>
          </cell>
          <cell r="FI98">
            <v>0</v>
          </cell>
          <cell r="FJ98">
            <v>0</v>
          </cell>
          <cell r="FK98">
            <v>638.71400000000006</v>
          </cell>
          <cell r="FL98">
            <v>3943753</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F98">
            <v>0</v>
          </cell>
          <cell r="GG98">
            <v>0</v>
          </cell>
          <cell r="GH98">
            <v>0</v>
          </cell>
          <cell r="GI98">
            <v>0</v>
          </cell>
          <cell r="GJ98">
            <v>0</v>
          </cell>
          <cell r="GK98">
            <v>4699.8249999999998</v>
          </cell>
          <cell r="GL98">
            <v>3408</v>
          </cell>
          <cell r="GM98">
            <v>0</v>
          </cell>
          <cell r="GN98">
            <v>0</v>
          </cell>
          <cell r="GO98">
            <v>0</v>
          </cell>
          <cell r="GP98">
            <v>3837432</v>
          </cell>
          <cell r="GQ98">
            <v>3837432</v>
          </cell>
          <cell r="GR98">
            <v>0</v>
          </cell>
          <cell r="GS98">
            <v>0</v>
          </cell>
          <cell r="GT98">
            <v>0</v>
          </cell>
          <cell r="HB98">
            <v>210852832</v>
          </cell>
          <cell r="HC98">
            <v>6.0034999999999998E-2</v>
          </cell>
          <cell r="HD98">
            <v>106321</v>
          </cell>
        </row>
        <row r="99">
          <cell r="B99">
            <v>15809</v>
          </cell>
          <cell r="C99">
            <v>9</v>
          </cell>
          <cell r="D99">
            <v>2019</v>
          </cell>
          <cell r="E99">
            <v>5390</v>
          </cell>
          <cell r="F99">
            <v>0</v>
          </cell>
          <cell r="G99">
            <v>303.125</v>
          </cell>
          <cell r="H99">
            <v>287.60899999999998</v>
          </cell>
          <cell r="I99">
            <v>287.60899999999998</v>
          </cell>
          <cell r="J99">
            <v>303.125</v>
          </cell>
          <cell r="K99">
            <v>0</v>
          </cell>
          <cell r="L99">
            <v>6535</v>
          </cell>
          <cell r="M99">
            <v>0</v>
          </cell>
          <cell r="N99">
            <v>0</v>
          </cell>
          <cell r="P99">
            <v>304.56200000000001</v>
          </cell>
          <cell r="Q99">
            <v>0</v>
          </cell>
          <cell r="R99">
            <v>136194</v>
          </cell>
          <cell r="S99">
            <v>447.18</v>
          </cell>
          <cell r="U99">
            <v>0</v>
          </cell>
          <cell r="V99">
            <v>71.658000000000001</v>
          </cell>
          <cell r="W99">
            <v>46829</v>
          </cell>
          <cell r="X99">
            <v>46829</v>
          </cell>
          <cell r="Z99">
            <v>0</v>
          </cell>
          <cell r="AA99">
            <v>1</v>
          </cell>
          <cell r="AB99">
            <v>1</v>
          </cell>
          <cell r="AC99">
            <v>0</v>
          </cell>
          <cell r="AD99" t="str">
            <v>N</v>
          </cell>
          <cell r="AE99">
            <v>0</v>
          </cell>
          <cell r="AH99">
            <v>0</v>
          </cell>
          <cell r="AI99">
            <v>0</v>
          </cell>
          <cell r="AJ99">
            <v>5102</v>
          </cell>
          <cell r="AK99" t="str">
            <v>1</v>
          </cell>
          <cell r="AL99" t="str">
            <v>BEXAR COUNTY ACADEMY</v>
          </cell>
          <cell r="AM99">
            <v>0</v>
          </cell>
          <cell r="AN99">
            <v>0</v>
          </cell>
          <cell r="AO99">
            <v>0</v>
          </cell>
          <cell r="AP99">
            <v>0</v>
          </cell>
          <cell r="AQ99">
            <v>0</v>
          </cell>
          <cell r="AR99">
            <v>0</v>
          </cell>
          <cell r="AS99">
            <v>0</v>
          </cell>
          <cell r="AT99">
            <v>0</v>
          </cell>
          <cell r="AU99">
            <v>0</v>
          </cell>
          <cell r="AV99">
            <v>0</v>
          </cell>
          <cell r="AW99">
            <v>3104998</v>
          </cell>
          <cell r="AX99">
            <v>3037666</v>
          </cell>
          <cell r="AY99">
            <v>0</v>
          </cell>
          <cell r="AZ99">
            <v>136194</v>
          </cell>
          <cell r="BA99">
            <v>0</v>
          </cell>
          <cell r="BB99">
            <v>0</v>
          </cell>
          <cell r="BC99">
            <v>0</v>
          </cell>
          <cell r="BD99">
            <v>0</v>
          </cell>
          <cell r="BE99">
            <v>0</v>
          </cell>
          <cell r="BF99">
            <v>2695266</v>
          </cell>
          <cell r="BG99">
            <v>0</v>
          </cell>
          <cell r="BH99">
            <v>0</v>
          </cell>
          <cell r="BI99">
            <v>0</v>
          </cell>
          <cell r="BJ99">
            <v>12</v>
          </cell>
          <cell r="BK99">
            <v>0</v>
          </cell>
          <cell r="BL99">
            <v>0</v>
          </cell>
          <cell r="BM99">
            <v>0</v>
          </cell>
          <cell r="BN99">
            <v>0</v>
          </cell>
          <cell r="BO99">
            <v>0</v>
          </cell>
          <cell r="BP99">
            <v>0</v>
          </cell>
          <cell r="BQ99">
            <v>5390</v>
          </cell>
          <cell r="BR99">
            <v>1</v>
          </cell>
          <cell r="BS99">
            <v>0</v>
          </cell>
          <cell r="BT99">
            <v>0</v>
          </cell>
          <cell r="BU99">
            <v>0</v>
          </cell>
          <cell r="BV99">
            <v>0</v>
          </cell>
          <cell r="BW99">
            <v>0</v>
          </cell>
          <cell r="BX99">
            <v>0</v>
          </cell>
          <cell r="BY99">
            <v>0</v>
          </cell>
          <cell r="BZ99">
            <v>0</v>
          </cell>
          <cell r="CA99">
            <v>0</v>
          </cell>
          <cell r="CB99">
            <v>0</v>
          </cell>
          <cell r="CC99">
            <v>0</v>
          </cell>
          <cell r="CG99">
            <v>0</v>
          </cell>
          <cell r="CH99">
            <v>67332</v>
          </cell>
          <cell r="CI99">
            <v>0</v>
          </cell>
          <cell r="CJ99">
            <v>4</v>
          </cell>
          <cell r="CK99">
            <v>0</v>
          </cell>
          <cell r="CL99">
            <v>0</v>
          </cell>
          <cell r="CN99">
            <v>0</v>
          </cell>
          <cell r="CO99">
            <v>1</v>
          </cell>
          <cell r="CP99">
            <v>0</v>
          </cell>
          <cell r="CQ99">
            <v>0</v>
          </cell>
          <cell r="CR99">
            <v>303.125</v>
          </cell>
          <cell r="CS99">
            <v>0</v>
          </cell>
          <cell r="CT99">
            <v>0</v>
          </cell>
          <cell r="CU99">
            <v>0</v>
          </cell>
          <cell r="CV99">
            <v>0</v>
          </cell>
          <cell r="CW99">
            <v>0</v>
          </cell>
          <cell r="CX99">
            <v>0</v>
          </cell>
          <cell r="CY99">
            <v>0</v>
          </cell>
          <cell r="CZ99">
            <v>0</v>
          </cell>
          <cell r="DA99">
            <v>1</v>
          </cell>
          <cell r="DB99">
            <v>1879525</v>
          </cell>
          <cell r="DC99">
            <v>0</v>
          </cell>
          <cell r="DD99">
            <v>0</v>
          </cell>
          <cell r="DE99">
            <v>494268</v>
          </cell>
          <cell r="DF99">
            <v>494268</v>
          </cell>
          <cell r="DG99">
            <v>378.17</v>
          </cell>
          <cell r="DH99">
            <v>0</v>
          </cell>
          <cell r="DI99">
            <v>0</v>
          </cell>
          <cell r="DK99">
            <v>5390</v>
          </cell>
          <cell r="DL99">
            <v>0</v>
          </cell>
          <cell r="DM99">
            <v>348605</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0.193</v>
          </cell>
          <cell r="EB99">
            <v>0</v>
          </cell>
          <cell r="EC99">
            <v>4.173</v>
          </cell>
          <cell r="ED99">
            <v>29998</v>
          </cell>
          <cell r="EE99">
            <v>0</v>
          </cell>
          <cell r="EF99">
            <v>0</v>
          </cell>
          <cell r="EG99">
            <v>0</v>
          </cell>
          <cell r="EH99">
            <v>318607</v>
          </cell>
          <cell r="EI99">
            <v>0</v>
          </cell>
          <cell r="EJ99">
            <v>0</v>
          </cell>
          <cell r="EK99">
            <v>14.413</v>
          </cell>
          <cell r="EL99">
            <v>0</v>
          </cell>
          <cell r="EM99">
            <v>0</v>
          </cell>
          <cell r="EN99">
            <v>0.91</v>
          </cell>
          <cell r="EO99">
            <v>0</v>
          </cell>
          <cell r="EP99">
            <v>0</v>
          </cell>
          <cell r="EQ99">
            <v>15.516</v>
          </cell>
          <cell r="ER99">
            <v>0</v>
          </cell>
          <cell r="ES99">
            <v>48.753999999999998</v>
          </cell>
          <cell r="ET99">
            <v>0</v>
          </cell>
          <cell r="EU99">
            <v>136194</v>
          </cell>
          <cell r="EV99">
            <v>0</v>
          </cell>
          <cell r="EW99">
            <v>0</v>
          </cell>
          <cell r="EX99">
            <v>0</v>
          </cell>
          <cell r="EZ99">
            <v>2633033</v>
          </cell>
          <cell r="FA99">
            <v>0</v>
          </cell>
          <cell r="FB99">
            <v>2769227</v>
          </cell>
          <cell r="FC99">
            <v>0.97329200000000005</v>
          </cell>
          <cell r="FD99">
            <v>0</v>
          </cell>
          <cell r="FE99">
            <v>321925</v>
          </cell>
          <cell r="FF99">
            <v>82708</v>
          </cell>
          <cell r="FG99">
            <v>5.7339000000000001E-2</v>
          </cell>
          <cell r="FH99">
            <v>4.9002999999999998E-2</v>
          </cell>
          <cell r="FI99">
            <v>0</v>
          </cell>
          <cell r="FJ99">
            <v>0</v>
          </cell>
          <cell r="FK99">
            <v>528.26700000000005</v>
          </cell>
          <cell r="FL99">
            <v>3241192</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F99">
            <v>0</v>
          </cell>
          <cell r="GG99">
            <v>0</v>
          </cell>
          <cell r="GH99">
            <v>0</v>
          </cell>
          <cell r="GI99">
            <v>0</v>
          </cell>
          <cell r="GJ99">
            <v>0</v>
          </cell>
          <cell r="GK99">
            <v>4604.6369999999997</v>
          </cell>
          <cell r="GL99">
            <v>11628</v>
          </cell>
          <cell r="GM99">
            <v>0</v>
          </cell>
          <cell r="GN99">
            <v>0</v>
          </cell>
          <cell r="GO99">
            <v>0</v>
          </cell>
          <cell r="GP99">
            <v>3173860</v>
          </cell>
          <cell r="GQ99">
            <v>3173860</v>
          </cell>
          <cell r="GR99">
            <v>0</v>
          </cell>
          <cell r="GS99">
            <v>0</v>
          </cell>
          <cell r="GT99">
            <v>0</v>
          </cell>
          <cell r="HB99">
            <v>210852832</v>
          </cell>
          <cell r="HC99">
            <v>6.0034999999999998E-2</v>
          </cell>
          <cell r="HD99">
            <v>67332</v>
          </cell>
        </row>
        <row r="100">
          <cell r="B100">
            <v>57809</v>
          </cell>
          <cell r="C100">
            <v>9</v>
          </cell>
          <cell r="D100">
            <v>2019</v>
          </cell>
          <cell r="E100">
            <v>5390</v>
          </cell>
          <cell r="F100">
            <v>0</v>
          </cell>
          <cell r="G100">
            <v>154.65299999999999</v>
          </cell>
          <cell r="H100">
            <v>154.626</v>
          </cell>
          <cell r="I100">
            <v>154.626</v>
          </cell>
          <cell r="J100">
            <v>154.65299999999999</v>
          </cell>
          <cell r="K100">
            <v>0</v>
          </cell>
          <cell r="L100">
            <v>6535</v>
          </cell>
          <cell r="M100">
            <v>0</v>
          </cell>
          <cell r="N100">
            <v>0</v>
          </cell>
          <cell r="P100">
            <v>155.208</v>
          </cell>
          <cell r="Q100">
            <v>0</v>
          </cell>
          <cell r="R100">
            <v>69406</v>
          </cell>
          <cell r="S100">
            <v>447.18</v>
          </cell>
          <cell r="U100">
            <v>0</v>
          </cell>
          <cell r="V100">
            <v>51.741</v>
          </cell>
          <cell r="W100">
            <v>33813</v>
          </cell>
          <cell r="X100">
            <v>33813</v>
          </cell>
          <cell r="Z100">
            <v>0</v>
          </cell>
          <cell r="AA100">
            <v>1</v>
          </cell>
          <cell r="AB100">
            <v>1</v>
          </cell>
          <cell r="AC100">
            <v>0</v>
          </cell>
          <cell r="AD100" t="str">
            <v>N</v>
          </cell>
          <cell r="AE100">
            <v>0</v>
          </cell>
          <cell r="AH100">
            <v>0</v>
          </cell>
          <cell r="AI100">
            <v>0</v>
          </cell>
          <cell r="AJ100">
            <v>5102</v>
          </cell>
          <cell r="AK100" t="str">
            <v>1</v>
          </cell>
          <cell r="AL100" t="str">
            <v>NOVA ACADEMY</v>
          </cell>
          <cell r="AM100">
            <v>0</v>
          </cell>
          <cell r="AN100">
            <v>0</v>
          </cell>
          <cell r="AO100">
            <v>0</v>
          </cell>
          <cell r="AP100">
            <v>0</v>
          </cell>
          <cell r="AQ100">
            <v>0</v>
          </cell>
          <cell r="AR100">
            <v>0</v>
          </cell>
          <cell r="AS100">
            <v>0</v>
          </cell>
          <cell r="AT100">
            <v>0</v>
          </cell>
          <cell r="AU100">
            <v>0</v>
          </cell>
          <cell r="AV100">
            <v>0</v>
          </cell>
          <cell r="AW100">
            <v>1459899</v>
          </cell>
          <cell r="AX100">
            <v>1422046</v>
          </cell>
          <cell r="AY100">
            <v>0</v>
          </cell>
          <cell r="AZ100">
            <v>69406</v>
          </cell>
          <cell r="BA100">
            <v>7</v>
          </cell>
          <cell r="BB100">
            <v>0</v>
          </cell>
          <cell r="BC100">
            <v>0</v>
          </cell>
          <cell r="BD100">
            <v>0</v>
          </cell>
          <cell r="BE100">
            <v>0</v>
          </cell>
          <cell r="BF100">
            <v>1266552</v>
          </cell>
          <cell r="BG100">
            <v>0</v>
          </cell>
          <cell r="BH100">
            <v>0</v>
          </cell>
          <cell r="BI100">
            <v>0</v>
          </cell>
          <cell r="BJ100">
            <v>12</v>
          </cell>
          <cell r="BK100">
            <v>0</v>
          </cell>
          <cell r="BL100">
            <v>0</v>
          </cell>
          <cell r="BM100">
            <v>0</v>
          </cell>
          <cell r="BN100">
            <v>0</v>
          </cell>
          <cell r="BO100">
            <v>0</v>
          </cell>
          <cell r="BP100">
            <v>0</v>
          </cell>
          <cell r="BQ100">
            <v>5390</v>
          </cell>
          <cell r="BR100">
            <v>1</v>
          </cell>
          <cell r="BS100">
            <v>0</v>
          </cell>
          <cell r="BT100">
            <v>0</v>
          </cell>
          <cell r="BU100">
            <v>0</v>
          </cell>
          <cell r="BV100">
            <v>0</v>
          </cell>
          <cell r="BW100">
            <v>0</v>
          </cell>
          <cell r="BX100">
            <v>0</v>
          </cell>
          <cell r="BY100">
            <v>0</v>
          </cell>
          <cell r="BZ100">
            <v>0</v>
          </cell>
          <cell r="CA100">
            <v>0</v>
          </cell>
          <cell r="CB100">
            <v>0</v>
          </cell>
          <cell r="CC100">
            <v>0</v>
          </cell>
          <cell r="CG100">
            <v>0</v>
          </cell>
          <cell r="CH100">
            <v>37853</v>
          </cell>
          <cell r="CI100">
            <v>0</v>
          </cell>
          <cell r="CJ100">
            <v>4</v>
          </cell>
          <cell r="CK100">
            <v>0</v>
          </cell>
          <cell r="CL100">
            <v>0</v>
          </cell>
          <cell r="CN100">
            <v>0</v>
          </cell>
          <cell r="CO100">
            <v>1</v>
          </cell>
          <cell r="CP100">
            <v>0</v>
          </cell>
          <cell r="CQ100">
            <v>0</v>
          </cell>
          <cell r="CR100">
            <v>154.65299999999999</v>
          </cell>
          <cell r="CS100">
            <v>0</v>
          </cell>
          <cell r="CT100">
            <v>0</v>
          </cell>
          <cell r="CU100">
            <v>0</v>
          </cell>
          <cell r="CV100">
            <v>0</v>
          </cell>
          <cell r="CW100">
            <v>0</v>
          </cell>
          <cell r="CX100">
            <v>0</v>
          </cell>
          <cell r="CY100">
            <v>0</v>
          </cell>
          <cell r="CZ100">
            <v>0</v>
          </cell>
          <cell r="DA100">
            <v>1</v>
          </cell>
          <cell r="DB100">
            <v>1010481</v>
          </cell>
          <cell r="DC100">
            <v>0</v>
          </cell>
          <cell r="DD100">
            <v>0</v>
          </cell>
          <cell r="DE100">
            <v>246370</v>
          </cell>
          <cell r="DF100">
            <v>246370</v>
          </cell>
          <cell r="DG100">
            <v>188.5</v>
          </cell>
          <cell r="DH100">
            <v>0</v>
          </cell>
          <cell r="DI100">
            <v>0</v>
          </cell>
          <cell r="DK100">
            <v>5390</v>
          </cell>
          <cell r="DL100">
            <v>0</v>
          </cell>
          <cell r="DM100">
            <v>10644</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1.3580000000000001</v>
          </cell>
          <cell r="ED100">
            <v>9762</v>
          </cell>
          <cell r="EE100">
            <v>0</v>
          </cell>
          <cell r="EF100">
            <v>0</v>
          </cell>
          <cell r="EG100">
            <v>0</v>
          </cell>
          <cell r="EH100">
            <v>882</v>
          </cell>
          <cell r="EI100">
            <v>0</v>
          </cell>
          <cell r="EJ100">
            <v>0</v>
          </cell>
          <cell r="EK100">
            <v>0</v>
          </cell>
          <cell r="EL100">
            <v>0</v>
          </cell>
          <cell r="EM100">
            <v>0</v>
          </cell>
          <cell r="EN100">
            <v>2.7E-2</v>
          </cell>
          <cell r="EO100">
            <v>0</v>
          </cell>
          <cell r="EP100">
            <v>0</v>
          </cell>
          <cell r="EQ100">
            <v>2.7E-2</v>
          </cell>
          <cell r="ER100">
            <v>0</v>
          </cell>
          <cell r="ES100">
            <v>0.13500000000000001</v>
          </cell>
          <cell r="ET100">
            <v>3500</v>
          </cell>
          <cell r="EU100">
            <v>69406</v>
          </cell>
          <cell r="EV100">
            <v>0</v>
          </cell>
          <cell r="EW100">
            <v>0</v>
          </cell>
          <cell r="EX100">
            <v>0</v>
          </cell>
          <cell r="EZ100">
            <v>1231902</v>
          </cell>
          <cell r="FA100">
            <v>0</v>
          </cell>
          <cell r="FB100">
            <v>1301308</v>
          </cell>
          <cell r="FC100">
            <v>0.97329200000000005</v>
          </cell>
          <cell r="FD100">
            <v>0</v>
          </cell>
          <cell r="FE100">
            <v>151278</v>
          </cell>
          <cell r="FF100">
            <v>38866</v>
          </cell>
          <cell r="FG100">
            <v>5.7339000000000001E-2</v>
          </cell>
          <cell r="FH100">
            <v>4.9002999999999998E-2</v>
          </cell>
          <cell r="FI100">
            <v>0</v>
          </cell>
          <cell r="FJ100">
            <v>0</v>
          </cell>
          <cell r="FK100">
            <v>248.24199999999999</v>
          </cell>
          <cell r="FL100">
            <v>1529305</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cell r="GF100">
            <v>0</v>
          </cell>
          <cell r="GG100">
            <v>0</v>
          </cell>
          <cell r="GH100">
            <v>0</v>
          </cell>
          <cell r="GI100">
            <v>0</v>
          </cell>
          <cell r="GJ100">
            <v>0</v>
          </cell>
          <cell r="GK100">
            <v>4860.2960000000003</v>
          </cell>
          <cell r="GL100">
            <v>5948</v>
          </cell>
          <cell r="GM100">
            <v>0</v>
          </cell>
          <cell r="GN100">
            <v>0</v>
          </cell>
          <cell r="GO100">
            <v>0</v>
          </cell>
          <cell r="GP100">
            <v>1491452</v>
          </cell>
          <cell r="GQ100">
            <v>1491452</v>
          </cell>
          <cell r="GR100">
            <v>0</v>
          </cell>
          <cell r="GS100">
            <v>0</v>
          </cell>
          <cell r="GT100">
            <v>0</v>
          </cell>
          <cell r="HB100">
            <v>210852832</v>
          </cell>
          <cell r="HC100">
            <v>6.0034999999999998E-2</v>
          </cell>
          <cell r="HD100">
            <v>34353</v>
          </cell>
        </row>
        <row r="101">
          <cell r="B101">
            <v>71809</v>
          </cell>
          <cell r="C101">
            <v>9</v>
          </cell>
          <cell r="D101">
            <v>2019</v>
          </cell>
          <cell r="E101">
            <v>5390</v>
          </cell>
          <cell r="F101">
            <v>0</v>
          </cell>
          <cell r="G101">
            <v>319.59300000000002</v>
          </cell>
          <cell r="H101">
            <v>317.35599999999999</v>
          </cell>
          <cell r="I101">
            <v>317.35599999999999</v>
          </cell>
          <cell r="J101">
            <v>319.59300000000002</v>
          </cell>
          <cell r="K101">
            <v>0</v>
          </cell>
          <cell r="L101">
            <v>6535</v>
          </cell>
          <cell r="M101">
            <v>0</v>
          </cell>
          <cell r="N101">
            <v>0</v>
          </cell>
          <cell r="P101">
            <v>319.50200000000001</v>
          </cell>
          <cell r="Q101">
            <v>0</v>
          </cell>
          <cell r="R101">
            <v>142875</v>
          </cell>
          <cell r="S101">
            <v>447.18</v>
          </cell>
          <cell r="U101">
            <v>0</v>
          </cell>
          <cell r="V101">
            <v>67.528000000000006</v>
          </cell>
          <cell r="W101">
            <v>44130</v>
          </cell>
          <cell r="X101">
            <v>44130</v>
          </cell>
          <cell r="Z101">
            <v>0</v>
          </cell>
          <cell r="AA101">
            <v>1</v>
          </cell>
          <cell r="AB101">
            <v>1</v>
          </cell>
          <cell r="AC101">
            <v>0</v>
          </cell>
          <cell r="AD101" t="str">
            <v>N</v>
          </cell>
          <cell r="AE101">
            <v>0</v>
          </cell>
          <cell r="AH101">
            <v>0</v>
          </cell>
          <cell r="AI101">
            <v>0</v>
          </cell>
          <cell r="AJ101">
            <v>5102</v>
          </cell>
          <cell r="AK101" t="str">
            <v>1</v>
          </cell>
          <cell r="AL101" t="str">
            <v>VISTA DEL FUTURO CHARTER SCHOOL</v>
          </cell>
          <cell r="AM101">
            <v>0</v>
          </cell>
          <cell r="AN101">
            <v>0</v>
          </cell>
          <cell r="AO101">
            <v>0</v>
          </cell>
          <cell r="AP101">
            <v>0</v>
          </cell>
          <cell r="AQ101">
            <v>0</v>
          </cell>
          <cell r="AR101">
            <v>0</v>
          </cell>
          <cell r="AS101">
            <v>0</v>
          </cell>
          <cell r="AT101">
            <v>0</v>
          </cell>
          <cell r="AU101">
            <v>0</v>
          </cell>
          <cell r="AV101">
            <v>0</v>
          </cell>
          <cell r="AW101">
            <v>2761978</v>
          </cell>
          <cell r="AX101">
            <v>2685363</v>
          </cell>
          <cell r="AY101">
            <v>0</v>
          </cell>
          <cell r="AZ101">
            <v>142875</v>
          </cell>
          <cell r="BA101">
            <v>11.25</v>
          </cell>
          <cell r="BB101">
            <v>0</v>
          </cell>
          <cell r="BC101">
            <v>0</v>
          </cell>
          <cell r="BD101">
            <v>0</v>
          </cell>
          <cell r="BE101">
            <v>0</v>
          </cell>
          <cell r="BF101">
            <v>2401761</v>
          </cell>
          <cell r="BG101">
            <v>0</v>
          </cell>
          <cell r="BH101">
            <v>0</v>
          </cell>
          <cell r="BI101">
            <v>0</v>
          </cell>
          <cell r="BJ101">
            <v>12</v>
          </cell>
          <cell r="BK101">
            <v>0</v>
          </cell>
          <cell r="BL101">
            <v>0</v>
          </cell>
          <cell r="BM101">
            <v>0</v>
          </cell>
          <cell r="BN101">
            <v>0</v>
          </cell>
          <cell r="BO101">
            <v>0</v>
          </cell>
          <cell r="BP101">
            <v>0</v>
          </cell>
          <cell r="BQ101">
            <v>5390</v>
          </cell>
          <cell r="BR101">
            <v>1</v>
          </cell>
          <cell r="BS101">
            <v>0</v>
          </cell>
          <cell r="BT101">
            <v>0</v>
          </cell>
          <cell r="BU101">
            <v>0</v>
          </cell>
          <cell r="BV101">
            <v>0</v>
          </cell>
          <cell r="BW101">
            <v>0</v>
          </cell>
          <cell r="BX101">
            <v>0</v>
          </cell>
          <cell r="BY101">
            <v>0</v>
          </cell>
          <cell r="BZ101">
            <v>0</v>
          </cell>
          <cell r="CA101">
            <v>0</v>
          </cell>
          <cell r="CB101">
            <v>0</v>
          </cell>
          <cell r="CC101">
            <v>0</v>
          </cell>
          <cell r="CG101">
            <v>0</v>
          </cell>
          <cell r="CH101">
            <v>76615</v>
          </cell>
          <cell r="CI101">
            <v>0</v>
          </cell>
          <cell r="CJ101">
            <v>4</v>
          </cell>
          <cell r="CK101">
            <v>0</v>
          </cell>
          <cell r="CL101">
            <v>0</v>
          </cell>
          <cell r="CN101">
            <v>0</v>
          </cell>
          <cell r="CO101">
            <v>1</v>
          </cell>
          <cell r="CP101">
            <v>0</v>
          </cell>
          <cell r="CQ101">
            <v>0</v>
          </cell>
          <cell r="CR101">
            <v>319.59300000000002</v>
          </cell>
          <cell r="CS101">
            <v>0</v>
          </cell>
          <cell r="CT101">
            <v>0</v>
          </cell>
          <cell r="CU101">
            <v>0</v>
          </cell>
          <cell r="CV101">
            <v>0</v>
          </cell>
          <cell r="CW101">
            <v>0</v>
          </cell>
          <cell r="CX101">
            <v>0</v>
          </cell>
          <cell r="CY101">
            <v>0</v>
          </cell>
          <cell r="CZ101">
            <v>0</v>
          </cell>
          <cell r="DA101">
            <v>1</v>
          </cell>
          <cell r="DB101">
            <v>2073921</v>
          </cell>
          <cell r="DC101">
            <v>0</v>
          </cell>
          <cell r="DD101">
            <v>0</v>
          </cell>
          <cell r="DE101">
            <v>265321</v>
          </cell>
          <cell r="DF101">
            <v>265321</v>
          </cell>
          <cell r="DG101">
            <v>203</v>
          </cell>
          <cell r="DH101">
            <v>0</v>
          </cell>
          <cell r="DI101">
            <v>0</v>
          </cell>
          <cell r="DK101">
            <v>5390</v>
          </cell>
          <cell r="DL101">
            <v>0</v>
          </cell>
          <cell r="DM101">
            <v>84296</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5.0019999999999998</v>
          </cell>
          <cell r="ED101">
            <v>35957</v>
          </cell>
          <cell r="EE101">
            <v>0</v>
          </cell>
          <cell r="EF101">
            <v>0</v>
          </cell>
          <cell r="EG101">
            <v>0</v>
          </cell>
          <cell r="EH101">
            <v>48339</v>
          </cell>
          <cell r="EI101">
            <v>0</v>
          </cell>
          <cell r="EJ101">
            <v>0</v>
          </cell>
          <cell r="EK101">
            <v>1.8939999999999999</v>
          </cell>
          <cell r="EL101">
            <v>0</v>
          </cell>
          <cell r="EM101">
            <v>0</v>
          </cell>
          <cell r="EN101">
            <v>0.34300000000000003</v>
          </cell>
          <cell r="EO101">
            <v>0</v>
          </cell>
          <cell r="EP101">
            <v>0</v>
          </cell>
          <cell r="EQ101">
            <v>2.2370000000000001</v>
          </cell>
          <cell r="ER101">
            <v>0</v>
          </cell>
          <cell r="ES101">
            <v>7.3970000000000002</v>
          </cell>
          <cell r="ET101">
            <v>5625</v>
          </cell>
          <cell r="EU101">
            <v>142875</v>
          </cell>
          <cell r="EV101">
            <v>0</v>
          </cell>
          <cell r="EW101">
            <v>0</v>
          </cell>
          <cell r="EX101">
            <v>0</v>
          </cell>
          <cell r="EZ101">
            <v>2324793</v>
          </cell>
          <cell r="FA101">
            <v>0</v>
          </cell>
          <cell r="FB101">
            <v>2467668</v>
          </cell>
          <cell r="FC101">
            <v>0.97329200000000005</v>
          </cell>
          <cell r="FD101">
            <v>0</v>
          </cell>
          <cell r="FE101">
            <v>286869</v>
          </cell>
          <cell r="FF101">
            <v>73701</v>
          </cell>
          <cell r="FG101">
            <v>5.7339000000000001E-2</v>
          </cell>
          <cell r="FH101">
            <v>4.9002999999999998E-2</v>
          </cell>
          <cell r="FI101">
            <v>0</v>
          </cell>
          <cell r="FJ101">
            <v>0</v>
          </cell>
          <cell r="FK101">
            <v>470.74099999999999</v>
          </cell>
          <cell r="FL101">
            <v>2904853</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F101">
            <v>0</v>
          </cell>
          <cell r="GG101">
            <v>0</v>
          </cell>
          <cell r="GH101">
            <v>0</v>
          </cell>
          <cell r="GI101">
            <v>0</v>
          </cell>
          <cell r="GJ101">
            <v>0</v>
          </cell>
          <cell r="GK101">
            <v>4604.6369999999997</v>
          </cell>
          <cell r="GL101">
            <v>0</v>
          </cell>
          <cell r="GM101">
            <v>0</v>
          </cell>
          <cell r="GN101">
            <v>0</v>
          </cell>
          <cell r="GO101">
            <v>0</v>
          </cell>
          <cell r="GP101">
            <v>2828238</v>
          </cell>
          <cell r="GQ101">
            <v>2828238</v>
          </cell>
          <cell r="GR101">
            <v>0</v>
          </cell>
          <cell r="GS101">
            <v>0</v>
          </cell>
          <cell r="GT101">
            <v>0</v>
          </cell>
          <cell r="HB101">
            <v>210852832</v>
          </cell>
          <cell r="HC101">
            <v>6.0034999999999998E-2</v>
          </cell>
          <cell r="HD101">
            <v>70990</v>
          </cell>
        </row>
        <row r="102">
          <cell r="B102">
            <v>108809</v>
          </cell>
          <cell r="C102">
            <v>9</v>
          </cell>
          <cell r="D102">
            <v>2019</v>
          </cell>
          <cell r="E102">
            <v>5390</v>
          </cell>
          <cell r="F102">
            <v>0</v>
          </cell>
          <cell r="G102">
            <v>208.55</v>
          </cell>
          <cell r="H102">
            <v>201.16800000000001</v>
          </cell>
          <cell r="I102">
            <v>201.16800000000001</v>
          </cell>
          <cell r="J102">
            <v>208.55</v>
          </cell>
          <cell r="K102">
            <v>0</v>
          </cell>
          <cell r="L102">
            <v>6535</v>
          </cell>
          <cell r="M102">
            <v>0</v>
          </cell>
          <cell r="N102">
            <v>0</v>
          </cell>
          <cell r="P102">
            <v>208.33699999999999</v>
          </cell>
          <cell r="Q102">
            <v>0</v>
          </cell>
          <cell r="R102">
            <v>93164</v>
          </cell>
          <cell r="S102">
            <v>447.18</v>
          </cell>
          <cell r="U102">
            <v>0</v>
          </cell>
          <cell r="V102">
            <v>133.65299999999999</v>
          </cell>
          <cell r="W102">
            <v>87342</v>
          </cell>
          <cell r="X102">
            <v>87342</v>
          </cell>
          <cell r="Z102">
            <v>0</v>
          </cell>
          <cell r="AA102">
            <v>1</v>
          </cell>
          <cell r="AB102">
            <v>1</v>
          </cell>
          <cell r="AC102">
            <v>0</v>
          </cell>
          <cell r="AD102" t="str">
            <v>N</v>
          </cell>
          <cell r="AE102">
            <v>0</v>
          </cell>
          <cell r="AH102">
            <v>0</v>
          </cell>
          <cell r="AI102">
            <v>0</v>
          </cell>
          <cell r="AJ102">
            <v>5102</v>
          </cell>
          <cell r="AK102" t="str">
            <v>1</v>
          </cell>
          <cell r="AL102" t="str">
            <v>EXCELLENCE IN LEADERSHIP ACADEMY</v>
          </cell>
          <cell r="AM102">
            <v>0</v>
          </cell>
          <cell r="AN102">
            <v>0</v>
          </cell>
          <cell r="AO102">
            <v>0</v>
          </cell>
          <cell r="AP102">
            <v>0</v>
          </cell>
          <cell r="AQ102">
            <v>0</v>
          </cell>
          <cell r="AR102">
            <v>0</v>
          </cell>
          <cell r="AS102">
            <v>0</v>
          </cell>
          <cell r="AT102">
            <v>0</v>
          </cell>
          <cell r="AU102">
            <v>0</v>
          </cell>
          <cell r="AV102">
            <v>0</v>
          </cell>
          <cell r="AW102">
            <v>2046627</v>
          </cell>
          <cell r="AX102">
            <v>2000302</v>
          </cell>
          <cell r="AY102">
            <v>0</v>
          </cell>
          <cell r="AZ102">
            <v>93164</v>
          </cell>
          <cell r="BA102">
            <v>0</v>
          </cell>
          <cell r="BB102">
            <v>0</v>
          </cell>
          <cell r="BC102">
            <v>0</v>
          </cell>
          <cell r="BD102">
            <v>0</v>
          </cell>
          <cell r="BE102">
            <v>0</v>
          </cell>
          <cell r="BF102">
            <v>1777787</v>
          </cell>
          <cell r="BG102">
            <v>0</v>
          </cell>
          <cell r="BH102">
            <v>0</v>
          </cell>
          <cell r="BI102">
            <v>0</v>
          </cell>
          <cell r="BJ102">
            <v>12</v>
          </cell>
          <cell r="BK102">
            <v>0</v>
          </cell>
          <cell r="BL102">
            <v>0</v>
          </cell>
          <cell r="BM102">
            <v>0</v>
          </cell>
          <cell r="BN102">
            <v>0</v>
          </cell>
          <cell r="BO102">
            <v>0</v>
          </cell>
          <cell r="BP102">
            <v>0</v>
          </cell>
          <cell r="BQ102">
            <v>5390</v>
          </cell>
          <cell r="BR102">
            <v>1</v>
          </cell>
          <cell r="BS102">
            <v>0</v>
          </cell>
          <cell r="BT102">
            <v>0</v>
          </cell>
          <cell r="BU102">
            <v>0</v>
          </cell>
          <cell r="BV102">
            <v>0</v>
          </cell>
          <cell r="BW102">
            <v>0</v>
          </cell>
          <cell r="BX102">
            <v>0</v>
          </cell>
          <cell r="BY102">
            <v>0</v>
          </cell>
          <cell r="BZ102">
            <v>0</v>
          </cell>
          <cell r="CA102">
            <v>0</v>
          </cell>
          <cell r="CB102">
            <v>0</v>
          </cell>
          <cell r="CC102">
            <v>0</v>
          </cell>
          <cell r="CG102">
            <v>0</v>
          </cell>
          <cell r="CH102">
            <v>46325</v>
          </cell>
          <cell r="CI102">
            <v>0</v>
          </cell>
          <cell r="CJ102">
            <v>4</v>
          </cell>
          <cell r="CK102">
            <v>0</v>
          </cell>
          <cell r="CL102">
            <v>0</v>
          </cell>
          <cell r="CN102">
            <v>0</v>
          </cell>
          <cell r="CO102">
            <v>1</v>
          </cell>
          <cell r="CP102">
            <v>0</v>
          </cell>
          <cell r="CQ102">
            <v>0</v>
          </cell>
          <cell r="CR102">
            <v>208.55</v>
          </cell>
          <cell r="CS102">
            <v>0</v>
          </cell>
          <cell r="CT102">
            <v>0</v>
          </cell>
          <cell r="CU102">
            <v>0</v>
          </cell>
          <cell r="CV102">
            <v>0</v>
          </cell>
          <cell r="CW102">
            <v>0</v>
          </cell>
          <cell r="CX102">
            <v>0</v>
          </cell>
          <cell r="CY102">
            <v>0</v>
          </cell>
          <cell r="CZ102">
            <v>0</v>
          </cell>
          <cell r="DA102">
            <v>1</v>
          </cell>
          <cell r="DB102">
            <v>1314633</v>
          </cell>
          <cell r="DC102">
            <v>0</v>
          </cell>
          <cell r="DD102">
            <v>0</v>
          </cell>
          <cell r="DE102">
            <v>269242</v>
          </cell>
          <cell r="DF102">
            <v>269242</v>
          </cell>
          <cell r="DG102">
            <v>206</v>
          </cell>
          <cell r="DH102">
            <v>0</v>
          </cell>
          <cell r="DI102">
            <v>0</v>
          </cell>
          <cell r="DK102">
            <v>5390</v>
          </cell>
          <cell r="DL102">
            <v>0</v>
          </cell>
          <cell r="DM102">
            <v>147582</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1.982</v>
          </cell>
          <cell r="ED102">
            <v>14248</v>
          </cell>
          <cell r="EE102">
            <v>0</v>
          </cell>
          <cell r="EF102">
            <v>0</v>
          </cell>
          <cell r="EG102">
            <v>0</v>
          </cell>
          <cell r="EH102">
            <v>133334</v>
          </cell>
          <cell r="EI102">
            <v>0</v>
          </cell>
          <cell r="EJ102">
            <v>0</v>
          </cell>
          <cell r="EK102">
            <v>6.0510000000000002</v>
          </cell>
          <cell r="EL102">
            <v>0</v>
          </cell>
          <cell r="EM102">
            <v>0</v>
          </cell>
          <cell r="EN102">
            <v>0.45</v>
          </cell>
          <cell r="EO102">
            <v>0</v>
          </cell>
          <cell r="EP102">
            <v>0</v>
          </cell>
          <cell r="EQ102">
            <v>6.5010000000000003</v>
          </cell>
          <cell r="ER102">
            <v>0</v>
          </cell>
          <cell r="ES102">
            <v>20.402999999999999</v>
          </cell>
          <cell r="ET102">
            <v>0</v>
          </cell>
          <cell r="EU102">
            <v>93164</v>
          </cell>
          <cell r="EV102">
            <v>0</v>
          </cell>
          <cell r="EW102">
            <v>0</v>
          </cell>
          <cell r="EX102">
            <v>0</v>
          </cell>
          <cell r="EZ102">
            <v>1733407</v>
          </cell>
          <cell r="FA102">
            <v>0</v>
          </cell>
          <cell r="FB102">
            <v>1826571</v>
          </cell>
          <cell r="FC102">
            <v>0.97329200000000005</v>
          </cell>
          <cell r="FD102">
            <v>0</v>
          </cell>
          <cell r="FE102">
            <v>212341</v>
          </cell>
          <cell r="FF102">
            <v>54554</v>
          </cell>
          <cell r="FG102">
            <v>5.7339000000000001E-2</v>
          </cell>
          <cell r="FH102">
            <v>4.9002999999999998E-2</v>
          </cell>
          <cell r="FI102">
            <v>0</v>
          </cell>
          <cell r="FJ102">
            <v>0</v>
          </cell>
          <cell r="FK102">
            <v>348.44299999999998</v>
          </cell>
          <cell r="FL102">
            <v>2139791</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7772</v>
          </cell>
          <cell r="GC102">
            <v>7772</v>
          </cell>
          <cell r="GD102">
            <v>0.88100000000000001</v>
          </cell>
          <cell r="GF102">
            <v>0</v>
          </cell>
          <cell r="GG102">
            <v>0</v>
          </cell>
          <cell r="GH102">
            <v>0</v>
          </cell>
          <cell r="GI102">
            <v>0</v>
          </cell>
          <cell r="GJ102">
            <v>0</v>
          </cell>
          <cell r="GK102">
            <v>4604.6369999999997</v>
          </cell>
          <cell r="GL102">
            <v>0</v>
          </cell>
          <cell r="GM102">
            <v>0</v>
          </cell>
          <cell r="GN102">
            <v>0</v>
          </cell>
          <cell r="GO102">
            <v>0</v>
          </cell>
          <cell r="GP102">
            <v>2093466</v>
          </cell>
          <cell r="GQ102">
            <v>2093466</v>
          </cell>
          <cell r="GR102">
            <v>0</v>
          </cell>
          <cell r="GS102">
            <v>0</v>
          </cell>
          <cell r="GT102">
            <v>0</v>
          </cell>
          <cell r="HB102">
            <v>210852832</v>
          </cell>
          <cell r="HC102">
            <v>6.0034999999999998E-2</v>
          </cell>
          <cell r="HD102">
            <v>46325</v>
          </cell>
        </row>
        <row r="103">
          <cell r="B103">
            <v>220809</v>
          </cell>
          <cell r="C103">
            <v>9</v>
          </cell>
          <cell r="D103">
            <v>2019</v>
          </cell>
          <cell r="E103">
            <v>5390</v>
          </cell>
          <cell r="F103">
            <v>0</v>
          </cell>
          <cell r="G103">
            <v>544.08299999999997</v>
          </cell>
          <cell r="H103">
            <v>541.68200000000002</v>
          </cell>
          <cell r="I103">
            <v>541.68200000000002</v>
          </cell>
          <cell r="J103">
            <v>544.08299999999997</v>
          </cell>
          <cell r="K103">
            <v>0</v>
          </cell>
          <cell r="L103">
            <v>6535</v>
          </cell>
          <cell r="M103">
            <v>0</v>
          </cell>
          <cell r="N103">
            <v>0</v>
          </cell>
          <cell r="P103">
            <v>540.21799999999996</v>
          </cell>
          <cell r="Q103">
            <v>0</v>
          </cell>
          <cell r="R103">
            <v>241575</v>
          </cell>
          <cell r="S103">
            <v>447.18</v>
          </cell>
          <cell r="U103">
            <v>0</v>
          </cell>
          <cell r="V103">
            <v>5.81</v>
          </cell>
          <cell r="W103">
            <v>3797</v>
          </cell>
          <cell r="X103">
            <v>3797</v>
          </cell>
          <cell r="Z103">
            <v>0</v>
          </cell>
          <cell r="AA103">
            <v>1</v>
          </cell>
          <cell r="AB103">
            <v>1</v>
          </cell>
          <cell r="AC103">
            <v>0</v>
          </cell>
          <cell r="AD103" t="str">
            <v>N</v>
          </cell>
          <cell r="AE103">
            <v>0</v>
          </cell>
          <cell r="AH103">
            <v>0</v>
          </cell>
          <cell r="AI103">
            <v>0</v>
          </cell>
          <cell r="AJ103">
            <v>5102</v>
          </cell>
          <cell r="AK103" t="str">
            <v>1</v>
          </cell>
          <cell r="AL103" t="str">
            <v>FORT WORTH ACADEMY OF FINE ARTS</v>
          </cell>
          <cell r="AM103">
            <v>0</v>
          </cell>
          <cell r="AN103">
            <v>0</v>
          </cell>
          <cell r="AO103">
            <v>0</v>
          </cell>
          <cell r="AP103">
            <v>0</v>
          </cell>
          <cell r="AQ103">
            <v>0</v>
          </cell>
          <cell r="AR103">
            <v>0</v>
          </cell>
          <cell r="AS103">
            <v>0</v>
          </cell>
          <cell r="AT103">
            <v>0</v>
          </cell>
          <cell r="AU103">
            <v>0</v>
          </cell>
          <cell r="AV103">
            <v>0</v>
          </cell>
          <cell r="AW103">
            <v>4285257</v>
          </cell>
          <cell r="AX103">
            <v>4100093</v>
          </cell>
          <cell r="AY103">
            <v>0</v>
          </cell>
          <cell r="AZ103">
            <v>301425</v>
          </cell>
          <cell r="BA103">
            <v>8</v>
          </cell>
          <cell r="BB103">
            <v>21173</v>
          </cell>
          <cell r="BC103">
            <v>21173</v>
          </cell>
          <cell r="BD103">
            <v>27</v>
          </cell>
          <cell r="BE103">
            <v>0</v>
          </cell>
          <cell r="BF103">
            <v>3686977</v>
          </cell>
          <cell r="BG103">
            <v>0</v>
          </cell>
          <cell r="BH103">
            <v>217.636</v>
          </cell>
          <cell r="BI103">
            <v>59850</v>
          </cell>
          <cell r="BJ103">
            <v>12</v>
          </cell>
          <cell r="BK103">
            <v>0</v>
          </cell>
          <cell r="BL103">
            <v>0</v>
          </cell>
          <cell r="BM103">
            <v>0</v>
          </cell>
          <cell r="BN103">
            <v>0</v>
          </cell>
          <cell r="BO103">
            <v>0</v>
          </cell>
          <cell r="BP103">
            <v>0</v>
          </cell>
          <cell r="BQ103">
            <v>5390</v>
          </cell>
          <cell r="BR103">
            <v>1</v>
          </cell>
          <cell r="BS103">
            <v>0</v>
          </cell>
          <cell r="BT103">
            <v>0</v>
          </cell>
          <cell r="BU103">
            <v>0</v>
          </cell>
          <cell r="BV103">
            <v>0</v>
          </cell>
          <cell r="BW103">
            <v>0</v>
          </cell>
          <cell r="BX103">
            <v>0</v>
          </cell>
          <cell r="BY103">
            <v>0</v>
          </cell>
          <cell r="BZ103">
            <v>0</v>
          </cell>
          <cell r="CA103">
            <v>0</v>
          </cell>
          <cell r="CB103">
            <v>0</v>
          </cell>
          <cell r="CC103">
            <v>0</v>
          </cell>
          <cell r="CG103">
            <v>0</v>
          </cell>
          <cell r="CH103">
            <v>125314</v>
          </cell>
          <cell r="CI103">
            <v>0</v>
          </cell>
          <cell r="CJ103">
            <v>4</v>
          </cell>
          <cell r="CK103">
            <v>0</v>
          </cell>
          <cell r="CL103">
            <v>0</v>
          </cell>
          <cell r="CN103">
            <v>0</v>
          </cell>
          <cell r="CO103">
            <v>1</v>
          </cell>
          <cell r="CP103">
            <v>0</v>
          </cell>
          <cell r="CQ103">
            <v>1.83</v>
          </cell>
          <cell r="CR103">
            <v>544.08299999999997</v>
          </cell>
          <cell r="CS103">
            <v>0</v>
          </cell>
          <cell r="CT103">
            <v>0</v>
          </cell>
          <cell r="CU103">
            <v>0</v>
          </cell>
          <cell r="CV103">
            <v>0</v>
          </cell>
          <cell r="CW103">
            <v>0</v>
          </cell>
          <cell r="CX103">
            <v>0</v>
          </cell>
          <cell r="CY103">
            <v>0</v>
          </cell>
          <cell r="CZ103">
            <v>0</v>
          </cell>
          <cell r="DA103">
            <v>1</v>
          </cell>
          <cell r="DB103">
            <v>3539892</v>
          </cell>
          <cell r="DC103">
            <v>0</v>
          </cell>
          <cell r="DD103">
            <v>0</v>
          </cell>
          <cell r="DE103">
            <v>83217</v>
          </cell>
          <cell r="DF103">
            <v>83217</v>
          </cell>
          <cell r="DG103">
            <v>63.67</v>
          </cell>
          <cell r="DH103">
            <v>0</v>
          </cell>
          <cell r="DI103">
            <v>0</v>
          </cell>
          <cell r="DK103">
            <v>5390</v>
          </cell>
          <cell r="DL103">
            <v>0</v>
          </cell>
          <cell r="DM103">
            <v>140072</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4.1000000000000002E-2</v>
          </cell>
          <cell r="EB103">
            <v>0</v>
          </cell>
          <cell r="EC103">
            <v>12.47</v>
          </cell>
          <cell r="ED103">
            <v>89641</v>
          </cell>
          <cell r="EE103">
            <v>0</v>
          </cell>
          <cell r="EF103">
            <v>0</v>
          </cell>
          <cell r="EG103">
            <v>0</v>
          </cell>
          <cell r="EH103">
            <v>50431</v>
          </cell>
          <cell r="EI103">
            <v>0</v>
          </cell>
          <cell r="EJ103">
            <v>0</v>
          </cell>
          <cell r="EK103">
            <v>2.1440000000000001</v>
          </cell>
          <cell r="EL103">
            <v>0</v>
          </cell>
          <cell r="EM103">
            <v>0</v>
          </cell>
          <cell r="EN103">
            <v>0.216</v>
          </cell>
          <cell r="EO103">
            <v>0</v>
          </cell>
          <cell r="EP103">
            <v>0</v>
          </cell>
          <cell r="EQ103">
            <v>2.4009999999999998</v>
          </cell>
          <cell r="ER103">
            <v>0</v>
          </cell>
          <cell r="ES103">
            <v>7.7169999999999996</v>
          </cell>
          <cell r="ET103">
            <v>4458</v>
          </cell>
          <cell r="EU103">
            <v>301425</v>
          </cell>
          <cell r="EV103">
            <v>0</v>
          </cell>
          <cell r="EW103">
            <v>0</v>
          </cell>
          <cell r="EX103">
            <v>0</v>
          </cell>
          <cell r="EZ103">
            <v>3546576</v>
          </cell>
          <cell r="FA103">
            <v>0</v>
          </cell>
          <cell r="FB103">
            <v>3848001</v>
          </cell>
          <cell r="FC103">
            <v>0.97329200000000005</v>
          </cell>
          <cell r="FD103">
            <v>0</v>
          </cell>
          <cell r="FE103">
            <v>440377</v>
          </cell>
          <cell r="FF103">
            <v>113140</v>
          </cell>
          <cell r="FG103">
            <v>5.7339000000000001E-2</v>
          </cell>
          <cell r="FH103">
            <v>4.9002999999999998E-2</v>
          </cell>
          <cell r="FI103">
            <v>0</v>
          </cell>
          <cell r="FJ103">
            <v>0</v>
          </cell>
          <cell r="FK103">
            <v>722.64099999999996</v>
          </cell>
          <cell r="FL103">
            <v>4526832</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F103">
            <v>0</v>
          </cell>
          <cell r="GG103">
            <v>0</v>
          </cell>
          <cell r="GH103">
            <v>0</v>
          </cell>
          <cell r="GI103">
            <v>0</v>
          </cell>
          <cell r="GJ103">
            <v>0</v>
          </cell>
          <cell r="GK103">
            <v>4788.0450000000001</v>
          </cell>
          <cell r="GL103">
            <v>10052</v>
          </cell>
          <cell r="GM103">
            <v>0</v>
          </cell>
          <cell r="GN103">
            <v>0</v>
          </cell>
          <cell r="GO103">
            <v>0</v>
          </cell>
          <cell r="GP103">
            <v>4401518</v>
          </cell>
          <cell r="GQ103">
            <v>4401518</v>
          </cell>
          <cell r="GR103">
            <v>0</v>
          </cell>
          <cell r="GS103">
            <v>0</v>
          </cell>
          <cell r="GT103">
            <v>0</v>
          </cell>
          <cell r="HB103">
            <v>210852832</v>
          </cell>
          <cell r="HC103">
            <v>6.0034999999999998E-2</v>
          </cell>
          <cell r="HD103">
            <v>120856</v>
          </cell>
        </row>
        <row r="104">
          <cell r="B104">
            <v>57810</v>
          </cell>
          <cell r="C104">
            <v>9</v>
          </cell>
          <cell r="D104">
            <v>2019</v>
          </cell>
          <cell r="E104">
            <v>5390</v>
          </cell>
          <cell r="F104">
            <v>0</v>
          </cell>
          <cell r="G104">
            <v>344.34699999999998</v>
          </cell>
          <cell r="H104">
            <v>329.661</v>
          </cell>
          <cell r="I104">
            <v>329.661</v>
          </cell>
          <cell r="J104">
            <v>344.34699999999998</v>
          </cell>
          <cell r="K104">
            <v>0</v>
          </cell>
          <cell r="L104">
            <v>6535</v>
          </cell>
          <cell r="M104">
            <v>0</v>
          </cell>
          <cell r="N104">
            <v>0</v>
          </cell>
          <cell r="P104">
            <v>342.45</v>
          </cell>
          <cell r="Q104">
            <v>0</v>
          </cell>
          <cell r="R104">
            <v>153137</v>
          </cell>
          <cell r="S104">
            <v>447.18</v>
          </cell>
          <cell r="U104">
            <v>0</v>
          </cell>
          <cell r="V104">
            <v>50.442</v>
          </cell>
          <cell r="W104">
            <v>32964</v>
          </cell>
          <cell r="X104">
            <v>32964</v>
          </cell>
          <cell r="Z104">
            <v>0</v>
          </cell>
          <cell r="AA104">
            <v>1</v>
          </cell>
          <cell r="AB104">
            <v>1</v>
          </cell>
          <cell r="AC104">
            <v>0</v>
          </cell>
          <cell r="AD104" t="str">
            <v>N</v>
          </cell>
          <cell r="AE104">
            <v>0</v>
          </cell>
          <cell r="AH104">
            <v>0</v>
          </cell>
          <cell r="AI104">
            <v>0</v>
          </cell>
          <cell r="AJ104">
            <v>5102</v>
          </cell>
          <cell r="AK104" t="str">
            <v>1</v>
          </cell>
          <cell r="AL104" t="str">
            <v>ACADEMY OF DALLAS</v>
          </cell>
          <cell r="AM104">
            <v>0</v>
          </cell>
          <cell r="AN104">
            <v>0</v>
          </cell>
          <cell r="AO104">
            <v>0</v>
          </cell>
          <cell r="AP104">
            <v>0</v>
          </cell>
          <cell r="AQ104">
            <v>0</v>
          </cell>
          <cell r="AR104">
            <v>0</v>
          </cell>
          <cell r="AS104">
            <v>0</v>
          </cell>
          <cell r="AT104">
            <v>0</v>
          </cell>
          <cell r="AU104">
            <v>0</v>
          </cell>
          <cell r="AV104">
            <v>0</v>
          </cell>
          <cell r="AW104">
            <v>3513218</v>
          </cell>
          <cell r="AX104">
            <v>3436729</v>
          </cell>
          <cell r="AY104">
            <v>0</v>
          </cell>
          <cell r="AZ104">
            <v>153137</v>
          </cell>
          <cell r="BA104">
            <v>0</v>
          </cell>
          <cell r="BB104">
            <v>0</v>
          </cell>
          <cell r="BC104">
            <v>0</v>
          </cell>
          <cell r="BD104">
            <v>0</v>
          </cell>
          <cell r="BE104">
            <v>0</v>
          </cell>
          <cell r="BF104">
            <v>3048541</v>
          </cell>
          <cell r="BG104">
            <v>0</v>
          </cell>
          <cell r="BH104">
            <v>0</v>
          </cell>
          <cell r="BI104">
            <v>0</v>
          </cell>
          <cell r="BJ104">
            <v>12</v>
          </cell>
          <cell r="BK104">
            <v>0</v>
          </cell>
          <cell r="BL104">
            <v>0</v>
          </cell>
          <cell r="BM104">
            <v>0</v>
          </cell>
          <cell r="BN104">
            <v>0</v>
          </cell>
          <cell r="BO104">
            <v>0</v>
          </cell>
          <cell r="BP104">
            <v>0</v>
          </cell>
          <cell r="BQ104">
            <v>5390</v>
          </cell>
          <cell r="BR104">
            <v>1</v>
          </cell>
          <cell r="BS104">
            <v>0</v>
          </cell>
          <cell r="BT104">
            <v>0</v>
          </cell>
          <cell r="BU104">
            <v>0</v>
          </cell>
          <cell r="BV104">
            <v>0</v>
          </cell>
          <cell r="BW104">
            <v>0</v>
          </cell>
          <cell r="BX104">
            <v>0</v>
          </cell>
          <cell r="BY104">
            <v>0</v>
          </cell>
          <cell r="BZ104">
            <v>0</v>
          </cell>
          <cell r="CA104">
            <v>0</v>
          </cell>
          <cell r="CB104">
            <v>0</v>
          </cell>
          <cell r="CC104">
            <v>0</v>
          </cell>
          <cell r="CG104">
            <v>0</v>
          </cell>
          <cell r="CH104">
            <v>76489</v>
          </cell>
          <cell r="CI104">
            <v>0</v>
          </cell>
          <cell r="CJ104">
            <v>4</v>
          </cell>
          <cell r="CK104">
            <v>0</v>
          </cell>
          <cell r="CL104">
            <v>0</v>
          </cell>
          <cell r="CN104">
            <v>0</v>
          </cell>
          <cell r="CO104">
            <v>1</v>
          </cell>
          <cell r="CP104">
            <v>0</v>
          </cell>
          <cell r="CQ104">
            <v>0</v>
          </cell>
          <cell r="CR104">
            <v>344.34699999999998</v>
          </cell>
          <cell r="CS104">
            <v>0</v>
          </cell>
          <cell r="CT104">
            <v>0</v>
          </cell>
          <cell r="CU104">
            <v>0</v>
          </cell>
          <cell r="CV104">
            <v>0</v>
          </cell>
          <cell r="CW104">
            <v>0</v>
          </cell>
          <cell r="CX104">
            <v>0</v>
          </cell>
          <cell r="CY104">
            <v>0</v>
          </cell>
          <cell r="CZ104">
            <v>0</v>
          </cell>
          <cell r="DA104">
            <v>1</v>
          </cell>
          <cell r="DB104">
            <v>2154335</v>
          </cell>
          <cell r="DC104">
            <v>0</v>
          </cell>
          <cell r="DD104">
            <v>0</v>
          </cell>
          <cell r="DE104">
            <v>618865</v>
          </cell>
          <cell r="DF104">
            <v>618865</v>
          </cell>
          <cell r="DG104">
            <v>473.5</v>
          </cell>
          <cell r="DH104">
            <v>0</v>
          </cell>
          <cell r="DI104">
            <v>0</v>
          </cell>
          <cell r="DK104">
            <v>5390</v>
          </cell>
          <cell r="DL104">
            <v>0</v>
          </cell>
          <cell r="DM104">
            <v>326032</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3.9420000000000002</v>
          </cell>
          <cell r="ED104">
            <v>28337</v>
          </cell>
          <cell r="EE104">
            <v>0</v>
          </cell>
          <cell r="EF104">
            <v>0</v>
          </cell>
          <cell r="EG104">
            <v>0</v>
          </cell>
          <cell r="EH104">
            <v>297695</v>
          </cell>
          <cell r="EI104">
            <v>0</v>
          </cell>
          <cell r="EJ104">
            <v>0</v>
          </cell>
          <cell r="EK104">
            <v>9.9060000000000006</v>
          </cell>
          <cell r="EL104">
            <v>0</v>
          </cell>
          <cell r="EM104">
            <v>4.032</v>
          </cell>
          <cell r="EN104">
            <v>0.748</v>
          </cell>
          <cell r="EO104">
            <v>0</v>
          </cell>
          <cell r="EP104">
            <v>0</v>
          </cell>
          <cell r="EQ104">
            <v>14.686</v>
          </cell>
          <cell r="ER104">
            <v>0</v>
          </cell>
          <cell r="ES104">
            <v>45.554000000000002</v>
          </cell>
          <cell r="ET104">
            <v>0</v>
          </cell>
          <cell r="EU104">
            <v>153137</v>
          </cell>
          <cell r="EV104">
            <v>0</v>
          </cell>
          <cell r="EW104">
            <v>0</v>
          </cell>
          <cell r="EX104">
            <v>0</v>
          </cell>
          <cell r="EZ104">
            <v>2979059</v>
          </cell>
          <cell r="FA104">
            <v>0</v>
          </cell>
          <cell r="FB104">
            <v>3132196</v>
          </cell>
          <cell r="FC104">
            <v>0.97329200000000005</v>
          </cell>
          <cell r="FD104">
            <v>0</v>
          </cell>
          <cell r="FE104">
            <v>364121</v>
          </cell>
          <cell r="FF104">
            <v>93549</v>
          </cell>
          <cell r="FG104">
            <v>5.7339000000000001E-2</v>
          </cell>
          <cell r="FH104">
            <v>4.9002999999999998E-2</v>
          </cell>
          <cell r="FI104">
            <v>0</v>
          </cell>
          <cell r="FJ104">
            <v>0</v>
          </cell>
          <cell r="FK104">
            <v>597.50900000000001</v>
          </cell>
          <cell r="FL104">
            <v>3666355</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F104">
            <v>0</v>
          </cell>
          <cell r="GG104">
            <v>0</v>
          </cell>
          <cell r="GH104">
            <v>0</v>
          </cell>
          <cell r="GI104">
            <v>0</v>
          </cell>
          <cell r="GJ104">
            <v>0</v>
          </cell>
          <cell r="GK104">
            <v>4820.4650000000001</v>
          </cell>
          <cell r="GL104">
            <v>13253</v>
          </cell>
          <cell r="GM104">
            <v>0</v>
          </cell>
          <cell r="GN104">
            <v>0</v>
          </cell>
          <cell r="GO104">
            <v>0</v>
          </cell>
          <cell r="GP104">
            <v>3589866</v>
          </cell>
          <cell r="GQ104">
            <v>3589866</v>
          </cell>
          <cell r="GR104">
            <v>0</v>
          </cell>
          <cell r="GS104">
            <v>0</v>
          </cell>
          <cell r="GT104">
            <v>0</v>
          </cell>
          <cell r="HB104">
            <v>210852832</v>
          </cell>
          <cell r="HC104">
            <v>6.0034999999999998E-2</v>
          </cell>
          <cell r="HD104">
            <v>76489</v>
          </cell>
        </row>
        <row r="105">
          <cell r="B105">
            <v>71810</v>
          </cell>
          <cell r="C105">
            <v>9</v>
          </cell>
          <cell r="D105">
            <v>2019</v>
          </cell>
          <cell r="E105">
            <v>5390</v>
          </cell>
          <cell r="F105">
            <v>0</v>
          </cell>
          <cell r="G105">
            <v>181.00200000000001</v>
          </cell>
          <cell r="H105">
            <v>180.422</v>
          </cell>
          <cell r="I105">
            <v>180.422</v>
          </cell>
          <cell r="J105">
            <v>181.00200000000001</v>
          </cell>
          <cell r="K105">
            <v>0</v>
          </cell>
          <cell r="L105">
            <v>6535</v>
          </cell>
          <cell r="M105">
            <v>0</v>
          </cell>
          <cell r="N105">
            <v>0</v>
          </cell>
          <cell r="P105">
            <v>180.93199999999999</v>
          </cell>
          <cell r="Q105">
            <v>0</v>
          </cell>
          <cell r="R105">
            <v>80909</v>
          </cell>
          <cell r="S105">
            <v>447.18</v>
          </cell>
          <cell r="U105">
            <v>0</v>
          </cell>
          <cell r="V105">
            <v>45.378</v>
          </cell>
          <cell r="W105">
            <v>29655</v>
          </cell>
          <cell r="X105">
            <v>29655</v>
          </cell>
          <cell r="Z105">
            <v>0</v>
          </cell>
          <cell r="AA105">
            <v>1</v>
          </cell>
          <cell r="AB105">
            <v>1</v>
          </cell>
          <cell r="AC105">
            <v>0</v>
          </cell>
          <cell r="AD105" t="str">
            <v>N</v>
          </cell>
          <cell r="AE105">
            <v>0</v>
          </cell>
          <cell r="AH105">
            <v>0</v>
          </cell>
          <cell r="AI105">
            <v>0</v>
          </cell>
          <cell r="AJ105">
            <v>5102</v>
          </cell>
          <cell r="AK105" t="str">
            <v>1</v>
          </cell>
          <cell r="AL105" t="str">
            <v>EL PASO LEADERSHIP ACADEMY</v>
          </cell>
          <cell r="AM105">
            <v>0</v>
          </cell>
          <cell r="AN105">
            <v>0</v>
          </cell>
          <cell r="AO105">
            <v>0</v>
          </cell>
          <cell r="AP105">
            <v>0</v>
          </cell>
          <cell r="AQ105">
            <v>0</v>
          </cell>
          <cell r="AR105">
            <v>0</v>
          </cell>
          <cell r="AS105">
            <v>0</v>
          </cell>
          <cell r="AT105">
            <v>0</v>
          </cell>
          <cell r="AU105">
            <v>0</v>
          </cell>
          <cell r="AV105">
            <v>0</v>
          </cell>
          <cell r="AW105">
            <v>1828671</v>
          </cell>
          <cell r="AX105">
            <v>1788465</v>
          </cell>
          <cell r="AY105">
            <v>0</v>
          </cell>
          <cell r="AZ105">
            <v>80909</v>
          </cell>
          <cell r="BA105">
            <v>0</v>
          </cell>
          <cell r="BB105">
            <v>4444</v>
          </cell>
          <cell r="BC105">
            <v>4444</v>
          </cell>
          <cell r="BD105">
            <v>5.6669999999999998</v>
          </cell>
          <cell r="BE105">
            <v>0</v>
          </cell>
          <cell r="BF105">
            <v>1586380</v>
          </cell>
          <cell r="BG105">
            <v>0</v>
          </cell>
          <cell r="BH105">
            <v>0</v>
          </cell>
          <cell r="BI105">
            <v>0</v>
          </cell>
          <cell r="BJ105">
            <v>12</v>
          </cell>
          <cell r="BK105">
            <v>0</v>
          </cell>
          <cell r="BL105">
            <v>0</v>
          </cell>
          <cell r="BM105">
            <v>0</v>
          </cell>
          <cell r="BN105">
            <v>0</v>
          </cell>
          <cell r="BO105">
            <v>0</v>
          </cell>
          <cell r="BP105">
            <v>0</v>
          </cell>
          <cell r="BQ105">
            <v>5390</v>
          </cell>
          <cell r="BR105">
            <v>1</v>
          </cell>
          <cell r="BS105">
            <v>0</v>
          </cell>
          <cell r="BT105">
            <v>0</v>
          </cell>
          <cell r="BU105">
            <v>0</v>
          </cell>
          <cell r="BV105">
            <v>0</v>
          </cell>
          <cell r="BW105">
            <v>0</v>
          </cell>
          <cell r="BX105">
            <v>0</v>
          </cell>
          <cell r="BY105">
            <v>0</v>
          </cell>
          <cell r="BZ105">
            <v>0</v>
          </cell>
          <cell r="CA105">
            <v>0</v>
          </cell>
          <cell r="CB105">
            <v>0</v>
          </cell>
          <cell r="CC105">
            <v>0</v>
          </cell>
          <cell r="CG105">
            <v>0</v>
          </cell>
          <cell r="CH105">
            <v>40206</v>
          </cell>
          <cell r="CI105">
            <v>0</v>
          </cell>
          <cell r="CJ105">
            <v>5</v>
          </cell>
          <cell r="CK105">
            <v>0</v>
          </cell>
          <cell r="CL105">
            <v>0</v>
          </cell>
          <cell r="CN105">
            <v>0</v>
          </cell>
          <cell r="CO105">
            <v>1</v>
          </cell>
          <cell r="CP105">
            <v>0</v>
          </cell>
          <cell r="CQ105">
            <v>0</v>
          </cell>
          <cell r="CR105">
            <v>181.00200000000001</v>
          </cell>
          <cell r="CS105">
            <v>0</v>
          </cell>
          <cell r="CT105">
            <v>0</v>
          </cell>
          <cell r="CU105">
            <v>0</v>
          </cell>
          <cell r="CV105">
            <v>0</v>
          </cell>
          <cell r="CW105">
            <v>0</v>
          </cell>
          <cell r="CX105">
            <v>0</v>
          </cell>
          <cell r="CY105">
            <v>0</v>
          </cell>
          <cell r="CZ105">
            <v>0</v>
          </cell>
          <cell r="DA105">
            <v>1</v>
          </cell>
          <cell r="DB105">
            <v>1179058</v>
          </cell>
          <cell r="DC105">
            <v>0</v>
          </cell>
          <cell r="DD105">
            <v>0</v>
          </cell>
          <cell r="DE105">
            <v>274692</v>
          </cell>
          <cell r="DF105">
            <v>274692</v>
          </cell>
          <cell r="DG105">
            <v>210.17</v>
          </cell>
          <cell r="DH105">
            <v>0</v>
          </cell>
          <cell r="DI105">
            <v>0</v>
          </cell>
          <cell r="DK105">
            <v>5390</v>
          </cell>
          <cell r="DL105">
            <v>0</v>
          </cell>
          <cell r="DM105">
            <v>142063</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17.896999999999998</v>
          </cell>
          <cell r="ED105">
            <v>128653</v>
          </cell>
          <cell r="EE105">
            <v>0</v>
          </cell>
          <cell r="EF105">
            <v>0</v>
          </cell>
          <cell r="EG105">
            <v>0</v>
          </cell>
          <cell r="EH105">
            <v>13410</v>
          </cell>
          <cell r="EI105">
            <v>0</v>
          </cell>
          <cell r="EJ105">
            <v>0</v>
          </cell>
          <cell r="EK105">
            <v>0</v>
          </cell>
          <cell r="EL105">
            <v>0</v>
          </cell>
          <cell r="EM105">
            <v>0.42399999999999999</v>
          </cell>
          <cell r="EN105">
            <v>0.156</v>
          </cell>
          <cell r="EO105">
            <v>0</v>
          </cell>
          <cell r="EP105">
            <v>0</v>
          </cell>
          <cell r="EQ105">
            <v>0.57999999999999996</v>
          </cell>
          <cell r="ER105">
            <v>0</v>
          </cell>
          <cell r="ES105">
            <v>2.052</v>
          </cell>
          <cell r="ET105">
            <v>0</v>
          </cell>
          <cell r="EU105">
            <v>80909</v>
          </cell>
          <cell r="EV105">
            <v>0</v>
          </cell>
          <cell r="EW105">
            <v>0</v>
          </cell>
          <cell r="EX105">
            <v>0</v>
          </cell>
          <cell r="EZ105">
            <v>1550306</v>
          </cell>
          <cell r="FA105">
            <v>0</v>
          </cell>
          <cell r="FB105">
            <v>1631215</v>
          </cell>
          <cell r="FC105">
            <v>0.97329200000000005</v>
          </cell>
          <cell r="FD105">
            <v>0</v>
          </cell>
          <cell r="FE105">
            <v>189479</v>
          </cell>
          <cell r="FF105">
            <v>48680</v>
          </cell>
          <cell r="FG105">
            <v>5.7339000000000001E-2</v>
          </cell>
          <cell r="FH105">
            <v>4.9002999999999998E-2</v>
          </cell>
          <cell r="FI105">
            <v>0</v>
          </cell>
          <cell r="FJ105">
            <v>0</v>
          </cell>
          <cell r="FK105">
            <v>310.928</v>
          </cell>
          <cell r="FL105">
            <v>1909580</v>
          </cell>
          <cell r="FM105">
            <v>0</v>
          </cell>
          <cell r="FN105">
            <v>0</v>
          </cell>
          <cell r="FO105">
            <v>1303</v>
          </cell>
          <cell r="FP105">
            <v>0</v>
          </cell>
          <cell r="FQ105">
            <v>1303</v>
          </cell>
          <cell r="FR105">
            <v>1303</v>
          </cell>
          <cell r="FS105">
            <v>0</v>
          </cell>
          <cell r="FT105">
            <v>0</v>
          </cell>
          <cell r="FU105">
            <v>0</v>
          </cell>
          <cell r="FV105">
            <v>0</v>
          </cell>
          <cell r="FW105">
            <v>0</v>
          </cell>
          <cell r="FX105">
            <v>0</v>
          </cell>
          <cell r="FY105">
            <v>0</v>
          </cell>
          <cell r="FZ105">
            <v>0</v>
          </cell>
          <cell r="GA105">
            <v>0</v>
          </cell>
          <cell r="GB105">
            <v>0</v>
          </cell>
          <cell r="GC105">
            <v>0</v>
          </cell>
          <cell r="GD105">
            <v>0</v>
          </cell>
          <cell r="GF105">
            <v>0</v>
          </cell>
          <cell r="GG105">
            <v>0</v>
          </cell>
          <cell r="GH105">
            <v>0</v>
          </cell>
          <cell r="GI105">
            <v>0</v>
          </cell>
          <cell r="GJ105">
            <v>0</v>
          </cell>
          <cell r="GK105">
            <v>4604.6369999999997</v>
          </cell>
          <cell r="GL105">
            <v>0</v>
          </cell>
          <cell r="GM105">
            <v>0</v>
          </cell>
          <cell r="GN105">
            <v>0</v>
          </cell>
          <cell r="GO105">
            <v>0</v>
          </cell>
          <cell r="GP105">
            <v>1869374</v>
          </cell>
          <cell r="GQ105">
            <v>1869374</v>
          </cell>
          <cell r="GR105">
            <v>0</v>
          </cell>
          <cell r="GS105">
            <v>0</v>
          </cell>
          <cell r="GT105">
            <v>0</v>
          </cell>
          <cell r="HB105">
            <v>210852832</v>
          </cell>
          <cell r="HC105">
            <v>6.0034999999999998E-2</v>
          </cell>
          <cell r="HD105">
            <v>40206</v>
          </cell>
        </row>
        <row r="106">
          <cell r="B106">
            <v>101810</v>
          </cell>
          <cell r="C106">
            <v>9</v>
          </cell>
          <cell r="D106">
            <v>2019</v>
          </cell>
          <cell r="E106">
            <v>5390</v>
          </cell>
          <cell r="F106">
            <v>0</v>
          </cell>
          <cell r="G106">
            <v>613.30799999999999</v>
          </cell>
          <cell r="H106">
            <v>613.27499999999998</v>
          </cell>
          <cell r="I106">
            <v>613.27499999999998</v>
          </cell>
          <cell r="J106">
            <v>613.30799999999999</v>
          </cell>
          <cell r="K106">
            <v>0</v>
          </cell>
          <cell r="L106">
            <v>6535</v>
          </cell>
          <cell r="M106">
            <v>0</v>
          </cell>
          <cell r="N106">
            <v>0</v>
          </cell>
          <cell r="P106">
            <v>612.89499999999998</v>
          </cell>
          <cell r="Q106">
            <v>0</v>
          </cell>
          <cell r="R106">
            <v>274074</v>
          </cell>
          <cell r="S106">
            <v>447.18</v>
          </cell>
          <cell r="U106">
            <v>0</v>
          </cell>
          <cell r="V106">
            <v>377.92700000000002</v>
          </cell>
          <cell r="W106">
            <v>246975</v>
          </cell>
          <cell r="X106">
            <v>246975</v>
          </cell>
          <cell r="Z106">
            <v>0</v>
          </cell>
          <cell r="AA106">
            <v>1</v>
          </cell>
          <cell r="AB106">
            <v>1</v>
          </cell>
          <cell r="AC106">
            <v>0</v>
          </cell>
          <cell r="AD106" t="str">
            <v>N</v>
          </cell>
          <cell r="AE106">
            <v>0</v>
          </cell>
          <cell r="AH106">
            <v>0</v>
          </cell>
          <cell r="AI106">
            <v>0</v>
          </cell>
          <cell r="AJ106">
            <v>5102</v>
          </cell>
          <cell r="AK106" t="str">
            <v>1</v>
          </cell>
          <cell r="AL106" t="str">
            <v>ACADEMY OF ACCELERATED LEARNING INC</v>
          </cell>
          <cell r="AM106">
            <v>0</v>
          </cell>
          <cell r="AN106">
            <v>0</v>
          </cell>
          <cell r="AO106">
            <v>0</v>
          </cell>
          <cell r="AP106">
            <v>0</v>
          </cell>
          <cell r="AQ106">
            <v>0</v>
          </cell>
          <cell r="AR106">
            <v>0</v>
          </cell>
          <cell r="AS106">
            <v>0</v>
          </cell>
          <cell r="AT106">
            <v>0</v>
          </cell>
          <cell r="AU106">
            <v>0</v>
          </cell>
          <cell r="AV106">
            <v>0</v>
          </cell>
          <cell r="AW106">
            <v>5917428</v>
          </cell>
          <cell r="AX106">
            <v>5775778</v>
          </cell>
          <cell r="AY106">
            <v>0</v>
          </cell>
          <cell r="AZ106">
            <v>274074</v>
          </cell>
          <cell r="BA106">
            <v>10.833</v>
          </cell>
          <cell r="BB106">
            <v>0</v>
          </cell>
          <cell r="BC106">
            <v>0</v>
          </cell>
          <cell r="BD106">
            <v>0</v>
          </cell>
          <cell r="BE106">
            <v>0</v>
          </cell>
          <cell r="BF106">
            <v>5137580</v>
          </cell>
          <cell r="BG106">
            <v>0</v>
          </cell>
          <cell r="BH106">
            <v>0</v>
          </cell>
          <cell r="BI106">
            <v>0</v>
          </cell>
          <cell r="BJ106">
            <v>12</v>
          </cell>
          <cell r="BK106">
            <v>0</v>
          </cell>
          <cell r="BL106">
            <v>0</v>
          </cell>
          <cell r="BM106">
            <v>0</v>
          </cell>
          <cell r="BN106">
            <v>0</v>
          </cell>
          <cell r="BO106">
            <v>0</v>
          </cell>
          <cell r="BP106">
            <v>0</v>
          </cell>
          <cell r="BQ106">
            <v>5390</v>
          </cell>
          <cell r="BR106">
            <v>1</v>
          </cell>
          <cell r="BS106">
            <v>0</v>
          </cell>
          <cell r="BT106">
            <v>0</v>
          </cell>
          <cell r="BU106">
            <v>0</v>
          </cell>
          <cell r="BV106">
            <v>0</v>
          </cell>
          <cell r="BW106">
            <v>0</v>
          </cell>
          <cell r="BX106">
            <v>0</v>
          </cell>
          <cell r="BY106">
            <v>0</v>
          </cell>
          <cell r="BZ106">
            <v>0</v>
          </cell>
          <cell r="CA106">
            <v>0</v>
          </cell>
          <cell r="CB106">
            <v>0</v>
          </cell>
          <cell r="CC106">
            <v>0</v>
          </cell>
          <cell r="CG106">
            <v>0</v>
          </cell>
          <cell r="CH106">
            <v>141650</v>
          </cell>
          <cell r="CI106">
            <v>0</v>
          </cell>
          <cell r="CJ106">
            <v>4</v>
          </cell>
          <cell r="CK106">
            <v>0</v>
          </cell>
          <cell r="CL106">
            <v>0</v>
          </cell>
          <cell r="CN106">
            <v>0</v>
          </cell>
          <cell r="CO106">
            <v>1</v>
          </cell>
          <cell r="CP106">
            <v>0</v>
          </cell>
          <cell r="CQ106">
            <v>0</v>
          </cell>
          <cell r="CR106">
            <v>613.30799999999999</v>
          </cell>
          <cell r="CS106">
            <v>0</v>
          </cell>
          <cell r="CT106">
            <v>0</v>
          </cell>
          <cell r="CU106">
            <v>0</v>
          </cell>
          <cell r="CV106">
            <v>0</v>
          </cell>
          <cell r="CW106">
            <v>0</v>
          </cell>
          <cell r="CX106">
            <v>0</v>
          </cell>
          <cell r="CY106">
            <v>0</v>
          </cell>
          <cell r="CZ106">
            <v>0</v>
          </cell>
          <cell r="DA106">
            <v>1</v>
          </cell>
          <cell r="DB106">
            <v>4007752</v>
          </cell>
          <cell r="DC106">
            <v>0</v>
          </cell>
          <cell r="DD106">
            <v>10.833</v>
          </cell>
          <cell r="DE106">
            <v>980904</v>
          </cell>
          <cell r="DF106">
            <v>980904</v>
          </cell>
          <cell r="DG106">
            <v>750.5</v>
          </cell>
          <cell r="DH106">
            <v>0</v>
          </cell>
          <cell r="DI106">
            <v>0</v>
          </cell>
          <cell r="DK106">
            <v>5390</v>
          </cell>
          <cell r="DL106">
            <v>0</v>
          </cell>
          <cell r="DM106">
            <v>42929</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5.8220000000000001</v>
          </cell>
          <cell r="ED106">
            <v>41851</v>
          </cell>
          <cell r="EE106">
            <v>0</v>
          </cell>
          <cell r="EF106">
            <v>0</v>
          </cell>
          <cell r="EG106">
            <v>0</v>
          </cell>
          <cell r="EH106">
            <v>1078</v>
          </cell>
          <cell r="EI106">
            <v>0</v>
          </cell>
          <cell r="EJ106">
            <v>0</v>
          </cell>
          <cell r="EK106">
            <v>0</v>
          </cell>
          <cell r="EL106">
            <v>0</v>
          </cell>
          <cell r="EM106">
            <v>0</v>
          </cell>
          <cell r="EN106">
            <v>3.3000000000000002E-2</v>
          </cell>
          <cell r="EO106">
            <v>0</v>
          </cell>
          <cell r="EP106">
            <v>0</v>
          </cell>
          <cell r="EQ106">
            <v>3.3000000000000002E-2</v>
          </cell>
          <cell r="ER106">
            <v>0</v>
          </cell>
          <cell r="ES106">
            <v>0.16500000000000001</v>
          </cell>
          <cell r="ET106">
            <v>5417</v>
          </cell>
          <cell r="EU106">
            <v>274074</v>
          </cell>
          <cell r="EV106">
            <v>0</v>
          </cell>
          <cell r="EW106">
            <v>0</v>
          </cell>
          <cell r="EX106">
            <v>0</v>
          </cell>
          <cell r="EZ106">
            <v>5004486</v>
          </cell>
          <cell r="FA106">
            <v>0</v>
          </cell>
          <cell r="FB106">
            <v>5278560</v>
          </cell>
          <cell r="FC106">
            <v>0.97329200000000005</v>
          </cell>
          <cell r="FD106">
            <v>0</v>
          </cell>
          <cell r="FE106">
            <v>613638</v>
          </cell>
          <cell r="FF106">
            <v>157654</v>
          </cell>
          <cell r="FG106">
            <v>5.7339000000000001E-2</v>
          </cell>
          <cell r="FH106">
            <v>4.9002999999999998E-2</v>
          </cell>
          <cell r="FI106">
            <v>0</v>
          </cell>
          <cell r="FJ106">
            <v>0</v>
          </cell>
          <cell r="FK106">
            <v>1006.957</v>
          </cell>
          <cell r="FL106">
            <v>6191502</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F106">
            <v>0</v>
          </cell>
          <cell r="GG106">
            <v>0</v>
          </cell>
          <cell r="GH106">
            <v>0</v>
          </cell>
          <cell r="GI106">
            <v>0</v>
          </cell>
          <cell r="GJ106">
            <v>0</v>
          </cell>
          <cell r="GK106">
            <v>4791.75</v>
          </cell>
          <cell r="GL106">
            <v>14636</v>
          </cell>
          <cell r="GM106">
            <v>0</v>
          </cell>
          <cell r="GN106">
            <v>0</v>
          </cell>
          <cell r="GO106">
            <v>0</v>
          </cell>
          <cell r="GP106">
            <v>6049852</v>
          </cell>
          <cell r="GQ106">
            <v>6049852</v>
          </cell>
          <cell r="GR106">
            <v>0</v>
          </cell>
          <cell r="GS106">
            <v>0</v>
          </cell>
          <cell r="GT106">
            <v>0</v>
          </cell>
          <cell r="HB106">
            <v>210852832</v>
          </cell>
          <cell r="HC106">
            <v>6.0034999999999998E-2</v>
          </cell>
          <cell r="HD106">
            <v>136233</v>
          </cell>
        </row>
        <row r="107">
          <cell r="B107">
            <v>220810</v>
          </cell>
          <cell r="C107">
            <v>9</v>
          </cell>
          <cell r="D107">
            <v>2019</v>
          </cell>
          <cell r="E107">
            <v>5390</v>
          </cell>
          <cell r="F107">
            <v>0</v>
          </cell>
          <cell r="G107">
            <v>825.17700000000002</v>
          </cell>
          <cell r="H107">
            <v>770.04300000000001</v>
          </cell>
          <cell r="I107">
            <v>770.04300000000001</v>
          </cell>
          <cell r="J107">
            <v>825.17700000000002</v>
          </cell>
          <cell r="K107">
            <v>0</v>
          </cell>
          <cell r="L107">
            <v>6535</v>
          </cell>
          <cell r="M107">
            <v>0</v>
          </cell>
          <cell r="N107">
            <v>0</v>
          </cell>
          <cell r="P107">
            <v>816.59699999999998</v>
          </cell>
          <cell r="Q107">
            <v>0</v>
          </cell>
          <cell r="R107">
            <v>365166</v>
          </cell>
          <cell r="S107">
            <v>447.18</v>
          </cell>
          <cell r="U107">
            <v>0</v>
          </cell>
          <cell r="V107">
            <v>4.883</v>
          </cell>
          <cell r="W107">
            <v>3191</v>
          </cell>
          <cell r="X107">
            <v>3191</v>
          </cell>
          <cell r="Z107">
            <v>0</v>
          </cell>
          <cell r="AA107">
            <v>1</v>
          </cell>
          <cell r="AB107">
            <v>1</v>
          </cell>
          <cell r="AC107">
            <v>0</v>
          </cell>
          <cell r="AD107" t="str">
            <v>N</v>
          </cell>
          <cell r="AE107">
            <v>0</v>
          </cell>
          <cell r="AH107">
            <v>0</v>
          </cell>
          <cell r="AI107">
            <v>0</v>
          </cell>
          <cell r="AJ107">
            <v>5102</v>
          </cell>
          <cell r="AK107" t="str">
            <v>1</v>
          </cell>
          <cell r="AL107" t="str">
            <v>WESTLAKE ACADEMY CHARTER SCHOOL</v>
          </cell>
          <cell r="AM107">
            <v>0</v>
          </cell>
          <cell r="AN107">
            <v>0</v>
          </cell>
          <cell r="AO107">
            <v>0</v>
          </cell>
          <cell r="AP107">
            <v>0</v>
          </cell>
          <cell r="AQ107">
            <v>0</v>
          </cell>
          <cell r="AR107">
            <v>0</v>
          </cell>
          <cell r="AS107">
            <v>0</v>
          </cell>
          <cell r="AT107">
            <v>0</v>
          </cell>
          <cell r="AU107">
            <v>0</v>
          </cell>
          <cell r="AV107">
            <v>0</v>
          </cell>
          <cell r="AW107">
            <v>6358934</v>
          </cell>
          <cell r="AX107">
            <v>6096162</v>
          </cell>
          <cell r="AY107">
            <v>0</v>
          </cell>
          <cell r="AZ107">
            <v>444643</v>
          </cell>
          <cell r="BA107">
            <v>0</v>
          </cell>
          <cell r="BB107">
            <v>0</v>
          </cell>
          <cell r="BC107">
            <v>0</v>
          </cell>
          <cell r="BD107">
            <v>0</v>
          </cell>
          <cell r="BE107">
            <v>0</v>
          </cell>
          <cell r="BF107">
            <v>5487009</v>
          </cell>
          <cell r="BG107">
            <v>0</v>
          </cell>
          <cell r="BH107">
            <v>289.00700000000001</v>
          </cell>
          <cell r="BI107">
            <v>79477</v>
          </cell>
          <cell r="BJ107">
            <v>12</v>
          </cell>
          <cell r="BK107">
            <v>0</v>
          </cell>
          <cell r="BL107">
            <v>0</v>
          </cell>
          <cell r="BM107">
            <v>0</v>
          </cell>
          <cell r="BN107">
            <v>0</v>
          </cell>
          <cell r="BO107">
            <v>0</v>
          </cell>
          <cell r="BP107">
            <v>0</v>
          </cell>
          <cell r="BQ107">
            <v>5390</v>
          </cell>
          <cell r="BR107">
            <v>1</v>
          </cell>
          <cell r="BS107">
            <v>0</v>
          </cell>
          <cell r="BT107">
            <v>0</v>
          </cell>
          <cell r="BU107">
            <v>0</v>
          </cell>
          <cell r="BV107">
            <v>0</v>
          </cell>
          <cell r="BW107">
            <v>0</v>
          </cell>
          <cell r="BX107">
            <v>0</v>
          </cell>
          <cell r="BY107">
            <v>0</v>
          </cell>
          <cell r="BZ107">
            <v>0</v>
          </cell>
          <cell r="CA107">
            <v>0</v>
          </cell>
          <cell r="CB107">
            <v>0</v>
          </cell>
          <cell r="CC107">
            <v>0</v>
          </cell>
          <cell r="CG107">
            <v>0</v>
          </cell>
          <cell r="CH107">
            <v>183295</v>
          </cell>
          <cell r="CI107">
            <v>0</v>
          </cell>
          <cell r="CJ107">
            <v>4</v>
          </cell>
          <cell r="CK107">
            <v>0</v>
          </cell>
          <cell r="CL107">
            <v>0</v>
          </cell>
          <cell r="CN107">
            <v>0</v>
          </cell>
          <cell r="CO107">
            <v>1</v>
          </cell>
          <cell r="CP107">
            <v>0</v>
          </cell>
          <cell r="CQ107">
            <v>0</v>
          </cell>
          <cell r="CR107">
            <v>825.17700000000002</v>
          </cell>
          <cell r="CS107">
            <v>0</v>
          </cell>
          <cell r="CT107">
            <v>0</v>
          </cell>
          <cell r="CU107">
            <v>0</v>
          </cell>
          <cell r="CV107">
            <v>0</v>
          </cell>
          <cell r="CW107">
            <v>0</v>
          </cell>
          <cell r="CX107">
            <v>0</v>
          </cell>
          <cell r="CY107">
            <v>0</v>
          </cell>
          <cell r="CZ107">
            <v>0</v>
          </cell>
          <cell r="DA107">
            <v>1</v>
          </cell>
          <cell r="DB107">
            <v>5032231</v>
          </cell>
          <cell r="DC107">
            <v>0</v>
          </cell>
          <cell r="DD107">
            <v>0</v>
          </cell>
          <cell r="DE107">
            <v>0</v>
          </cell>
          <cell r="DF107">
            <v>0</v>
          </cell>
          <cell r="DG107">
            <v>0</v>
          </cell>
          <cell r="DH107">
            <v>0</v>
          </cell>
          <cell r="DI107">
            <v>0</v>
          </cell>
          <cell r="DK107">
            <v>5390</v>
          </cell>
          <cell r="DL107">
            <v>0</v>
          </cell>
          <cell r="DM107">
            <v>177162</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4.3970000000000002</v>
          </cell>
          <cell r="ED107">
            <v>31608</v>
          </cell>
          <cell r="EE107">
            <v>0</v>
          </cell>
          <cell r="EF107">
            <v>0</v>
          </cell>
          <cell r="EG107">
            <v>0</v>
          </cell>
          <cell r="EH107">
            <v>145554</v>
          </cell>
          <cell r="EI107">
            <v>0</v>
          </cell>
          <cell r="EJ107">
            <v>0</v>
          </cell>
          <cell r="EK107">
            <v>5.343</v>
          </cell>
          <cell r="EL107">
            <v>0</v>
          </cell>
          <cell r="EM107">
            <v>0.92300000000000004</v>
          </cell>
          <cell r="EN107">
            <v>0.69499999999999995</v>
          </cell>
          <cell r="EO107">
            <v>0</v>
          </cell>
          <cell r="EP107">
            <v>0</v>
          </cell>
          <cell r="EQ107">
            <v>6.9610000000000003</v>
          </cell>
          <cell r="ER107">
            <v>0</v>
          </cell>
          <cell r="ES107">
            <v>22.273</v>
          </cell>
          <cell r="ET107">
            <v>0</v>
          </cell>
          <cell r="EU107">
            <v>444643</v>
          </cell>
          <cell r="EV107">
            <v>0</v>
          </cell>
          <cell r="EW107">
            <v>0</v>
          </cell>
          <cell r="EX107">
            <v>0</v>
          </cell>
          <cell r="EZ107">
            <v>5272412</v>
          </cell>
          <cell r="FA107">
            <v>0</v>
          </cell>
          <cell r="FB107">
            <v>5717055</v>
          </cell>
          <cell r="FC107">
            <v>0.97329200000000005</v>
          </cell>
          <cell r="FD107">
            <v>0</v>
          </cell>
          <cell r="FE107">
            <v>655374</v>
          </cell>
          <cell r="FF107">
            <v>168376</v>
          </cell>
          <cell r="FG107">
            <v>5.7339000000000001E-2</v>
          </cell>
          <cell r="FH107">
            <v>4.9002999999999998E-2</v>
          </cell>
          <cell r="FI107">
            <v>0</v>
          </cell>
          <cell r="FJ107">
            <v>0</v>
          </cell>
          <cell r="FK107">
            <v>1075.444</v>
          </cell>
          <cell r="FL107">
            <v>6724100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424994</v>
          </cell>
          <cell r="GC107">
            <v>424994</v>
          </cell>
          <cell r="GD107">
            <v>48.173000000000002</v>
          </cell>
          <cell r="GF107">
            <v>0</v>
          </cell>
          <cell r="GG107">
            <v>0</v>
          </cell>
          <cell r="GH107">
            <v>0</v>
          </cell>
          <cell r="GI107">
            <v>0</v>
          </cell>
          <cell r="GJ107">
            <v>0</v>
          </cell>
          <cell r="GK107">
            <v>4781.5609999999997</v>
          </cell>
          <cell r="GL107">
            <v>11506</v>
          </cell>
          <cell r="GM107">
            <v>0</v>
          </cell>
          <cell r="GN107">
            <v>0</v>
          </cell>
          <cell r="GO107">
            <v>0</v>
          </cell>
          <cell r="GP107">
            <v>6540805</v>
          </cell>
          <cell r="GQ107">
            <v>6540805</v>
          </cell>
          <cell r="GR107">
            <v>0</v>
          </cell>
          <cell r="GS107">
            <v>0</v>
          </cell>
          <cell r="GT107">
            <v>0</v>
          </cell>
          <cell r="HB107">
            <v>210852832</v>
          </cell>
          <cell r="HC107">
            <v>6.0034999999999998E-2</v>
          </cell>
          <cell r="HD107">
            <v>183295</v>
          </cell>
        </row>
        <row r="108">
          <cell r="B108">
            <v>101811</v>
          </cell>
          <cell r="C108">
            <v>9</v>
          </cell>
          <cell r="D108">
            <v>2019</v>
          </cell>
          <cell r="E108">
            <v>5390</v>
          </cell>
          <cell r="F108">
            <v>0</v>
          </cell>
          <cell r="G108">
            <v>397.02600000000001</v>
          </cell>
          <cell r="H108">
            <v>350.57100000000003</v>
          </cell>
          <cell r="I108">
            <v>350.57100000000003</v>
          </cell>
          <cell r="J108">
            <v>397.02600000000001</v>
          </cell>
          <cell r="K108">
            <v>0</v>
          </cell>
          <cell r="L108">
            <v>6535</v>
          </cell>
          <cell r="M108">
            <v>0</v>
          </cell>
          <cell r="N108">
            <v>0</v>
          </cell>
          <cell r="P108">
            <v>404.63600000000002</v>
          </cell>
          <cell r="Q108">
            <v>0</v>
          </cell>
          <cell r="R108">
            <v>180945</v>
          </cell>
          <cell r="S108">
            <v>447.18</v>
          </cell>
          <cell r="U108">
            <v>0</v>
          </cell>
          <cell r="V108">
            <v>27.385999999999999</v>
          </cell>
          <cell r="W108">
            <v>17897</v>
          </cell>
          <cell r="X108">
            <v>17897</v>
          </cell>
          <cell r="Z108">
            <v>0</v>
          </cell>
          <cell r="AA108">
            <v>1</v>
          </cell>
          <cell r="AB108">
            <v>1</v>
          </cell>
          <cell r="AC108">
            <v>0</v>
          </cell>
          <cell r="AD108" t="str">
            <v>N</v>
          </cell>
          <cell r="AE108">
            <v>0</v>
          </cell>
          <cell r="AH108">
            <v>0</v>
          </cell>
          <cell r="AI108">
            <v>0</v>
          </cell>
          <cell r="AJ108">
            <v>5102</v>
          </cell>
          <cell r="AK108" t="str">
            <v>1</v>
          </cell>
          <cell r="AL108" t="str">
            <v>EXCEL ACADEMY</v>
          </cell>
          <cell r="AM108">
            <v>0</v>
          </cell>
          <cell r="AN108">
            <v>0</v>
          </cell>
          <cell r="AO108">
            <v>0</v>
          </cell>
          <cell r="AP108">
            <v>0</v>
          </cell>
          <cell r="AQ108">
            <v>0</v>
          </cell>
          <cell r="AR108">
            <v>0</v>
          </cell>
          <cell r="AS108">
            <v>0</v>
          </cell>
          <cell r="AT108">
            <v>0</v>
          </cell>
          <cell r="AU108">
            <v>0</v>
          </cell>
          <cell r="AV108">
            <v>0</v>
          </cell>
          <cell r="AW108">
            <v>4845023</v>
          </cell>
          <cell r="AX108">
            <v>4665095</v>
          </cell>
          <cell r="AY108">
            <v>0</v>
          </cell>
          <cell r="AZ108">
            <v>272683</v>
          </cell>
          <cell r="BA108">
            <v>0</v>
          </cell>
          <cell r="BB108">
            <v>0</v>
          </cell>
          <cell r="BC108">
            <v>0</v>
          </cell>
          <cell r="BD108">
            <v>0</v>
          </cell>
          <cell r="BE108">
            <v>0</v>
          </cell>
          <cell r="BF108">
            <v>4115294</v>
          </cell>
          <cell r="BG108">
            <v>0</v>
          </cell>
          <cell r="BH108">
            <v>333.59300000000002</v>
          </cell>
          <cell r="BI108">
            <v>91738</v>
          </cell>
          <cell r="BJ108">
            <v>12</v>
          </cell>
          <cell r="BK108">
            <v>0</v>
          </cell>
          <cell r="BL108">
            <v>0</v>
          </cell>
          <cell r="BM108">
            <v>0</v>
          </cell>
          <cell r="BN108">
            <v>0</v>
          </cell>
          <cell r="BO108">
            <v>0</v>
          </cell>
          <cell r="BP108">
            <v>0</v>
          </cell>
          <cell r="BQ108">
            <v>5390</v>
          </cell>
          <cell r="BR108">
            <v>1</v>
          </cell>
          <cell r="BS108">
            <v>0</v>
          </cell>
          <cell r="BT108">
            <v>0</v>
          </cell>
          <cell r="BU108">
            <v>0</v>
          </cell>
          <cell r="BV108">
            <v>0</v>
          </cell>
          <cell r="BW108">
            <v>0</v>
          </cell>
          <cell r="BX108">
            <v>0</v>
          </cell>
          <cell r="BY108">
            <v>0</v>
          </cell>
          <cell r="BZ108">
            <v>0</v>
          </cell>
          <cell r="CA108">
            <v>0</v>
          </cell>
          <cell r="CB108">
            <v>0</v>
          </cell>
          <cell r="CC108">
            <v>0</v>
          </cell>
          <cell r="CG108">
            <v>0</v>
          </cell>
          <cell r="CH108">
            <v>88190</v>
          </cell>
          <cell r="CI108">
            <v>0</v>
          </cell>
          <cell r="CJ108">
            <v>4</v>
          </cell>
          <cell r="CK108">
            <v>0</v>
          </cell>
          <cell r="CL108">
            <v>0</v>
          </cell>
          <cell r="CN108">
            <v>0</v>
          </cell>
          <cell r="CO108">
            <v>1</v>
          </cell>
          <cell r="CP108">
            <v>0</v>
          </cell>
          <cell r="CQ108">
            <v>0</v>
          </cell>
          <cell r="CR108">
            <v>397.02600000000001</v>
          </cell>
          <cell r="CS108">
            <v>0</v>
          </cell>
          <cell r="CT108">
            <v>0</v>
          </cell>
          <cell r="CU108">
            <v>0</v>
          </cell>
          <cell r="CV108">
            <v>0</v>
          </cell>
          <cell r="CW108">
            <v>0</v>
          </cell>
          <cell r="CX108">
            <v>0</v>
          </cell>
          <cell r="CY108">
            <v>0</v>
          </cell>
          <cell r="CZ108">
            <v>0</v>
          </cell>
          <cell r="DA108">
            <v>1</v>
          </cell>
          <cell r="DB108">
            <v>2290981</v>
          </cell>
          <cell r="DC108">
            <v>0</v>
          </cell>
          <cell r="DD108">
            <v>0</v>
          </cell>
          <cell r="DE108">
            <v>708394</v>
          </cell>
          <cell r="DF108">
            <v>708394</v>
          </cell>
          <cell r="DG108">
            <v>542</v>
          </cell>
          <cell r="DH108">
            <v>0</v>
          </cell>
          <cell r="DI108">
            <v>0</v>
          </cell>
          <cell r="DK108">
            <v>5390</v>
          </cell>
          <cell r="DL108">
            <v>0</v>
          </cell>
          <cell r="DM108">
            <v>1210950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0.69599999999999995</v>
          </cell>
          <cell r="EC108">
            <v>0.16200000000000001</v>
          </cell>
          <cell r="ED108">
            <v>1165</v>
          </cell>
          <cell r="EE108">
            <v>0</v>
          </cell>
          <cell r="EF108">
            <v>0</v>
          </cell>
          <cell r="EG108">
            <v>0</v>
          </cell>
          <cell r="EH108">
            <v>13645</v>
          </cell>
          <cell r="EI108">
            <v>1196140</v>
          </cell>
          <cell r="EJ108">
            <v>45.759</v>
          </cell>
          <cell r="EK108">
            <v>0</v>
          </cell>
          <cell r="EL108">
            <v>0</v>
          </cell>
          <cell r="EM108">
            <v>0</v>
          </cell>
          <cell r="EN108">
            <v>0</v>
          </cell>
          <cell r="EO108">
            <v>0</v>
          </cell>
          <cell r="EP108">
            <v>0</v>
          </cell>
          <cell r="EQ108">
            <v>46.454999999999998</v>
          </cell>
          <cell r="ER108">
            <v>0</v>
          </cell>
          <cell r="ES108">
            <v>2.0880000000000001</v>
          </cell>
          <cell r="ET108">
            <v>0</v>
          </cell>
          <cell r="EU108">
            <v>272683</v>
          </cell>
          <cell r="EV108">
            <v>0</v>
          </cell>
          <cell r="EW108">
            <v>0</v>
          </cell>
          <cell r="EX108">
            <v>0</v>
          </cell>
          <cell r="EZ108">
            <v>4047277</v>
          </cell>
          <cell r="FA108">
            <v>0</v>
          </cell>
          <cell r="FB108">
            <v>4319960</v>
          </cell>
          <cell r="FC108">
            <v>0.97329200000000005</v>
          </cell>
          <cell r="FD108">
            <v>0</v>
          </cell>
          <cell r="FE108">
            <v>491535</v>
          </cell>
          <cell r="FF108">
            <v>126283</v>
          </cell>
          <cell r="FG108">
            <v>5.7339000000000001E-2</v>
          </cell>
          <cell r="FH108">
            <v>4.9002999999999998E-2</v>
          </cell>
          <cell r="FI108">
            <v>0</v>
          </cell>
          <cell r="FJ108">
            <v>0</v>
          </cell>
          <cell r="FK108">
            <v>806.59</v>
          </cell>
          <cell r="FL108">
            <v>5025968</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F108">
            <v>0</v>
          </cell>
          <cell r="GG108">
            <v>0</v>
          </cell>
          <cell r="GH108">
            <v>0</v>
          </cell>
          <cell r="GI108">
            <v>0</v>
          </cell>
          <cell r="GJ108">
            <v>0</v>
          </cell>
          <cell r="GK108">
            <v>4743.5820000000003</v>
          </cell>
          <cell r="GL108">
            <v>24792</v>
          </cell>
          <cell r="GM108">
            <v>0</v>
          </cell>
          <cell r="GN108">
            <v>0</v>
          </cell>
          <cell r="GO108">
            <v>0</v>
          </cell>
          <cell r="GP108">
            <v>4937778</v>
          </cell>
          <cell r="GQ108">
            <v>4937778</v>
          </cell>
          <cell r="GR108">
            <v>0</v>
          </cell>
          <cell r="GS108">
            <v>0</v>
          </cell>
          <cell r="GT108">
            <v>0</v>
          </cell>
          <cell r="HB108">
            <v>210852832</v>
          </cell>
          <cell r="HC108">
            <v>6.0034999999999998E-2</v>
          </cell>
          <cell r="HD108">
            <v>88190</v>
          </cell>
        </row>
        <row r="109">
          <cell r="B109">
            <v>220811</v>
          </cell>
          <cell r="C109">
            <v>9</v>
          </cell>
          <cell r="D109">
            <v>2019</v>
          </cell>
          <cell r="E109">
            <v>5390</v>
          </cell>
          <cell r="F109">
            <v>0</v>
          </cell>
          <cell r="G109">
            <v>312.87299999999999</v>
          </cell>
          <cell r="H109">
            <v>309.89999999999998</v>
          </cell>
          <cell r="I109">
            <v>309.89999999999998</v>
          </cell>
          <cell r="J109">
            <v>312.87299999999999</v>
          </cell>
          <cell r="K109">
            <v>0</v>
          </cell>
          <cell r="L109">
            <v>6535</v>
          </cell>
          <cell r="M109">
            <v>0</v>
          </cell>
          <cell r="N109">
            <v>0</v>
          </cell>
          <cell r="P109">
            <v>314.22800000000001</v>
          </cell>
          <cell r="Q109">
            <v>0</v>
          </cell>
          <cell r="R109">
            <v>140516</v>
          </cell>
          <cell r="S109">
            <v>447.18</v>
          </cell>
          <cell r="U109">
            <v>0</v>
          </cell>
          <cell r="V109">
            <v>97.265000000000001</v>
          </cell>
          <cell r="W109">
            <v>63563</v>
          </cell>
          <cell r="X109">
            <v>63563</v>
          </cell>
          <cell r="Z109">
            <v>0</v>
          </cell>
          <cell r="AA109">
            <v>1</v>
          </cell>
          <cell r="AB109">
            <v>1</v>
          </cell>
          <cell r="AC109">
            <v>0</v>
          </cell>
          <cell r="AD109" t="str">
            <v>N</v>
          </cell>
          <cell r="AE109">
            <v>0</v>
          </cell>
          <cell r="AH109">
            <v>0</v>
          </cell>
          <cell r="AI109">
            <v>0</v>
          </cell>
          <cell r="AJ109">
            <v>5102</v>
          </cell>
          <cell r="AK109" t="str">
            <v>1</v>
          </cell>
          <cell r="AL109" t="str">
            <v>EAST FORT WORTH MONTESSORI ACADEMY</v>
          </cell>
          <cell r="AM109">
            <v>0</v>
          </cell>
          <cell r="AN109">
            <v>0</v>
          </cell>
          <cell r="AO109">
            <v>0</v>
          </cell>
          <cell r="AP109">
            <v>0</v>
          </cell>
          <cell r="AQ109">
            <v>0</v>
          </cell>
          <cell r="AR109">
            <v>0</v>
          </cell>
          <cell r="AS109">
            <v>0</v>
          </cell>
          <cell r="AT109">
            <v>0</v>
          </cell>
          <cell r="AU109">
            <v>0</v>
          </cell>
          <cell r="AV109">
            <v>0</v>
          </cell>
          <cell r="AW109">
            <v>3020369</v>
          </cell>
          <cell r="AX109">
            <v>2939663</v>
          </cell>
          <cell r="AY109">
            <v>0</v>
          </cell>
          <cell r="AZ109">
            <v>140516</v>
          </cell>
          <cell r="BA109">
            <v>21.832999999999998</v>
          </cell>
          <cell r="BB109">
            <v>11381</v>
          </cell>
          <cell r="BC109">
            <v>11381</v>
          </cell>
          <cell r="BD109">
            <v>14.513</v>
          </cell>
          <cell r="BE109">
            <v>0</v>
          </cell>
          <cell r="BF109">
            <v>2615710</v>
          </cell>
          <cell r="BG109">
            <v>0</v>
          </cell>
          <cell r="BH109">
            <v>0</v>
          </cell>
          <cell r="BI109">
            <v>0</v>
          </cell>
          <cell r="BJ109">
            <v>12</v>
          </cell>
          <cell r="BK109">
            <v>0</v>
          </cell>
          <cell r="BL109">
            <v>0</v>
          </cell>
          <cell r="BM109">
            <v>0</v>
          </cell>
          <cell r="BN109">
            <v>0</v>
          </cell>
          <cell r="BO109">
            <v>0</v>
          </cell>
          <cell r="BP109">
            <v>0</v>
          </cell>
          <cell r="BQ109">
            <v>5390</v>
          </cell>
          <cell r="BR109">
            <v>1</v>
          </cell>
          <cell r="BS109">
            <v>0</v>
          </cell>
          <cell r="BT109">
            <v>0</v>
          </cell>
          <cell r="BU109">
            <v>0</v>
          </cell>
          <cell r="BV109">
            <v>0</v>
          </cell>
          <cell r="BW109">
            <v>0</v>
          </cell>
          <cell r="BX109">
            <v>0</v>
          </cell>
          <cell r="BY109">
            <v>0</v>
          </cell>
          <cell r="BZ109">
            <v>0</v>
          </cell>
          <cell r="CA109">
            <v>0</v>
          </cell>
          <cell r="CB109">
            <v>0</v>
          </cell>
          <cell r="CC109">
            <v>0</v>
          </cell>
          <cell r="CG109">
            <v>0</v>
          </cell>
          <cell r="CH109">
            <v>80706</v>
          </cell>
          <cell r="CI109">
            <v>0</v>
          </cell>
          <cell r="CJ109">
            <v>4</v>
          </cell>
          <cell r="CK109">
            <v>0</v>
          </cell>
          <cell r="CL109">
            <v>0</v>
          </cell>
          <cell r="CN109">
            <v>0</v>
          </cell>
          <cell r="CO109">
            <v>1</v>
          </cell>
          <cell r="CP109">
            <v>0</v>
          </cell>
          <cell r="CQ109">
            <v>1.167</v>
          </cell>
          <cell r="CR109">
            <v>312.87299999999999</v>
          </cell>
          <cell r="CS109">
            <v>0</v>
          </cell>
          <cell r="CT109">
            <v>0</v>
          </cell>
          <cell r="CU109">
            <v>0</v>
          </cell>
          <cell r="CV109">
            <v>0</v>
          </cell>
          <cell r="CW109">
            <v>0</v>
          </cell>
          <cell r="CX109">
            <v>0</v>
          </cell>
          <cell r="CY109">
            <v>0</v>
          </cell>
          <cell r="CZ109">
            <v>0</v>
          </cell>
          <cell r="DA109">
            <v>1</v>
          </cell>
          <cell r="DB109">
            <v>2025197</v>
          </cell>
          <cell r="DC109">
            <v>0</v>
          </cell>
          <cell r="DD109">
            <v>23</v>
          </cell>
          <cell r="DE109">
            <v>523454</v>
          </cell>
          <cell r="DF109">
            <v>523454</v>
          </cell>
          <cell r="DG109">
            <v>400.5</v>
          </cell>
          <cell r="DH109">
            <v>0</v>
          </cell>
          <cell r="DI109">
            <v>0</v>
          </cell>
          <cell r="DK109">
            <v>5390</v>
          </cell>
          <cell r="DL109">
            <v>0</v>
          </cell>
          <cell r="DM109">
            <v>63893</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63893</v>
          </cell>
          <cell r="EI109">
            <v>0</v>
          </cell>
          <cell r="EJ109">
            <v>0</v>
          </cell>
          <cell r="EK109">
            <v>2.544</v>
          </cell>
          <cell r="EL109">
            <v>0</v>
          </cell>
          <cell r="EM109">
            <v>0</v>
          </cell>
          <cell r="EN109">
            <v>0.42899999999999999</v>
          </cell>
          <cell r="EO109">
            <v>0</v>
          </cell>
          <cell r="EP109">
            <v>0</v>
          </cell>
          <cell r="EQ109">
            <v>2.9729999999999999</v>
          </cell>
          <cell r="ER109">
            <v>0</v>
          </cell>
          <cell r="ES109">
            <v>9.7769999999999992</v>
          </cell>
          <cell r="ET109">
            <v>11208</v>
          </cell>
          <cell r="EU109">
            <v>140516</v>
          </cell>
          <cell r="EV109">
            <v>0</v>
          </cell>
          <cell r="EW109">
            <v>0</v>
          </cell>
          <cell r="EX109">
            <v>0</v>
          </cell>
          <cell r="EZ109">
            <v>2546972</v>
          </cell>
          <cell r="FA109">
            <v>0</v>
          </cell>
          <cell r="FB109">
            <v>2687488</v>
          </cell>
          <cell r="FC109">
            <v>0.97329200000000005</v>
          </cell>
          <cell r="FD109">
            <v>0</v>
          </cell>
          <cell r="FE109">
            <v>312424</v>
          </cell>
          <cell r="FF109">
            <v>80267</v>
          </cell>
          <cell r="FG109">
            <v>5.7339000000000001E-2</v>
          </cell>
          <cell r="FH109">
            <v>4.9002999999999998E-2</v>
          </cell>
          <cell r="FI109">
            <v>0</v>
          </cell>
          <cell r="FJ109">
            <v>0</v>
          </cell>
          <cell r="FK109">
            <v>512.67499999999995</v>
          </cell>
          <cell r="FL109">
            <v>3160885</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F109">
            <v>0</v>
          </cell>
          <cell r="GG109">
            <v>0</v>
          </cell>
          <cell r="GH109">
            <v>0</v>
          </cell>
          <cell r="GI109">
            <v>0</v>
          </cell>
          <cell r="GJ109">
            <v>0</v>
          </cell>
          <cell r="GK109">
            <v>4738.0249999999996</v>
          </cell>
          <cell r="GL109">
            <v>8367</v>
          </cell>
          <cell r="GM109">
            <v>0</v>
          </cell>
          <cell r="GN109">
            <v>0</v>
          </cell>
          <cell r="GO109">
            <v>0</v>
          </cell>
          <cell r="GP109">
            <v>3080179</v>
          </cell>
          <cell r="GQ109">
            <v>3080179</v>
          </cell>
          <cell r="GR109">
            <v>0</v>
          </cell>
          <cell r="GS109">
            <v>0</v>
          </cell>
          <cell r="GT109">
            <v>0</v>
          </cell>
          <cell r="HB109">
            <v>210852832</v>
          </cell>
          <cell r="HC109">
            <v>6.0034999999999998E-2</v>
          </cell>
          <cell r="HD109">
            <v>69498</v>
          </cell>
        </row>
        <row r="110">
          <cell r="B110">
            <v>57813</v>
          </cell>
          <cell r="C110">
            <v>9</v>
          </cell>
          <cell r="D110">
            <v>2019</v>
          </cell>
          <cell r="E110">
            <v>5390</v>
          </cell>
          <cell r="F110">
            <v>0</v>
          </cell>
          <cell r="G110">
            <v>2740.4989999999998</v>
          </cell>
          <cell r="H110">
            <v>2674.9540000000002</v>
          </cell>
          <cell r="I110">
            <v>2674.9540000000002</v>
          </cell>
          <cell r="J110">
            <v>2740.4989999999998</v>
          </cell>
          <cell r="K110">
            <v>0</v>
          </cell>
          <cell r="L110">
            <v>6535</v>
          </cell>
          <cell r="M110">
            <v>0</v>
          </cell>
          <cell r="N110">
            <v>0</v>
          </cell>
          <cell r="P110">
            <v>2732.7</v>
          </cell>
          <cell r="Q110">
            <v>0</v>
          </cell>
          <cell r="R110">
            <v>1222009</v>
          </cell>
          <cell r="S110">
            <v>447.18</v>
          </cell>
          <cell r="U110">
            <v>0</v>
          </cell>
          <cell r="V110">
            <v>1664.65</v>
          </cell>
          <cell r="W110">
            <v>1087849</v>
          </cell>
          <cell r="X110">
            <v>1087849</v>
          </cell>
          <cell r="Z110">
            <v>0</v>
          </cell>
          <cell r="AA110">
            <v>1</v>
          </cell>
          <cell r="AB110">
            <v>1</v>
          </cell>
          <cell r="AC110">
            <v>0</v>
          </cell>
          <cell r="AD110" t="str">
            <v>N</v>
          </cell>
          <cell r="AE110">
            <v>0</v>
          </cell>
          <cell r="AH110">
            <v>0</v>
          </cell>
          <cell r="AI110">
            <v>0</v>
          </cell>
          <cell r="AJ110">
            <v>5102</v>
          </cell>
          <cell r="AK110" t="str">
            <v>1</v>
          </cell>
          <cell r="AL110" t="str">
            <v>TRINITY BASIN PREPARATORY</v>
          </cell>
          <cell r="AM110">
            <v>0</v>
          </cell>
          <cell r="AN110">
            <v>0</v>
          </cell>
          <cell r="AO110">
            <v>0</v>
          </cell>
          <cell r="AP110">
            <v>0</v>
          </cell>
          <cell r="AQ110">
            <v>0</v>
          </cell>
          <cell r="AR110">
            <v>0</v>
          </cell>
          <cell r="AS110">
            <v>0</v>
          </cell>
          <cell r="AT110">
            <v>0</v>
          </cell>
          <cell r="AU110">
            <v>0</v>
          </cell>
          <cell r="AV110">
            <v>0</v>
          </cell>
          <cell r="AW110">
            <v>26423325</v>
          </cell>
          <cell r="AX110">
            <v>25730730</v>
          </cell>
          <cell r="AY110">
            <v>0</v>
          </cell>
          <cell r="AZ110">
            <v>1222009</v>
          </cell>
          <cell r="BA110">
            <v>162.833</v>
          </cell>
          <cell r="BB110">
            <v>0</v>
          </cell>
          <cell r="BC110">
            <v>0</v>
          </cell>
          <cell r="BD110">
            <v>0</v>
          </cell>
          <cell r="BE110">
            <v>0</v>
          </cell>
          <cell r="BF110">
            <v>22888468</v>
          </cell>
          <cell r="BG110">
            <v>0</v>
          </cell>
          <cell r="BH110">
            <v>0</v>
          </cell>
          <cell r="BI110">
            <v>0</v>
          </cell>
          <cell r="BJ110">
            <v>12</v>
          </cell>
          <cell r="BK110">
            <v>0</v>
          </cell>
          <cell r="BL110">
            <v>0</v>
          </cell>
          <cell r="BM110">
            <v>0</v>
          </cell>
          <cell r="BN110">
            <v>0</v>
          </cell>
          <cell r="BO110">
            <v>0</v>
          </cell>
          <cell r="BP110">
            <v>0</v>
          </cell>
          <cell r="BQ110">
            <v>5390</v>
          </cell>
          <cell r="BR110">
            <v>1</v>
          </cell>
          <cell r="BS110">
            <v>0</v>
          </cell>
          <cell r="BT110">
            <v>0</v>
          </cell>
          <cell r="BU110">
            <v>0</v>
          </cell>
          <cell r="BV110">
            <v>0</v>
          </cell>
          <cell r="BW110">
            <v>0</v>
          </cell>
          <cell r="BX110">
            <v>0</v>
          </cell>
          <cell r="BY110">
            <v>0</v>
          </cell>
          <cell r="BZ110">
            <v>0</v>
          </cell>
          <cell r="CA110">
            <v>0</v>
          </cell>
          <cell r="CB110">
            <v>0</v>
          </cell>
          <cell r="CC110">
            <v>0</v>
          </cell>
          <cell r="CG110">
            <v>0</v>
          </cell>
          <cell r="CH110">
            <v>692595</v>
          </cell>
          <cell r="CI110">
            <v>0</v>
          </cell>
          <cell r="CJ110">
            <v>4</v>
          </cell>
          <cell r="CK110">
            <v>0</v>
          </cell>
          <cell r="CL110">
            <v>0</v>
          </cell>
          <cell r="CN110">
            <v>0</v>
          </cell>
          <cell r="CO110">
            <v>1</v>
          </cell>
          <cell r="CP110">
            <v>0</v>
          </cell>
          <cell r="CQ110">
            <v>9.75</v>
          </cell>
          <cell r="CR110">
            <v>2740.4989999999998</v>
          </cell>
          <cell r="CS110">
            <v>0</v>
          </cell>
          <cell r="CT110">
            <v>0</v>
          </cell>
          <cell r="CU110">
            <v>0</v>
          </cell>
          <cell r="CV110">
            <v>0</v>
          </cell>
          <cell r="CW110">
            <v>0</v>
          </cell>
          <cell r="CX110">
            <v>0</v>
          </cell>
          <cell r="CY110">
            <v>0</v>
          </cell>
          <cell r="CZ110">
            <v>0</v>
          </cell>
          <cell r="DA110">
            <v>1</v>
          </cell>
          <cell r="DB110">
            <v>17480824</v>
          </cell>
          <cell r="DC110">
            <v>0</v>
          </cell>
          <cell r="DD110">
            <v>172.583</v>
          </cell>
          <cell r="DE110">
            <v>3344613</v>
          </cell>
          <cell r="DF110">
            <v>3344613</v>
          </cell>
          <cell r="DG110">
            <v>2559</v>
          </cell>
          <cell r="DH110">
            <v>0</v>
          </cell>
          <cell r="DI110">
            <v>0</v>
          </cell>
          <cell r="DK110">
            <v>5390</v>
          </cell>
          <cell r="DL110">
            <v>0</v>
          </cell>
          <cell r="DM110">
            <v>1603265</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34.9</v>
          </cell>
          <cell r="ED110">
            <v>250879</v>
          </cell>
          <cell r="EE110">
            <v>0</v>
          </cell>
          <cell r="EF110">
            <v>0</v>
          </cell>
          <cell r="EG110">
            <v>0</v>
          </cell>
          <cell r="EH110">
            <v>1352386</v>
          </cell>
          <cell r="EI110">
            <v>0</v>
          </cell>
          <cell r="EJ110">
            <v>0</v>
          </cell>
          <cell r="EK110">
            <v>46.417000000000002</v>
          </cell>
          <cell r="EL110">
            <v>0</v>
          </cell>
          <cell r="EM110">
            <v>13.973000000000001</v>
          </cell>
          <cell r="EN110">
            <v>5.1550000000000002</v>
          </cell>
          <cell r="EO110">
            <v>0</v>
          </cell>
          <cell r="EP110">
            <v>0</v>
          </cell>
          <cell r="EQ110">
            <v>65.545000000000002</v>
          </cell>
          <cell r="ER110">
            <v>0</v>
          </cell>
          <cell r="ES110">
            <v>206.94499999999999</v>
          </cell>
          <cell r="ET110">
            <v>83854</v>
          </cell>
          <cell r="EU110">
            <v>1222009</v>
          </cell>
          <cell r="EV110">
            <v>0</v>
          </cell>
          <cell r="EW110">
            <v>0</v>
          </cell>
          <cell r="EX110">
            <v>0</v>
          </cell>
          <cell r="EZ110">
            <v>22294542</v>
          </cell>
          <cell r="FA110">
            <v>0</v>
          </cell>
          <cell r="FB110">
            <v>23516551</v>
          </cell>
          <cell r="FC110">
            <v>0.97329200000000005</v>
          </cell>
          <cell r="FD110">
            <v>0</v>
          </cell>
          <cell r="FE110">
            <v>2733824</v>
          </cell>
          <cell r="FF110">
            <v>702364</v>
          </cell>
          <cell r="FG110">
            <v>5.7339000000000001E-2</v>
          </cell>
          <cell r="FH110">
            <v>4.9002999999999998E-2</v>
          </cell>
          <cell r="FI110">
            <v>0</v>
          </cell>
          <cell r="FJ110">
            <v>0</v>
          </cell>
          <cell r="FK110">
            <v>4486.1000000000004</v>
          </cell>
          <cell r="FL110">
            <v>27645334</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F110">
            <v>0</v>
          </cell>
          <cell r="GG110">
            <v>0</v>
          </cell>
          <cell r="GH110">
            <v>0</v>
          </cell>
          <cell r="GI110">
            <v>0</v>
          </cell>
          <cell r="GJ110">
            <v>0</v>
          </cell>
          <cell r="GK110">
            <v>4860.24</v>
          </cell>
          <cell r="GL110">
            <v>16615</v>
          </cell>
          <cell r="GM110">
            <v>0</v>
          </cell>
          <cell r="GN110">
            <v>0</v>
          </cell>
          <cell r="GO110">
            <v>0</v>
          </cell>
          <cell r="GP110">
            <v>26952739</v>
          </cell>
          <cell r="GQ110">
            <v>26952739</v>
          </cell>
          <cell r="GR110">
            <v>0</v>
          </cell>
          <cell r="GS110">
            <v>0</v>
          </cell>
          <cell r="GT110">
            <v>0</v>
          </cell>
          <cell r="HB110">
            <v>210852832</v>
          </cell>
          <cell r="HC110">
            <v>6.0034999999999998E-2</v>
          </cell>
          <cell r="HD110">
            <v>608741</v>
          </cell>
        </row>
        <row r="111">
          <cell r="B111">
            <v>15814</v>
          </cell>
          <cell r="C111">
            <v>9</v>
          </cell>
          <cell r="D111">
            <v>2019</v>
          </cell>
          <cell r="E111">
            <v>5390</v>
          </cell>
          <cell r="F111">
            <v>0</v>
          </cell>
          <cell r="G111">
            <v>80.031999999999996</v>
          </cell>
          <cell r="H111">
            <v>78.286000000000001</v>
          </cell>
          <cell r="I111">
            <v>78.286000000000001</v>
          </cell>
          <cell r="J111">
            <v>80.031999999999996</v>
          </cell>
          <cell r="K111">
            <v>0</v>
          </cell>
          <cell r="L111">
            <v>6535</v>
          </cell>
          <cell r="M111">
            <v>0</v>
          </cell>
          <cell r="N111">
            <v>0</v>
          </cell>
          <cell r="P111">
            <v>80.221999999999994</v>
          </cell>
          <cell r="Q111">
            <v>0</v>
          </cell>
          <cell r="R111">
            <v>35874</v>
          </cell>
          <cell r="S111">
            <v>447.18</v>
          </cell>
          <cell r="U111">
            <v>0</v>
          </cell>
          <cell r="V111">
            <v>4.53</v>
          </cell>
          <cell r="W111">
            <v>2960</v>
          </cell>
          <cell r="X111">
            <v>2960</v>
          </cell>
          <cell r="Z111">
            <v>0</v>
          </cell>
          <cell r="AA111">
            <v>1</v>
          </cell>
          <cell r="AB111">
            <v>1</v>
          </cell>
          <cell r="AC111">
            <v>0</v>
          </cell>
          <cell r="AD111" t="str">
            <v>N</v>
          </cell>
          <cell r="AE111">
            <v>0</v>
          </cell>
          <cell r="AH111">
            <v>0</v>
          </cell>
          <cell r="AI111">
            <v>0</v>
          </cell>
          <cell r="AJ111">
            <v>5102</v>
          </cell>
          <cell r="AK111" t="str">
            <v>1</v>
          </cell>
          <cell r="AL111" t="str">
            <v>POSITIVE SOLUTIONS CHARTER SCHOOL</v>
          </cell>
          <cell r="AM111">
            <v>0</v>
          </cell>
          <cell r="AN111">
            <v>0</v>
          </cell>
          <cell r="AO111">
            <v>0</v>
          </cell>
          <cell r="AP111">
            <v>0</v>
          </cell>
          <cell r="AQ111">
            <v>0</v>
          </cell>
          <cell r="AR111">
            <v>0</v>
          </cell>
          <cell r="AS111">
            <v>0</v>
          </cell>
          <cell r="AT111">
            <v>0</v>
          </cell>
          <cell r="AU111">
            <v>0</v>
          </cell>
          <cell r="AV111">
            <v>0</v>
          </cell>
          <cell r="AW111">
            <v>850981</v>
          </cell>
          <cell r="AX111">
            <v>811195</v>
          </cell>
          <cell r="AY111">
            <v>0</v>
          </cell>
          <cell r="AZ111">
            <v>57883</v>
          </cell>
          <cell r="BA111">
            <v>0</v>
          </cell>
          <cell r="BB111">
            <v>0</v>
          </cell>
          <cell r="BC111">
            <v>0</v>
          </cell>
          <cell r="BD111">
            <v>0</v>
          </cell>
          <cell r="BE111">
            <v>0</v>
          </cell>
          <cell r="BF111">
            <v>714336</v>
          </cell>
          <cell r="BG111">
            <v>0</v>
          </cell>
          <cell r="BH111">
            <v>121.285</v>
          </cell>
          <cell r="BI111">
            <v>22009</v>
          </cell>
          <cell r="BJ111">
            <v>12</v>
          </cell>
          <cell r="BK111">
            <v>0</v>
          </cell>
          <cell r="BL111">
            <v>0</v>
          </cell>
          <cell r="BM111">
            <v>0</v>
          </cell>
          <cell r="BN111">
            <v>0</v>
          </cell>
          <cell r="BO111">
            <v>0</v>
          </cell>
          <cell r="BP111">
            <v>0</v>
          </cell>
          <cell r="BQ111">
            <v>5390</v>
          </cell>
          <cell r="BR111">
            <v>1</v>
          </cell>
          <cell r="BS111">
            <v>0</v>
          </cell>
          <cell r="BT111">
            <v>0</v>
          </cell>
          <cell r="BU111">
            <v>0</v>
          </cell>
          <cell r="BV111">
            <v>0</v>
          </cell>
          <cell r="BW111">
            <v>0</v>
          </cell>
          <cell r="BX111">
            <v>0</v>
          </cell>
          <cell r="BY111">
            <v>0</v>
          </cell>
          <cell r="BZ111">
            <v>0</v>
          </cell>
          <cell r="CA111">
            <v>0</v>
          </cell>
          <cell r="CB111">
            <v>0</v>
          </cell>
          <cell r="CC111">
            <v>0</v>
          </cell>
          <cell r="CG111">
            <v>0</v>
          </cell>
          <cell r="CH111">
            <v>17777</v>
          </cell>
          <cell r="CI111">
            <v>0</v>
          </cell>
          <cell r="CJ111">
            <v>4</v>
          </cell>
          <cell r="CK111">
            <v>0</v>
          </cell>
          <cell r="CL111">
            <v>0</v>
          </cell>
          <cell r="CN111">
            <v>0</v>
          </cell>
          <cell r="CO111">
            <v>1</v>
          </cell>
          <cell r="CP111">
            <v>4.2000000000000003E-2</v>
          </cell>
          <cell r="CQ111">
            <v>0</v>
          </cell>
          <cell r="CR111">
            <v>80.031999999999996</v>
          </cell>
          <cell r="CS111">
            <v>0</v>
          </cell>
          <cell r="CT111">
            <v>0</v>
          </cell>
          <cell r="CU111">
            <v>0</v>
          </cell>
          <cell r="CV111">
            <v>0</v>
          </cell>
          <cell r="CW111">
            <v>0</v>
          </cell>
          <cell r="CX111">
            <v>0</v>
          </cell>
          <cell r="CY111">
            <v>0</v>
          </cell>
          <cell r="CZ111">
            <v>0</v>
          </cell>
          <cell r="DA111">
            <v>1</v>
          </cell>
          <cell r="DB111">
            <v>511599</v>
          </cell>
          <cell r="DC111">
            <v>0</v>
          </cell>
          <cell r="DD111">
            <v>0</v>
          </cell>
          <cell r="DE111">
            <v>171217</v>
          </cell>
          <cell r="DF111">
            <v>171878</v>
          </cell>
          <cell r="DG111">
            <v>131</v>
          </cell>
          <cell r="DH111">
            <v>0</v>
          </cell>
          <cell r="DI111">
            <v>661</v>
          </cell>
          <cell r="DK111">
            <v>5390</v>
          </cell>
          <cell r="DL111">
            <v>0</v>
          </cell>
          <cell r="DM111">
            <v>32097</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4.4649999999999999</v>
          </cell>
          <cell r="ED111">
            <v>32097</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57883</v>
          </cell>
          <cell r="EV111">
            <v>0</v>
          </cell>
          <cell r="EW111">
            <v>0</v>
          </cell>
          <cell r="EX111">
            <v>0</v>
          </cell>
          <cell r="EZ111">
            <v>703954</v>
          </cell>
          <cell r="FA111">
            <v>0</v>
          </cell>
          <cell r="FB111">
            <v>761837</v>
          </cell>
          <cell r="FC111">
            <v>0.97329200000000005</v>
          </cell>
          <cell r="FD111">
            <v>0</v>
          </cell>
          <cell r="FE111">
            <v>85321</v>
          </cell>
          <cell r="FF111">
            <v>21920</v>
          </cell>
          <cell r="FG111">
            <v>5.7339000000000001E-2</v>
          </cell>
          <cell r="FH111">
            <v>4.9002999999999998E-2</v>
          </cell>
          <cell r="FI111">
            <v>0</v>
          </cell>
          <cell r="FJ111">
            <v>0</v>
          </cell>
          <cell r="FK111">
            <v>140.00899999999999</v>
          </cell>
          <cell r="FL111">
            <v>886855</v>
          </cell>
          <cell r="FM111">
            <v>0</v>
          </cell>
          <cell r="FN111">
            <v>0</v>
          </cell>
          <cell r="FO111">
            <v>5890</v>
          </cell>
          <cell r="FP111">
            <v>0</v>
          </cell>
          <cell r="FQ111">
            <v>5890</v>
          </cell>
          <cell r="FR111">
            <v>5890</v>
          </cell>
          <cell r="FS111">
            <v>0</v>
          </cell>
          <cell r="FT111">
            <v>0</v>
          </cell>
          <cell r="FU111">
            <v>0</v>
          </cell>
          <cell r="FV111">
            <v>0</v>
          </cell>
          <cell r="FW111">
            <v>0</v>
          </cell>
          <cell r="FX111">
            <v>0</v>
          </cell>
          <cell r="FY111">
            <v>0</v>
          </cell>
          <cell r="FZ111">
            <v>0</v>
          </cell>
          <cell r="GA111">
            <v>0</v>
          </cell>
          <cell r="GB111">
            <v>15404</v>
          </cell>
          <cell r="GC111">
            <v>15404</v>
          </cell>
          <cell r="GD111">
            <v>1.746</v>
          </cell>
          <cell r="GF111">
            <v>0</v>
          </cell>
          <cell r="GG111">
            <v>0</v>
          </cell>
          <cell r="GH111">
            <v>0</v>
          </cell>
          <cell r="GI111">
            <v>0</v>
          </cell>
          <cell r="GJ111">
            <v>0</v>
          </cell>
          <cell r="GK111">
            <v>4839.9179999999997</v>
          </cell>
          <cell r="GL111">
            <v>4408</v>
          </cell>
          <cell r="GM111">
            <v>0</v>
          </cell>
          <cell r="GN111">
            <v>13245</v>
          </cell>
          <cell r="GO111">
            <v>0</v>
          </cell>
          <cell r="GP111">
            <v>869078</v>
          </cell>
          <cell r="GQ111">
            <v>869078</v>
          </cell>
          <cell r="GR111">
            <v>0</v>
          </cell>
          <cell r="GS111">
            <v>0</v>
          </cell>
          <cell r="GT111">
            <v>0</v>
          </cell>
          <cell r="HB111">
            <v>210852832</v>
          </cell>
          <cell r="HC111">
            <v>6.0034999999999998E-2</v>
          </cell>
          <cell r="HD111">
            <v>17777</v>
          </cell>
        </row>
        <row r="112">
          <cell r="B112">
            <v>57814</v>
          </cell>
          <cell r="C112">
            <v>9</v>
          </cell>
          <cell r="D112">
            <v>2019</v>
          </cell>
          <cell r="E112">
            <v>5390</v>
          </cell>
          <cell r="F112">
            <v>0</v>
          </cell>
          <cell r="G112">
            <v>471.97500000000002</v>
          </cell>
          <cell r="H112">
            <v>368.084</v>
          </cell>
          <cell r="I112">
            <v>368.084</v>
          </cell>
          <cell r="J112">
            <v>471.97500000000002</v>
          </cell>
          <cell r="K112">
            <v>0</v>
          </cell>
          <cell r="L112">
            <v>6535</v>
          </cell>
          <cell r="M112">
            <v>0</v>
          </cell>
          <cell r="N112">
            <v>0</v>
          </cell>
          <cell r="P112">
            <v>468.85500000000002</v>
          </cell>
          <cell r="Q112">
            <v>0</v>
          </cell>
          <cell r="R112">
            <v>209663</v>
          </cell>
          <cell r="S112">
            <v>447.18</v>
          </cell>
          <cell r="U112">
            <v>0</v>
          </cell>
          <cell r="V112">
            <v>84.453000000000003</v>
          </cell>
          <cell r="W112">
            <v>55190</v>
          </cell>
          <cell r="X112">
            <v>55190</v>
          </cell>
          <cell r="Z112">
            <v>0</v>
          </cell>
          <cell r="AA112">
            <v>1</v>
          </cell>
          <cell r="AB112">
            <v>1</v>
          </cell>
          <cell r="AC112">
            <v>0</v>
          </cell>
          <cell r="AD112" t="str">
            <v>N</v>
          </cell>
          <cell r="AE112">
            <v>0</v>
          </cell>
          <cell r="AH112">
            <v>0</v>
          </cell>
          <cell r="AI112">
            <v>0</v>
          </cell>
          <cell r="AJ112">
            <v>5102</v>
          </cell>
          <cell r="AK112" t="str">
            <v>1</v>
          </cell>
          <cell r="AL112" t="str">
            <v>ACADEMY FOR ACADEMIC EXCELLENCE</v>
          </cell>
          <cell r="AM112">
            <v>0</v>
          </cell>
          <cell r="AN112">
            <v>0</v>
          </cell>
          <cell r="AO112">
            <v>0</v>
          </cell>
          <cell r="AP112">
            <v>0</v>
          </cell>
          <cell r="AQ112">
            <v>0</v>
          </cell>
          <cell r="AR112">
            <v>0</v>
          </cell>
          <cell r="AS112">
            <v>0</v>
          </cell>
          <cell r="AT112">
            <v>0</v>
          </cell>
          <cell r="AU112">
            <v>0</v>
          </cell>
          <cell r="AV112">
            <v>0</v>
          </cell>
          <cell r="AW112">
            <v>6672822</v>
          </cell>
          <cell r="AX112">
            <v>6469628</v>
          </cell>
          <cell r="AY112">
            <v>0</v>
          </cell>
          <cell r="AZ112">
            <v>308018</v>
          </cell>
          <cell r="BA112">
            <v>0</v>
          </cell>
          <cell r="BB112">
            <v>0</v>
          </cell>
          <cell r="BC112">
            <v>0</v>
          </cell>
          <cell r="BD112">
            <v>0</v>
          </cell>
          <cell r="BE112">
            <v>0</v>
          </cell>
          <cell r="BF112">
            <v>5586351</v>
          </cell>
          <cell r="BG112">
            <v>0</v>
          </cell>
          <cell r="BH112">
            <v>357.65600000000001</v>
          </cell>
          <cell r="BI112">
            <v>98355</v>
          </cell>
          <cell r="BJ112">
            <v>12</v>
          </cell>
          <cell r="BK112">
            <v>0</v>
          </cell>
          <cell r="BL112">
            <v>0</v>
          </cell>
          <cell r="BM112">
            <v>0</v>
          </cell>
          <cell r="BN112">
            <v>0</v>
          </cell>
          <cell r="BO112">
            <v>0</v>
          </cell>
          <cell r="BP112">
            <v>0</v>
          </cell>
          <cell r="BQ112">
            <v>5390</v>
          </cell>
          <cell r="BR112">
            <v>1</v>
          </cell>
          <cell r="BS112">
            <v>0</v>
          </cell>
          <cell r="BT112">
            <v>0</v>
          </cell>
          <cell r="BU112">
            <v>0</v>
          </cell>
          <cell r="BV112">
            <v>0</v>
          </cell>
          <cell r="BW112">
            <v>0</v>
          </cell>
          <cell r="BX112">
            <v>0</v>
          </cell>
          <cell r="BY112">
            <v>0</v>
          </cell>
          <cell r="BZ112">
            <v>0</v>
          </cell>
          <cell r="CA112">
            <v>0</v>
          </cell>
          <cell r="CB112">
            <v>0</v>
          </cell>
          <cell r="CC112">
            <v>0</v>
          </cell>
          <cell r="CG112">
            <v>0</v>
          </cell>
          <cell r="CH112">
            <v>104839</v>
          </cell>
          <cell r="CI112">
            <v>0</v>
          </cell>
          <cell r="CJ112">
            <v>4</v>
          </cell>
          <cell r="CK112">
            <v>0</v>
          </cell>
          <cell r="CL112">
            <v>0</v>
          </cell>
          <cell r="CN112">
            <v>0</v>
          </cell>
          <cell r="CO112">
            <v>1</v>
          </cell>
          <cell r="CP112">
            <v>0</v>
          </cell>
          <cell r="CQ112">
            <v>0</v>
          </cell>
          <cell r="CR112">
            <v>471.97500000000002</v>
          </cell>
          <cell r="CS112">
            <v>0</v>
          </cell>
          <cell r="CT112">
            <v>0</v>
          </cell>
          <cell r="CU112">
            <v>0</v>
          </cell>
          <cell r="CV112">
            <v>0</v>
          </cell>
          <cell r="CW112">
            <v>0</v>
          </cell>
          <cell r="CX112">
            <v>0</v>
          </cell>
          <cell r="CY112">
            <v>0</v>
          </cell>
          <cell r="CZ112">
            <v>0</v>
          </cell>
          <cell r="DA112">
            <v>1</v>
          </cell>
          <cell r="DB112">
            <v>2405429</v>
          </cell>
          <cell r="DC112">
            <v>0</v>
          </cell>
          <cell r="DD112">
            <v>0</v>
          </cell>
          <cell r="DE112">
            <v>677248</v>
          </cell>
          <cell r="DF112">
            <v>677248</v>
          </cell>
          <cell r="DG112">
            <v>518.16999999999996</v>
          </cell>
          <cell r="DH112">
            <v>0</v>
          </cell>
          <cell r="DI112">
            <v>0</v>
          </cell>
          <cell r="DK112">
            <v>5390</v>
          </cell>
          <cell r="DL112">
            <v>0</v>
          </cell>
          <cell r="DM112">
            <v>2533954</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3.4430000000000001</v>
          </cell>
          <cell r="ED112">
            <v>24750</v>
          </cell>
          <cell r="EE112">
            <v>0</v>
          </cell>
          <cell r="EF112">
            <v>0</v>
          </cell>
          <cell r="EG112">
            <v>0</v>
          </cell>
          <cell r="EH112">
            <v>29381</v>
          </cell>
          <cell r="EI112">
            <v>2479823</v>
          </cell>
          <cell r="EJ112">
            <v>94.867000000000004</v>
          </cell>
          <cell r="EK112">
            <v>1.0920000000000001</v>
          </cell>
          <cell r="EL112">
            <v>0</v>
          </cell>
          <cell r="EM112">
            <v>0</v>
          </cell>
          <cell r="EN112">
            <v>0.24399999999999999</v>
          </cell>
          <cell r="EO112">
            <v>0</v>
          </cell>
          <cell r="EP112">
            <v>0</v>
          </cell>
          <cell r="EQ112">
            <v>96.203000000000003</v>
          </cell>
          <cell r="ER112">
            <v>0</v>
          </cell>
          <cell r="ES112">
            <v>4.4960000000000004</v>
          </cell>
          <cell r="ET112">
            <v>0</v>
          </cell>
          <cell r="EU112">
            <v>308018</v>
          </cell>
          <cell r="EV112">
            <v>0</v>
          </cell>
          <cell r="EW112">
            <v>0</v>
          </cell>
          <cell r="EX112">
            <v>0</v>
          </cell>
          <cell r="EZ112">
            <v>5630963</v>
          </cell>
          <cell r="FA112">
            <v>0</v>
          </cell>
          <cell r="FB112">
            <v>5938981</v>
          </cell>
          <cell r="FC112">
            <v>0.97329200000000005</v>
          </cell>
          <cell r="FD112">
            <v>0</v>
          </cell>
          <cell r="FE112">
            <v>667240</v>
          </cell>
          <cell r="FF112">
            <v>171425</v>
          </cell>
          <cell r="FG112">
            <v>5.7339000000000001E-2</v>
          </cell>
          <cell r="FH112">
            <v>4.9002999999999998E-2</v>
          </cell>
          <cell r="FI112">
            <v>0</v>
          </cell>
          <cell r="FJ112">
            <v>0</v>
          </cell>
          <cell r="FK112">
            <v>1094.915</v>
          </cell>
          <cell r="FL112">
            <v>6882485</v>
          </cell>
          <cell r="FM112">
            <v>0</v>
          </cell>
          <cell r="FN112">
            <v>0</v>
          </cell>
          <cell r="FO112">
            <v>100980</v>
          </cell>
          <cell r="FP112">
            <v>0</v>
          </cell>
          <cell r="FQ112">
            <v>100980</v>
          </cell>
          <cell r="FR112">
            <v>100980</v>
          </cell>
          <cell r="FS112">
            <v>0</v>
          </cell>
          <cell r="FT112">
            <v>0</v>
          </cell>
          <cell r="FU112">
            <v>0</v>
          </cell>
          <cell r="FV112">
            <v>0</v>
          </cell>
          <cell r="FW112">
            <v>0</v>
          </cell>
          <cell r="FX112">
            <v>0</v>
          </cell>
          <cell r="FY112">
            <v>0</v>
          </cell>
          <cell r="FZ112">
            <v>0</v>
          </cell>
          <cell r="GA112">
            <v>0</v>
          </cell>
          <cell r="GB112">
            <v>67825</v>
          </cell>
          <cell r="GC112">
            <v>67825</v>
          </cell>
          <cell r="GD112">
            <v>7.6879999999999997</v>
          </cell>
          <cell r="GF112">
            <v>0</v>
          </cell>
          <cell r="GG112">
            <v>0</v>
          </cell>
          <cell r="GH112">
            <v>0</v>
          </cell>
          <cell r="GI112">
            <v>0</v>
          </cell>
          <cell r="GJ112">
            <v>0</v>
          </cell>
          <cell r="GK112">
            <v>5007.5780000000004</v>
          </cell>
          <cell r="GL112">
            <v>21163</v>
          </cell>
          <cell r="GM112">
            <v>0</v>
          </cell>
          <cell r="GN112">
            <v>147575</v>
          </cell>
          <cell r="GO112">
            <v>0</v>
          </cell>
          <cell r="GP112">
            <v>6777646</v>
          </cell>
          <cell r="GQ112">
            <v>6777646</v>
          </cell>
          <cell r="GR112">
            <v>0</v>
          </cell>
          <cell r="GS112">
            <v>0</v>
          </cell>
          <cell r="GT112">
            <v>0</v>
          </cell>
          <cell r="HB112">
            <v>210852832</v>
          </cell>
          <cell r="HC112">
            <v>6.0034999999999998E-2</v>
          </cell>
          <cell r="HD112">
            <v>104839</v>
          </cell>
        </row>
        <row r="113">
          <cell r="B113">
            <v>101814</v>
          </cell>
          <cell r="C113">
            <v>9</v>
          </cell>
          <cell r="D113">
            <v>2019</v>
          </cell>
          <cell r="E113">
            <v>5390</v>
          </cell>
          <cell r="F113">
            <v>0</v>
          </cell>
          <cell r="G113">
            <v>1345.66</v>
          </cell>
          <cell r="H113">
            <v>1334.4</v>
          </cell>
          <cell r="I113">
            <v>1334.4</v>
          </cell>
          <cell r="J113">
            <v>1345.66</v>
          </cell>
          <cell r="K113">
            <v>0</v>
          </cell>
          <cell r="L113">
            <v>6535</v>
          </cell>
          <cell r="M113">
            <v>0</v>
          </cell>
          <cell r="N113">
            <v>0</v>
          </cell>
          <cell r="P113">
            <v>1343.27</v>
          </cell>
          <cell r="Q113">
            <v>0</v>
          </cell>
          <cell r="R113">
            <v>600683</v>
          </cell>
          <cell r="S113">
            <v>447.18</v>
          </cell>
          <cell r="U113">
            <v>0</v>
          </cell>
          <cell r="V113">
            <v>622.41800000000001</v>
          </cell>
          <cell r="W113">
            <v>406750</v>
          </cell>
          <cell r="X113">
            <v>406750</v>
          </cell>
          <cell r="Z113">
            <v>0</v>
          </cell>
          <cell r="AA113">
            <v>1</v>
          </cell>
          <cell r="AB113">
            <v>1</v>
          </cell>
          <cell r="AC113">
            <v>0</v>
          </cell>
          <cell r="AD113" t="str">
            <v>N</v>
          </cell>
          <cell r="AE113">
            <v>0</v>
          </cell>
          <cell r="AH113">
            <v>0</v>
          </cell>
          <cell r="AI113">
            <v>0</v>
          </cell>
          <cell r="AJ113">
            <v>5102</v>
          </cell>
          <cell r="AK113" t="str">
            <v>1</v>
          </cell>
          <cell r="AL113" t="str">
            <v>THE VARNETT PUBLIC SCHOOL</v>
          </cell>
          <cell r="AM113">
            <v>0</v>
          </cell>
          <cell r="AN113">
            <v>0</v>
          </cell>
          <cell r="AO113">
            <v>0</v>
          </cell>
          <cell r="AP113">
            <v>0</v>
          </cell>
          <cell r="AQ113">
            <v>0</v>
          </cell>
          <cell r="AR113">
            <v>0</v>
          </cell>
          <cell r="AS113">
            <v>0</v>
          </cell>
          <cell r="AT113">
            <v>0</v>
          </cell>
          <cell r="AU113">
            <v>0</v>
          </cell>
          <cell r="AV113">
            <v>0</v>
          </cell>
          <cell r="AW113">
            <v>12922901</v>
          </cell>
          <cell r="AX113">
            <v>12586409</v>
          </cell>
          <cell r="AY113">
            <v>0</v>
          </cell>
          <cell r="AZ113">
            <v>600683</v>
          </cell>
          <cell r="BA113">
            <v>75.167000000000002</v>
          </cell>
          <cell r="BB113">
            <v>0</v>
          </cell>
          <cell r="BC113">
            <v>0</v>
          </cell>
          <cell r="BD113">
            <v>0</v>
          </cell>
          <cell r="BE113">
            <v>0</v>
          </cell>
          <cell r="BF113">
            <v>11106828</v>
          </cell>
          <cell r="BG113">
            <v>0</v>
          </cell>
          <cell r="BH113">
            <v>0</v>
          </cell>
          <cell r="BI113">
            <v>0</v>
          </cell>
          <cell r="BJ113">
            <v>12</v>
          </cell>
          <cell r="BK113">
            <v>0</v>
          </cell>
          <cell r="BL113">
            <v>0</v>
          </cell>
          <cell r="BM113">
            <v>0</v>
          </cell>
          <cell r="BN113">
            <v>0</v>
          </cell>
          <cell r="BO113">
            <v>0</v>
          </cell>
          <cell r="BP113">
            <v>0</v>
          </cell>
          <cell r="BQ113">
            <v>5390</v>
          </cell>
          <cell r="BR113">
            <v>1</v>
          </cell>
          <cell r="BS113">
            <v>0</v>
          </cell>
          <cell r="BT113">
            <v>0</v>
          </cell>
          <cell r="BU113">
            <v>0</v>
          </cell>
          <cell r="BV113">
            <v>0</v>
          </cell>
          <cell r="BW113">
            <v>0</v>
          </cell>
          <cell r="BX113">
            <v>0</v>
          </cell>
          <cell r="BY113">
            <v>0</v>
          </cell>
          <cell r="BZ113">
            <v>0</v>
          </cell>
          <cell r="CA113">
            <v>0</v>
          </cell>
          <cell r="CB113">
            <v>0</v>
          </cell>
          <cell r="CC113">
            <v>0</v>
          </cell>
          <cell r="CG113">
            <v>0</v>
          </cell>
          <cell r="CH113">
            <v>336492</v>
          </cell>
          <cell r="CI113">
            <v>0</v>
          </cell>
          <cell r="CJ113">
            <v>4</v>
          </cell>
          <cell r="CK113">
            <v>0</v>
          </cell>
          <cell r="CL113">
            <v>0</v>
          </cell>
          <cell r="CN113">
            <v>0</v>
          </cell>
          <cell r="CO113">
            <v>1</v>
          </cell>
          <cell r="CP113">
            <v>0</v>
          </cell>
          <cell r="CQ113">
            <v>0</v>
          </cell>
          <cell r="CR113">
            <v>1345.66</v>
          </cell>
          <cell r="CS113">
            <v>0</v>
          </cell>
          <cell r="CT113">
            <v>0</v>
          </cell>
          <cell r="CU113">
            <v>0</v>
          </cell>
          <cell r="CV113">
            <v>0</v>
          </cell>
          <cell r="CW113">
            <v>0</v>
          </cell>
          <cell r="CX113">
            <v>0</v>
          </cell>
          <cell r="CY113">
            <v>0</v>
          </cell>
          <cell r="CZ113">
            <v>0</v>
          </cell>
          <cell r="DA113">
            <v>1</v>
          </cell>
          <cell r="DB113">
            <v>8720304</v>
          </cell>
          <cell r="DC113">
            <v>0</v>
          </cell>
          <cell r="DD113">
            <v>0</v>
          </cell>
          <cell r="DE113">
            <v>1864213</v>
          </cell>
          <cell r="DF113">
            <v>1864213</v>
          </cell>
          <cell r="DG113">
            <v>1426.33</v>
          </cell>
          <cell r="DH113">
            <v>0</v>
          </cell>
          <cell r="DI113">
            <v>0</v>
          </cell>
          <cell r="DK113">
            <v>5390</v>
          </cell>
          <cell r="DL113">
            <v>0</v>
          </cell>
          <cell r="DM113">
            <v>420344</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26.18</v>
          </cell>
          <cell r="ED113">
            <v>188195</v>
          </cell>
          <cell r="EE113">
            <v>0</v>
          </cell>
          <cell r="EF113">
            <v>0</v>
          </cell>
          <cell r="EG113">
            <v>0</v>
          </cell>
          <cell r="EH113">
            <v>232149</v>
          </cell>
          <cell r="EI113">
            <v>0</v>
          </cell>
          <cell r="EJ113">
            <v>0</v>
          </cell>
          <cell r="EK113">
            <v>10.388</v>
          </cell>
          <cell r="EL113">
            <v>0</v>
          </cell>
          <cell r="EM113">
            <v>0</v>
          </cell>
          <cell r="EN113">
            <v>0.872</v>
          </cell>
          <cell r="EO113">
            <v>0</v>
          </cell>
          <cell r="EP113">
            <v>0</v>
          </cell>
          <cell r="EQ113">
            <v>11.26</v>
          </cell>
          <cell r="ER113">
            <v>0</v>
          </cell>
          <cell r="ES113">
            <v>35.524000000000001</v>
          </cell>
          <cell r="ET113">
            <v>37584</v>
          </cell>
          <cell r="EU113">
            <v>600683</v>
          </cell>
          <cell r="EV113">
            <v>0</v>
          </cell>
          <cell r="EW113">
            <v>0</v>
          </cell>
          <cell r="EX113">
            <v>0</v>
          </cell>
          <cell r="EZ113">
            <v>10918969</v>
          </cell>
          <cell r="FA113">
            <v>0</v>
          </cell>
          <cell r="FB113">
            <v>11519652</v>
          </cell>
          <cell r="FC113">
            <v>0.97329200000000005</v>
          </cell>
          <cell r="FD113">
            <v>0</v>
          </cell>
          <cell r="FE113">
            <v>1326612</v>
          </cell>
          <cell r="FF113">
            <v>340828</v>
          </cell>
          <cell r="FG113">
            <v>5.7339000000000001E-2</v>
          </cell>
          <cell r="FH113">
            <v>4.9002999999999998E-2</v>
          </cell>
          <cell r="FI113">
            <v>0</v>
          </cell>
          <cell r="FJ113">
            <v>0</v>
          </cell>
          <cell r="FK113">
            <v>2176.9189999999999</v>
          </cell>
          <cell r="FL113">
            <v>13523584</v>
          </cell>
          <cell r="FM113">
            <v>0</v>
          </cell>
          <cell r="FN113">
            <v>0</v>
          </cell>
          <cell r="FO113">
            <v>108041</v>
          </cell>
          <cell r="FP113">
            <v>0</v>
          </cell>
          <cell r="FQ113">
            <v>108041</v>
          </cell>
          <cell r="FR113">
            <v>108041</v>
          </cell>
          <cell r="FS113">
            <v>0</v>
          </cell>
          <cell r="FT113">
            <v>0</v>
          </cell>
          <cell r="FU113">
            <v>0</v>
          </cell>
          <cell r="FV113">
            <v>0</v>
          </cell>
          <cell r="FW113">
            <v>0</v>
          </cell>
          <cell r="FX113">
            <v>0</v>
          </cell>
          <cell r="FY113">
            <v>0</v>
          </cell>
          <cell r="FZ113">
            <v>0</v>
          </cell>
          <cell r="GA113">
            <v>0</v>
          </cell>
          <cell r="GB113">
            <v>0</v>
          </cell>
          <cell r="GC113">
            <v>0</v>
          </cell>
          <cell r="GD113">
            <v>0</v>
          </cell>
          <cell r="GF113">
            <v>0</v>
          </cell>
          <cell r="GG113">
            <v>0</v>
          </cell>
          <cell r="GH113">
            <v>0</v>
          </cell>
          <cell r="GI113">
            <v>0</v>
          </cell>
          <cell r="GJ113">
            <v>0</v>
          </cell>
          <cell r="GK113">
            <v>4730.6139999999996</v>
          </cell>
          <cell r="GL113">
            <v>40516</v>
          </cell>
          <cell r="GM113">
            <v>0</v>
          </cell>
          <cell r="GN113">
            <v>119565</v>
          </cell>
          <cell r="GO113">
            <v>0</v>
          </cell>
          <cell r="GP113">
            <v>13187092</v>
          </cell>
          <cell r="GQ113">
            <v>13187092</v>
          </cell>
          <cell r="GR113">
            <v>0</v>
          </cell>
          <cell r="GS113">
            <v>0</v>
          </cell>
          <cell r="GT113">
            <v>0</v>
          </cell>
          <cell r="HB113">
            <v>210852832</v>
          </cell>
          <cell r="HC113">
            <v>6.0034999999999998E-2</v>
          </cell>
          <cell r="HD113">
            <v>298908</v>
          </cell>
        </row>
        <row r="114">
          <cell r="B114">
            <v>220814</v>
          </cell>
          <cell r="C114">
            <v>9</v>
          </cell>
          <cell r="D114">
            <v>2019</v>
          </cell>
          <cell r="E114">
            <v>5390</v>
          </cell>
          <cell r="F114">
            <v>0</v>
          </cell>
          <cell r="G114">
            <v>328.58</v>
          </cell>
          <cell r="H114">
            <v>322.45699999999999</v>
          </cell>
          <cell r="I114">
            <v>322.45699999999999</v>
          </cell>
          <cell r="J114">
            <v>328.58</v>
          </cell>
          <cell r="K114">
            <v>0</v>
          </cell>
          <cell r="L114">
            <v>6535</v>
          </cell>
          <cell r="M114">
            <v>0</v>
          </cell>
          <cell r="N114">
            <v>0</v>
          </cell>
          <cell r="P114">
            <v>324.762</v>
          </cell>
          <cell r="Q114">
            <v>0</v>
          </cell>
          <cell r="R114">
            <v>145227</v>
          </cell>
          <cell r="S114">
            <v>447.18</v>
          </cell>
          <cell r="U114">
            <v>0</v>
          </cell>
          <cell r="V114">
            <v>29.704999999999998</v>
          </cell>
          <cell r="W114">
            <v>19412</v>
          </cell>
          <cell r="X114">
            <v>19412</v>
          </cell>
          <cell r="Z114">
            <v>0</v>
          </cell>
          <cell r="AA114">
            <v>1</v>
          </cell>
          <cell r="AB114">
            <v>1</v>
          </cell>
          <cell r="AC114">
            <v>0</v>
          </cell>
          <cell r="AD114" t="str">
            <v>N</v>
          </cell>
          <cell r="AE114">
            <v>0</v>
          </cell>
          <cell r="AH114">
            <v>0</v>
          </cell>
          <cell r="AI114">
            <v>0</v>
          </cell>
          <cell r="AJ114">
            <v>5102</v>
          </cell>
          <cell r="AK114" t="str">
            <v>1</v>
          </cell>
          <cell r="AL114" t="str">
            <v>TEXAS SCHOOL OF THE ARTS</v>
          </cell>
          <cell r="AM114">
            <v>0</v>
          </cell>
          <cell r="AN114">
            <v>0</v>
          </cell>
          <cell r="AO114">
            <v>0</v>
          </cell>
          <cell r="AP114">
            <v>0</v>
          </cell>
          <cell r="AQ114">
            <v>0</v>
          </cell>
          <cell r="AR114">
            <v>0</v>
          </cell>
          <cell r="AS114">
            <v>0</v>
          </cell>
          <cell r="AT114">
            <v>0</v>
          </cell>
          <cell r="AU114">
            <v>0</v>
          </cell>
          <cell r="AV114">
            <v>0</v>
          </cell>
          <cell r="AW114">
            <v>2536461</v>
          </cell>
          <cell r="AX114">
            <v>2459307</v>
          </cell>
          <cell r="AY114">
            <v>0</v>
          </cell>
          <cell r="AZ114">
            <v>145227</v>
          </cell>
          <cell r="BA114">
            <v>5.8330000000000002</v>
          </cell>
          <cell r="BB114">
            <v>12547</v>
          </cell>
          <cell r="BC114">
            <v>12547</v>
          </cell>
          <cell r="BD114">
            <v>16</v>
          </cell>
          <cell r="BE114">
            <v>0</v>
          </cell>
          <cell r="BF114">
            <v>2211789</v>
          </cell>
          <cell r="BG114">
            <v>0</v>
          </cell>
          <cell r="BH114">
            <v>0</v>
          </cell>
          <cell r="BI114">
            <v>0</v>
          </cell>
          <cell r="BJ114">
            <v>12</v>
          </cell>
          <cell r="BK114">
            <v>0</v>
          </cell>
          <cell r="BL114">
            <v>0</v>
          </cell>
          <cell r="BM114">
            <v>0</v>
          </cell>
          <cell r="BN114">
            <v>0</v>
          </cell>
          <cell r="BO114">
            <v>0</v>
          </cell>
          <cell r="BP114">
            <v>0</v>
          </cell>
          <cell r="BQ114">
            <v>5390</v>
          </cell>
          <cell r="BR114">
            <v>1</v>
          </cell>
          <cell r="BS114">
            <v>0</v>
          </cell>
          <cell r="BT114">
            <v>0</v>
          </cell>
          <cell r="BU114">
            <v>0</v>
          </cell>
          <cell r="BV114">
            <v>0</v>
          </cell>
          <cell r="BW114">
            <v>0</v>
          </cell>
          <cell r="BX114">
            <v>0</v>
          </cell>
          <cell r="BY114">
            <v>0</v>
          </cell>
          <cell r="BZ114">
            <v>0</v>
          </cell>
          <cell r="CA114">
            <v>0</v>
          </cell>
          <cell r="CB114">
            <v>0</v>
          </cell>
          <cell r="CC114">
            <v>0</v>
          </cell>
          <cell r="CG114">
            <v>0</v>
          </cell>
          <cell r="CH114">
            <v>77154</v>
          </cell>
          <cell r="CI114">
            <v>0</v>
          </cell>
          <cell r="CJ114">
            <v>4</v>
          </cell>
          <cell r="CK114">
            <v>0</v>
          </cell>
          <cell r="CL114">
            <v>0</v>
          </cell>
          <cell r="CN114">
            <v>0</v>
          </cell>
          <cell r="CO114">
            <v>1</v>
          </cell>
          <cell r="CP114">
            <v>0</v>
          </cell>
          <cell r="CQ114">
            <v>5</v>
          </cell>
          <cell r="CR114">
            <v>328.58</v>
          </cell>
          <cell r="CS114">
            <v>0</v>
          </cell>
          <cell r="CT114">
            <v>0</v>
          </cell>
          <cell r="CU114">
            <v>0</v>
          </cell>
          <cell r="CV114">
            <v>0</v>
          </cell>
          <cell r="CW114">
            <v>0</v>
          </cell>
          <cell r="CX114">
            <v>0</v>
          </cell>
          <cell r="CY114">
            <v>0</v>
          </cell>
          <cell r="CZ114">
            <v>0</v>
          </cell>
          <cell r="DA114">
            <v>1</v>
          </cell>
          <cell r="DB114">
            <v>2107256</v>
          </cell>
          <cell r="DC114">
            <v>0</v>
          </cell>
          <cell r="DD114">
            <v>0</v>
          </cell>
          <cell r="DE114">
            <v>0</v>
          </cell>
          <cell r="DF114">
            <v>0</v>
          </cell>
          <cell r="DG114">
            <v>0</v>
          </cell>
          <cell r="DH114">
            <v>0</v>
          </cell>
          <cell r="DI114">
            <v>0</v>
          </cell>
          <cell r="DK114">
            <v>5390</v>
          </cell>
          <cell r="DL114">
            <v>0</v>
          </cell>
          <cell r="DM114">
            <v>133268</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1.04</v>
          </cell>
          <cell r="ED114">
            <v>7476</v>
          </cell>
          <cell r="EE114">
            <v>0</v>
          </cell>
          <cell r="EF114">
            <v>0</v>
          </cell>
          <cell r="EG114">
            <v>0</v>
          </cell>
          <cell r="EH114">
            <v>125792</v>
          </cell>
          <cell r="EI114">
            <v>0</v>
          </cell>
          <cell r="EJ114">
            <v>0</v>
          </cell>
          <cell r="EK114">
            <v>5.6829999999999998</v>
          </cell>
          <cell r="EL114">
            <v>0</v>
          </cell>
          <cell r="EM114">
            <v>0</v>
          </cell>
          <cell r="EN114">
            <v>0.44</v>
          </cell>
          <cell r="EO114">
            <v>0</v>
          </cell>
          <cell r="EP114">
            <v>0</v>
          </cell>
          <cell r="EQ114">
            <v>6.1230000000000002</v>
          </cell>
          <cell r="ER114">
            <v>0</v>
          </cell>
          <cell r="ES114">
            <v>19.248999999999999</v>
          </cell>
          <cell r="ET114">
            <v>4167</v>
          </cell>
          <cell r="EU114">
            <v>145227</v>
          </cell>
          <cell r="EV114">
            <v>0</v>
          </cell>
          <cell r="EW114">
            <v>0</v>
          </cell>
          <cell r="EX114">
            <v>0</v>
          </cell>
          <cell r="EZ114">
            <v>2127256</v>
          </cell>
          <cell r="FA114">
            <v>0</v>
          </cell>
          <cell r="FB114">
            <v>2272483</v>
          </cell>
          <cell r="FC114">
            <v>0.97329200000000005</v>
          </cell>
          <cell r="FD114">
            <v>0</v>
          </cell>
          <cell r="FE114">
            <v>264179</v>
          </cell>
          <cell r="FF114">
            <v>67872</v>
          </cell>
          <cell r="FG114">
            <v>5.7339000000000001E-2</v>
          </cell>
          <cell r="FH114">
            <v>4.9002999999999998E-2</v>
          </cell>
          <cell r="FI114">
            <v>0</v>
          </cell>
          <cell r="FJ114">
            <v>0</v>
          </cell>
          <cell r="FK114">
            <v>433.50700000000001</v>
          </cell>
          <cell r="FL114">
            <v>2681688</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F114">
            <v>0</v>
          </cell>
          <cell r="GG114">
            <v>0</v>
          </cell>
          <cell r="GH114">
            <v>0</v>
          </cell>
          <cell r="GI114">
            <v>0</v>
          </cell>
          <cell r="GJ114">
            <v>0</v>
          </cell>
          <cell r="GK114">
            <v>4765.8140000000003</v>
          </cell>
          <cell r="GL114">
            <v>4224</v>
          </cell>
          <cell r="GM114">
            <v>0</v>
          </cell>
          <cell r="GN114">
            <v>0</v>
          </cell>
          <cell r="GO114">
            <v>0</v>
          </cell>
          <cell r="GP114">
            <v>2604534</v>
          </cell>
          <cell r="GQ114">
            <v>2604534</v>
          </cell>
          <cell r="GR114">
            <v>0</v>
          </cell>
          <cell r="GS114">
            <v>0</v>
          </cell>
          <cell r="GT114">
            <v>0</v>
          </cell>
          <cell r="HB114">
            <v>210852832</v>
          </cell>
          <cell r="HC114">
            <v>6.0034999999999998E-2</v>
          </cell>
          <cell r="HD114">
            <v>72987</v>
          </cell>
        </row>
        <row r="115">
          <cell r="B115">
            <v>227814</v>
          </cell>
          <cell r="C115">
            <v>9</v>
          </cell>
          <cell r="D115">
            <v>2019</v>
          </cell>
          <cell r="E115">
            <v>5390</v>
          </cell>
          <cell r="F115">
            <v>0</v>
          </cell>
          <cell r="G115">
            <v>349.96300000000002</v>
          </cell>
          <cell r="H115">
            <v>336.67399999999998</v>
          </cell>
          <cell r="I115">
            <v>336.67399999999998</v>
          </cell>
          <cell r="J115">
            <v>349.96300000000002</v>
          </cell>
          <cell r="K115">
            <v>0</v>
          </cell>
          <cell r="L115">
            <v>6535</v>
          </cell>
          <cell r="M115">
            <v>0</v>
          </cell>
          <cell r="N115">
            <v>0</v>
          </cell>
          <cell r="P115">
            <v>346.88799999999998</v>
          </cell>
          <cell r="Q115">
            <v>0</v>
          </cell>
          <cell r="R115">
            <v>155121</v>
          </cell>
          <cell r="S115">
            <v>447.18</v>
          </cell>
          <cell r="U115">
            <v>0</v>
          </cell>
          <cell r="V115">
            <v>18.094999999999999</v>
          </cell>
          <cell r="W115">
            <v>11825</v>
          </cell>
          <cell r="X115">
            <v>11825</v>
          </cell>
          <cell r="Z115">
            <v>0</v>
          </cell>
          <cell r="AA115">
            <v>1</v>
          </cell>
          <cell r="AB115">
            <v>1</v>
          </cell>
          <cell r="AC115">
            <v>0</v>
          </cell>
          <cell r="AD115" t="str">
            <v>N</v>
          </cell>
          <cell r="AE115">
            <v>0</v>
          </cell>
          <cell r="AH115">
            <v>0</v>
          </cell>
          <cell r="AI115">
            <v>0</v>
          </cell>
          <cell r="AJ115">
            <v>5102</v>
          </cell>
          <cell r="AK115" t="str">
            <v>1</v>
          </cell>
          <cell r="AL115" t="str">
            <v>CHAPARRAL STAR ACADEMY</v>
          </cell>
          <cell r="AM115">
            <v>0</v>
          </cell>
          <cell r="AN115">
            <v>0</v>
          </cell>
          <cell r="AO115">
            <v>0</v>
          </cell>
          <cell r="AP115">
            <v>0</v>
          </cell>
          <cell r="AQ115">
            <v>0</v>
          </cell>
          <cell r="AR115">
            <v>0</v>
          </cell>
          <cell r="AS115">
            <v>0</v>
          </cell>
          <cell r="AT115">
            <v>0</v>
          </cell>
          <cell r="AU115">
            <v>0</v>
          </cell>
          <cell r="AV115">
            <v>0</v>
          </cell>
          <cell r="AW115">
            <v>2658915</v>
          </cell>
          <cell r="AX115">
            <v>2550956</v>
          </cell>
          <cell r="AY115">
            <v>0</v>
          </cell>
          <cell r="AZ115">
            <v>184844</v>
          </cell>
          <cell r="BA115">
            <v>1</v>
          </cell>
          <cell r="BB115">
            <v>0</v>
          </cell>
          <cell r="BC115">
            <v>0</v>
          </cell>
          <cell r="BD115">
            <v>0</v>
          </cell>
          <cell r="BE115">
            <v>0</v>
          </cell>
          <cell r="BF115">
            <v>2298021</v>
          </cell>
          <cell r="BG115">
            <v>0</v>
          </cell>
          <cell r="BH115">
            <v>108.083</v>
          </cell>
          <cell r="BI115">
            <v>29723</v>
          </cell>
          <cell r="BJ115">
            <v>12</v>
          </cell>
          <cell r="BK115">
            <v>0</v>
          </cell>
          <cell r="BL115">
            <v>0</v>
          </cell>
          <cell r="BM115">
            <v>0</v>
          </cell>
          <cell r="BN115">
            <v>0</v>
          </cell>
          <cell r="BO115">
            <v>0</v>
          </cell>
          <cell r="BP115">
            <v>0</v>
          </cell>
          <cell r="BQ115">
            <v>5390</v>
          </cell>
          <cell r="BR115">
            <v>1</v>
          </cell>
          <cell r="BS115">
            <v>0</v>
          </cell>
          <cell r="BT115">
            <v>0</v>
          </cell>
          <cell r="BU115">
            <v>0</v>
          </cell>
          <cell r="BV115">
            <v>0</v>
          </cell>
          <cell r="BW115">
            <v>0</v>
          </cell>
          <cell r="BX115">
            <v>0</v>
          </cell>
          <cell r="BY115">
            <v>0</v>
          </cell>
          <cell r="BZ115">
            <v>0</v>
          </cell>
          <cell r="CA115">
            <v>0</v>
          </cell>
          <cell r="CB115">
            <v>0</v>
          </cell>
          <cell r="CC115">
            <v>0</v>
          </cell>
          <cell r="CG115">
            <v>0</v>
          </cell>
          <cell r="CH115">
            <v>78236</v>
          </cell>
          <cell r="CI115">
            <v>0</v>
          </cell>
          <cell r="CJ115">
            <v>4</v>
          </cell>
          <cell r="CK115">
            <v>0</v>
          </cell>
          <cell r="CL115">
            <v>0</v>
          </cell>
          <cell r="CN115">
            <v>0</v>
          </cell>
          <cell r="CO115">
            <v>1</v>
          </cell>
          <cell r="CP115">
            <v>0</v>
          </cell>
          <cell r="CQ115">
            <v>0</v>
          </cell>
          <cell r="CR115">
            <v>349.96300000000002</v>
          </cell>
          <cell r="CS115">
            <v>0</v>
          </cell>
          <cell r="CT115">
            <v>0</v>
          </cell>
          <cell r="CU115">
            <v>0</v>
          </cell>
          <cell r="CV115">
            <v>0</v>
          </cell>
          <cell r="CW115">
            <v>0</v>
          </cell>
          <cell r="CX115">
            <v>0</v>
          </cell>
          <cell r="CY115">
            <v>0</v>
          </cell>
          <cell r="CZ115">
            <v>0</v>
          </cell>
          <cell r="DA115">
            <v>1</v>
          </cell>
          <cell r="DB115">
            <v>2200165</v>
          </cell>
          <cell r="DC115">
            <v>0</v>
          </cell>
          <cell r="DD115">
            <v>0</v>
          </cell>
          <cell r="DE115">
            <v>0</v>
          </cell>
          <cell r="DF115">
            <v>0</v>
          </cell>
          <cell r="DG115">
            <v>0</v>
          </cell>
          <cell r="DH115">
            <v>0</v>
          </cell>
          <cell r="DI115">
            <v>0</v>
          </cell>
          <cell r="DK115">
            <v>5390</v>
          </cell>
          <cell r="DL115">
            <v>0</v>
          </cell>
          <cell r="DM115">
            <v>35063</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3.2229999999999999</v>
          </cell>
          <cell r="ED115">
            <v>23169</v>
          </cell>
          <cell r="EE115">
            <v>0</v>
          </cell>
          <cell r="EF115">
            <v>0</v>
          </cell>
          <cell r="EG115">
            <v>0</v>
          </cell>
          <cell r="EH115">
            <v>11894</v>
          </cell>
          <cell r="EI115">
            <v>0</v>
          </cell>
          <cell r="EJ115">
            <v>0</v>
          </cell>
          <cell r="EK115">
            <v>0</v>
          </cell>
          <cell r="EL115">
            <v>0</v>
          </cell>
          <cell r="EM115">
            <v>0</v>
          </cell>
          <cell r="EN115">
            <v>0.36399999999999999</v>
          </cell>
          <cell r="EO115">
            <v>0</v>
          </cell>
          <cell r="EP115">
            <v>0</v>
          </cell>
          <cell r="EQ115">
            <v>0.36399999999999999</v>
          </cell>
          <cell r="ER115">
            <v>0</v>
          </cell>
          <cell r="ES115">
            <v>1.82</v>
          </cell>
          <cell r="ET115">
            <v>500</v>
          </cell>
          <cell r="EU115">
            <v>184844</v>
          </cell>
          <cell r="EV115">
            <v>0</v>
          </cell>
          <cell r="EW115">
            <v>0</v>
          </cell>
          <cell r="EX115">
            <v>0</v>
          </cell>
          <cell r="EZ115">
            <v>2205960</v>
          </cell>
          <cell r="FA115">
            <v>0</v>
          </cell>
          <cell r="FB115">
            <v>2390804</v>
          </cell>
          <cell r="FC115">
            <v>0.97329200000000005</v>
          </cell>
          <cell r="FD115">
            <v>0</v>
          </cell>
          <cell r="FE115">
            <v>274478</v>
          </cell>
          <cell r="FF115">
            <v>70518</v>
          </cell>
          <cell r="FG115">
            <v>5.7339000000000001E-2</v>
          </cell>
          <cell r="FH115">
            <v>4.9002999999999998E-2</v>
          </cell>
          <cell r="FI115">
            <v>0</v>
          </cell>
          <cell r="FJ115">
            <v>0</v>
          </cell>
          <cell r="FK115">
            <v>450.40800000000002</v>
          </cell>
          <cell r="FL115">
            <v>2814036</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114028</v>
          </cell>
          <cell r="GC115">
            <v>114028</v>
          </cell>
          <cell r="GD115">
            <v>12.925000000000001</v>
          </cell>
          <cell r="GF115">
            <v>0</v>
          </cell>
          <cell r="GG115">
            <v>0</v>
          </cell>
          <cell r="GH115">
            <v>0</v>
          </cell>
          <cell r="GI115">
            <v>0</v>
          </cell>
          <cell r="GJ115">
            <v>0</v>
          </cell>
          <cell r="GK115">
            <v>4964.0420000000004</v>
          </cell>
          <cell r="GL115">
            <v>7519</v>
          </cell>
          <cell r="GM115">
            <v>0</v>
          </cell>
          <cell r="GN115">
            <v>0</v>
          </cell>
          <cell r="GO115">
            <v>0</v>
          </cell>
          <cell r="GP115">
            <v>2735800</v>
          </cell>
          <cell r="GQ115">
            <v>2735800</v>
          </cell>
          <cell r="GR115">
            <v>0</v>
          </cell>
          <cell r="GS115">
            <v>0</v>
          </cell>
          <cell r="GT115">
            <v>0</v>
          </cell>
          <cell r="HB115">
            <v>210852832</v>
          </cell>
          <cell r="HC115">
            <v>6.0034999999999998E-2</v>
          </cell>
          <cell r="HD115">
            <v>77736</v>
          </cell>
        </row>
        <row r="116">
          <cell r="B116">
            <v>15815</v>
          </cell>
          <cell r="C116">
            <v>9</v>
          </cell>
          <cell r="D116">
            <v>2019</v>
          </cell>
          <cell r="E116">
            <v>5390</v>
          </cell>
          <cell r="F116">
            <v>0</v>
          </cell>
          <cell r="G116">
            <v>470.61</v>
          </cell>
          <cell r="H116">
            <v>443.91699999999997</v>
          </cell>
          <cell r="I116">
            <v>443.91699999999997</v>
          </cell>
          <cell r="J116">
            <v>470.61</v>
          </cell>
          <cell r="K116">
            <v>0</v>
          </cell>
          <cell r="L116">
            <v>6535</v>
          </cell>
          <cell r="M116">
            <v>0</v>
          </cell>
          <cell r="N116">
            <v>0</v>
          </cell>
          <cell r="P116">
            <v>474.62</v>
          </cell>
          <cell r="Q116">
            <v>0</v>
          </cell>
          <cell r="R116">
            <v>212241</v>
          </cell>
          <cell r="S116">
            <v>447.18</v>
          </cell>
          <cell r="U116">
            <v>0</v>
          </cell>
          <cell r="V116">
            <v>141.57599999999999</v>
          </cell>
          <cell r="W116">
            <v>92520</v>
          </cell>
          <cell r="X116">
            <v>92520</v>
          </cell>
          <cell r="Z116">
            <v>0</v>
          </cell>
          <cell r="AA116">
            <v>1</v>
          </cell>
          <cell r="AB116">
            <v>1</v>
          </cell>
          <cell r="AC116">
            <v>0</v>
          </cell>
          <cell r="AD116" t="str">
            <v>N</v>
          </cell>
          <cell r="AE116">
            <v>0</v>
          </cell>
          <cell r="AH116">
            <v>0</v>
          </cell>
          <cell r="AI116">
            <v>0</v>
          </cell>
          <cell r="AJ116">
            <v>5102</v>
          </cell>
          <cell r="AK116" t="str">
            <v>1</v>
          </cell>
          <cell r="AL116" t="str">
            <v>HERITAGE ACADEMY</v>
          </cell>
          <cell r="AM116">
            <v>0</v>
          </cell>
          <cell r="AN116">
            <v>0</v>
          </cell>
          <cell r="AO116">
            <v>0</v>
          </cell>
          <cell r="AP116">
            <v>0</v>
          </cell>
          <cell r="AQ116">
            <v>0</v>
          </cell>
          <cell r="AR116">
            <v>0</v>
          </cell>
          <cell r="AS116">
            <v>0</v>
          </cell>
          <cell r="AT116">
            <v>0</v>
          </cell>
          <cell r="AU116">
            <v>0</v>
          </cell>
          <cell r="AV116">
            <v>0</v>
          </cell>
          <cell r="AW116">
            <v>4451188</v>
          </cell>
          <cell r="AX116">
            <v>4302156</v>
          </cell>
          <cell r="AY116">
            <v>0</v>
          </cell>
          <cell r="AZ116">
            <v>251612</v>
          </cell>
          <cell r="BA116">
            <v>9.75</v>
          </cell>
          <cell r="BB116">
            <v>12155</v>
          </cell>
          <cell r="BC116">
            <v>12155</v>
          </cell>
          <cell r="BD116">
            <v>15.5</v>
          </cell>
          <cell r="BE116">
            <v>0</v>
          </cell>
          <cell r="BF116">
            <v>3825433</v>
          </cell>
          <cell r="BG116">
            <v>0</v>
          </cell>
          <cell r="BH116">
            <v>143.166</v>
          </cell>
          <cell r="BI116">
            <v>39371</v>
          </cell>
          <cell r="BJ116">
            <v>12</v>
          </cell>
          <cell r="BK116">
            <v>0</v>
          </cell>
          <cell r="BL116">
            <v>0</v>
          </cell>
          <cell r="BM116">
            <v>0</v>
          </cell>
          <cell r="BN116">
            <v>0</v>
          </cell>
          <cell r="BO116">
            <v>0</v>
          </cell>
          <cell r="BP116">
            <v>0</v>
          </cell>
          <cell r="BQ116">
            <v>5390</v>
          </cell>
          <cell r="BR116">
            <v>1</v>
          </cell>
          <cell r="BS116">
            <v>0</v>
          </cell>
          <cell r="BT116">
            <v>0</v>
          </cell>
          <cell r="BU116">
            <v>0</v>
          </cell>
          <cell r="BV116">
            <v>0</v>
          </cell>
          <cell r="BW116">
            <v>0</v>
          </cell>
          <cell r="BX116">
            <v>0</v>
          </cell>
          <cell r="BY116">
            <v>0</v>
          </cell>
          <cell r="BZ116">
            <v>0</v>
          </cell>
          <cell r="CA116">
            <v>0</v>
          </cell>
          <cell r="CB116">
            <v>0</v>
          </cell>
          <cell r="CC116">
            <v>0</v>
          </cell>
          <cell r="CG116">
            <v>0</v>
          </cell>
          <cell r="CH116">
            <v>109661</v>
          </cell>
          <cell r="CI116">
            <v>0</v>
          </cell>
          <cell r="CJ116">
            <v>4</v>
          </cell>
          <cell r="CK116">
            <v>0</v>
          </cell>
          <cell r="CL116">
            <v>0</v>
          </cell>
          <cell r="CN116">
            <v>0</v>
          </cell>
          <cell r="CO116">
            <v>1</v>
          </cell>
          <cell r="CP116">
            <v>0</v>
          </cell>
          <cell r="CQ116">
            <v>1</v>
          </cell>
          <cell r="CR116">
            <v>470.61</v>
          </cell>
          <cell r="CS116">
            <v>0</v>
          </cell>
          <cell r="CT116">
            <v>0</v>
          </cell>
          <cell r="CU116">
            <v>0</v>
          </cell>
          <cell r="CV116">
            <v>0</v>
          </cell>
          <cell r="CW116">
            <v>0</v>
          </cell>
          <cell r="CX116">
            <v>0</v>
          </cell>
          <cell r="CY116">
            <v>0</v>
          </cell>
          <cell r="CZ116">
            <v>0</v>
          </cell>
          <cell r="DA116">
            <v>1</v>
          </cell>
          <cell r="DB116">
            <v>2900998</v>
          </cell>
          <cell r="DC116">
            <v>0</v>
          </cell>
          <cell r="DD116">
            <v>0</v>
          </cell>
          <cell r="DE116">
            <v>474872</v>
          </cell>
          <cell r="DF116">
            <v>474872</v>
          </cell>
          <cell r="DG116">
            <v>363.33</v>
          </cell>
          <cell r="DH116">
            <v>0</v>
          </cell>
          <cell r="DI116">
            <v>0</v>
          </cell>
          <cell r="DK116">
            <v>5390</v>
          </cell>
          <cell r="DL116">
            <v>0</v>
          </cell>
          <cell r="DM116">
            <v>298278</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14.022</v>
          </cell>
          <cell r="ED116">
            <v>100797</v>
          </cell>
          <cell r="EE116">
            <v>0</v>
          </cell>
          <cell r="EF116">
            <v>0</v>
          </cell>
          <cell r="EG116">
            <v>0</v>
          </cell>
          <cell r="EH116">
            <v>197481</v>
          </cell>
          <cell r="EI116">
            <v>0</v>
          </cell>
          <cell r="EJ116">
            <v>0</v>
          </cell>
          <cell r="EK116">
            <v>5.633</v>
          </cell>
          <cell r="EL116">
            <v>0</v>
          </cell>
          <cell r="EM116">
            <v>3.0350000000000001</v>
          </cell>
          <cell r="EN116">
            <v>0.84299999999999997</v>
          </cell>
          <cell r="EO116">
            <v>0</v>
          </cell>
          <cell r="EP116">
            <v>0</v>
          </cell>
          <cell r="EQ116">
            <v>9.5109999999999992</v>
          </cell>
          <cell r="ER116">
            <v>0</v>
          </cell>
          <cell r="ES116">
            <v>30.219000000000001</v>
          </cell>
          <cell r="ET116">
            <v>5125</v>
          </cell>
          <cell r="EU116">
            <v>251612</v>
          </cell>
          <cell r="EV116">
            <v>0</v>
          </cell>
          <cell r="EW116">
            <v>0</v>
          </cell>
          <cell r="EX116">
            <v>0</v>
          </cell>
          <cell r="EZ116">
            <v>3727853</v>
          </cell>
          <cell r="FA116">
            <v>0</v>
          </cell>
          <cell r="FB116">
            <v>3979465</v>
          </cell>
          <cell r="FC116">
            <v>0.97329200000000005</v>
          </cell>
          <cell r="FD116">
            <v>0</v>
          </cell>
          <cell r="FE116">
            <v>456914</v>
          </cell>
          <cell r="FF116">
            <v>117389</v>
          </cell>
          <cell r="FG116">
            <v>5.7339000000000001E-2</v>
          </cell>
          <cell r="FH116">
            <v>4.9002999999999998E-2</v>
          </cell>
          <cell r="FI116">
            <v>0</v>
          </cell>
          <cell r="FJ116">
            <v>0</v>
          </cell>
          <cell r="FK116">
            <v>749.77800000000002</v>
          </cell>
          <cell r="FL116">
            <v>4663429</v>
          </cell>
          <cell r="FM116">
            <v>0</v>
          </cell>
          <cell r="FN116">
            <v>0</v>
          </cell>
          <cell r="FO116">
            <v>9687</v>
          </cell>
          <cell r="FP116">
            <v>0</v>
          </cell>
          <cell r="FQ116">
            <v>9687</v>
          </cell>
          <cell r="FR116">
            <v>9687</v>
          </cell>
          <cell r="FS116">
            <v>0</v>
          </cell>
          <cell r="FT116">
            <v>0</v>
          </cell>
          <cell r="FU116">
            <v>0</v>
          </cell>
          <cell r="FV116">
            <v>0</v>
          </cell>
          <cell r="FW116">
            <v>0</v>
          </cell>
          <cell r="FX116">
            <v>0</v>
          </cell>
          <cell r="FY116">
            <v>0</v>
          </cell>
          <cell r="FZ116">
            <v>0</v>
          </cell>
          <cell r="GA116">
            <v>0</v>
          </cell>
          <cell r="GB116">
            <v>151584</v>
          </cell>
          <cell r="GC116">
            <v>151584</v>
          </cell>
          <cell r="GD116">
            <v>17.181999999999999</v>
          </cell>
          <cell r="GF116">
            <v>0</v>
          </cell>
          <cell r="GG116">
            <v>0</v>
          </cell>
          <cell r="GH116">
            <v>0</v>
          </cell>
          <cell r="GI116">
            <v>0</v>
          </cell>
          <cell r="GJ116">
            <v>0</v>
          </cell>
          <cell r="GK116">
            <v>4689.857</v>
          </cell>
          <cell r="GL116">
            <v>22375</v>
          </cell>
          <cell r="GM116">
            <v>0</v>
          </cell>
          <cell r="GN116">
            <v>6455</v>
          </cell>
          <cell r="GO116">
            <v>0</v>
          </cell>
          <cell r="GP116">
            <v>4553768</v>
          </cell>
          <cell r="GQ116">
            <v>4553768</v>
          </cell>
          <cell r="GR116">
            <v>0</v>
          </cell>
          <cell r="GS116">
            <v>0</v>
          </cell>
          <cell r="GT116">
            <v>0</v>
          </cell>
          <cell r="HB116">
            <v>210852832</v>
          </cell>
          <cell r="HC116">
            <v>6.0034999999999998E-2</v>
          </cell>
          <cell r="HD116">
            <v>104536</v>
          </cell>
        </row>
        <row r="117">
          <cell r="B117">
            <v>101815</v>
          </cell>
          <cell r="C117">
            <v>9</v>
          </cell>
          <cell r="D117">
            <v>2019</v>
          </cell>
          <cell r="E117">
            <v>5390</v>
          </cell>
          <cell r="F117">
            <v>0</v>
          </cell>
          <cell r="G117">
            <v>203.21799999999999</v>
          </cell>
          <cell r="H117">
            <v>202.79</v>
          </cell>
          <cell r="I117">
            <v>202.79</v>
          </cell>
          <cell r="J117">
            <v>203.21799999999999</v>
          </cell>
          <cell r="K117">
            <v>0</v>
          </cell>
          <cell r="L117">
            <v>6535</v>
          </cell>
          <cell r="M117">
            <v>0</v>
          </cell>
          <cell r="N117">
            <v>0</v>
          </cell>
          <cell r="P117">
            <v>203.69800000000001</v>
          </cell>
          <cell r="Q117">
            <v>0</v>
          </cell>
          <cell r="R117">
            <v>91090</v>
          </cell>
          <cell r="S117">
            <v>447.18</v>
          </cell>
          <cell r="U117">
            <v>0</v>
          </cell>
          <cell r="V117">
            <v>152.023</v>
          </cell>
          <cell r="W117">
            <v>99347</v>
          </cell>
          <cell r="X117">
            <v>99347</v>
          </cell>
          <cell r="Z117">
            <v>0</v>
          </cell>
          <cell r="AA117">
            <v>1</v>
          </cell>
          <cell r="AB117">
            <v>1</v>
          </cell>
          <cell r="AC117">
            <v>0</v>
          </cell>
          <cell r="AD117" t="str">
            <v>N</v>
          </cell>
          <cell r="AE117">
            <v>0</v>
          </cell>
          <cell r="AH117">
            <v>0</v>
          </cell>
          <cell r="AI117">
            <v>0</v>
          </cell>
          <cell r="AJ117">
            <v>5102</v>
          </cell>
          <cell r="AK117" t="str">
            <v>1</v>
          </cell>
          <cell r="AL117" t="str">
            <v>ALIEF MONTESSORI COMMUNITY SCHOOL</v>
          </cell>
          <cell r="AM117">
            <v>0</v>
          </cell>
          <cell r="AN117">
            <v>0</v>
          </cell>
          <cell r="AO117">
            <v>0</v>
          </cell>
          <cell r="AP117">
            <v>0</v>
          </cell>
          <cell r="AQ117">
            <v>0</v>
          </cell>
          <cell r="AR117">
            <v>0</v>
          </cell>
          <cell r="AS117">
            <v>0</v>
          </cell>
          <cell r="AT117">
            <v>0</v>
          </cell>
          <cell r="AU117">
            <v>0</v>
          </cell>
          <cell r="AV117">
            <v>0</v>
          </cell>
          <cell r="AW117">
            <v>1885828</v>
          </cell>
          <cell r="AX117">
            <v>1833771</v>
          </cell>
          <cell r="AY117">
            <v>0</v>
          </cell>
          <cell r="AZ117">
            <v>91090</v>
          </cell>
          <cell r="BA117">
            <v>13.833</v>
          </cell>
          <cell r="BB117">
            <v>0</v>
          </cell>
          <cell r="BC117">
            <v>0</v>
          </cell>
          <cell r="BD117">
            <v>0</v>
          </cell>
          <cell r="BE117">
            <v>0</v>
          </cell>
          <cell r="BF117">
            <v>1634607</v>
          </cell>
          <cell r="BG117">
            <v>0</v>
          </cell>
          <cell r="BH117">
            <v>0</v>
          </cell>
          <cell r="BI117">
            <v>0</v>
          </cell>
          <cell r="BJ117">
            <v>12</v>
          </cell>
          <cell r="BK117">
            <v>0</v>
          </cell>
          <cell r="BL117">
            <v>0</v>
          </cell>
          <cell r="BM117">
            <v>0</v>
          </cell>
          <cell r="BN117">
            <v>0</v>
          </cell>
          <cell r="BO117">
            <v>0</v>
          </cell>
          <cell r="BP117">
            <v>0</v>
          </cell>
          <cell r="BQ117">
            <v>5390</v>
          </cell>
          <cell r="BR117">
            <v>1</v>
          </cell>
          <cell r="BS117">
            <v>0</v>
          </cell>
          <cell r="BT117">
            <v>0</v>
          </cell>
          <cell r="BU117">
            <v>0</v>
          </cell>
          <cell r="BV117">
            <v>0</v>
          </cell>
          <cell r="BW117">
            <v>0</v>
          </cell>
          <cell r="BX117">
            <v>0</v>
          </cell>
          <cell r="BY117">
            <v>0</v>
          </cell>
          <cell r="BZ117">
            <v>0</v>
          </cell>
          <cell r="CA117">
            <v>0</v>
          </cell>
          <cell r="CB117">
            <v>0</v>
          </cell>
          <cell r="CC117">
            <v>0</v>
          </cell>
          <cell r="CG117">
            <v>0</v>
          </cell>
          <cell r="CH117">
            <v>52057</v>
          </cell>
          <cell r="CI117">
            <v>0</v>
          </cell>
          <cell r="CJ117">
            <v>4</v>
          </cell>
          <cell r="CK117">
            <v>0</v>
          </cell>
          <cell r="CL117">
            <v>0</v>
          </cell>
          <cell r="CN117">
            <v>0</v>
          </cell>
          <cell r="CO117">
            <v>1</v>
          </cell>
          <cell r="CP117">
            <v>0</v>
          </cell>
          <cell r="CQ117">
            <v>0</v>
          </cell>
          <cell r="CR117">
            <v>203.21799999999999</v>
          </cell>
          <cell r="CS117">
            <v>0</v>
          </cell>
          <cell r="CT117">
            <v>0</v>
          </cell>
          <cell r="CU117">
            <v>0</v>
          </cell>
          <cell r="CV117">
            <v>0</v>
          </cell>
          <cell r="CW117">
            <v>0</v>
          </cell>
          <cell r="CX117">
            <v>0</v>
          </cell>
          <cell r="CY117">
            <v>0</v>
          </cell>
          <cell r="CZ117">
            <v>0</v>
          </cell>
          <cell r="DA117">
            <v>1</v>
          </cell>
          <cell r="DB117">
            <v>1325233</v>
          </cell>
          <cell r="DC117">
            <v>0</v>
          </cell>
          <cell r="DD117">
            <v>13.833</v>
          </cell>
          <cell r="DE117">
            <v>177099</v>
          </cell>
          <cell r="DF117">
            <v>177099</v>
          </cell>
          <cell r="DG117">
            <v>135.5</v>
          </cell>
          <cell r="DH117">
            <v>0</v>
          </cell>
          <cell r="DI117">
            <v>0</v>
          </cell>
          <cell r="DK117">
            <v>5390</v>
          </cell>
          <cell r="DL117">
            <v>0</v>
          </cell>
          <cell r="DM117">
            <v>77783</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8.875</v>
          </cell>
          <cell r="ED117">
            <v>63798</v>
          </cell>
          <cell r="EE117">
            <v>0</v>
          </cell>
          <cell r="EF117">
            <v>0</v>
          </cell>
          <cell r="EG117">
            <v>0</v>
          </cell>
          <cell r="EH117">
            <v>13985</v>
          </cell>
          <cell r="EI117">
            <v>0</v>
          </cell>
          <cell r="EJ117">
            <v>0</v>
          </cell>
          <cell r="EK117">
            <v>0</v>
          </cell>
          <cell r="EL117">
            <v>0</v>
          </cell>
          <cell r="EM117">
            <v>0</v>
          </cell>
          <cell r="EN117">
            <v>0.42799999999999999</v>
          </cell>
          <cell r="EO117">
            <v>0</v>
          </cell>
          <cell r="EP117">
            <v>0</v>
          </cell>
          <cell r="EQ117">
            <v>0.42799999999999999</v>
          </cell>
          <cell r="ER117">
            <v>0</v>
          </cell>
          <cell r="ES117">
            <v>2.14</v>
          </cell>
          <cell r="ET117">
            <v>6917</v>
          </cell>
          <cell r="EU117">
            <v>91090</v>
          </cell>
          <cell r="EV117">
            <v>0</v>
          </cell>
          <cell r="EW117">
            <v>0</v>
          </cell>
          <cell r="EX117">
            <v>0</v>
          </cell>
          <cell r="EZ117">
            <v>1588372</v>
          </cell>
          <cell r="FA117">
            <v>0</v>
          </cell>
          <cell r="FB117">
            <v>1679462</v>
          </cell>
          <cell r="FC117">
            <v>0.97329200000000005</v>
          </cell>
          <cell r="FD117">
            <v>0</v>
          </cell>
          <cell r="FE117">
            <v>195239</v>
          </cell>
          <cell r="FF117">
            <v>50160</v>
          </cell>
          <cell r="FG117">
            <v>5.7339000000000001E-2</v>
          </cell>
          <cell r="FH117">
            <v>4.9002999999999998E-2</v>
          </cell>
          <cell r="FI117">
            <v>0</v>
          </cell>
          <cell r="FJ117">
            <v>0</v>
          </cell>
          <cell r="FK117">
            <v>320.38</v>
          </cell>
          <cell r="FL117">
            <v>1976918</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F117">
            <v>0</v>
          </cell>
          <cell r="GG117">
            <v>0</v>
          </cell>
          <cell r="GH117">
            <v>0</v>
          </cell>
          <cell r="GI117">
            <v>0</v>
          </cell>
          <cell r="GJ117">
            <v>0</v>
          </cell>
          <cell r="GK117">
            <v>4608.3429999999998</v>
          </cell>
          <cell r="GL117">
            <v>5760</v>
          </cell>
          <cell r="GM117">
            <v>0</v>
          </cell>
          <cell r="GN117">
            <v>0</v>
          </cell>
          <cell r="GO117">
            <v>0</v>
          </cell>
          <cell r="GP117">
            <v>1924861</v>
          </cell>
          <cell r="GQ117">
            <v>1924861</v>
          </cell>
          <cell r="GR117">
            <v>0</v>
          </cell>
          <cell r="GS117">
            <v>0</v>
          </cell>
          <cell r="GT117">
            <v>0</v>
          </cell>
          <cell r="HB117">
            <v>210852832</v>
          </cell>
          <cell r="HC117">
            <v>6.0034999999999998E-2</v>
          </cell>
          <cell r="HD117">
            <v>45140</v>
          </cell>
        </row>
        <row r="118">
          <cell r="B118">
            <v>220815</v>
          </cell>
          <cell r="C118">
            <v>9</v>
          </cell>
          <cell r="D118">
            <v>2019</v>
          </cell>
          <cell r="E118">
            <v>5390</v>
          </cell>
          <cell r="F118">
            <v>0</v>
          </cell>
          <cell r="G118">
            <v>466.202</v>
          </cell>
          <cell r="H118">
            <v>455.53</v>
          </cell>
          <cell r="I118">
            <v>455.53</v>
          </cell>
          <cell r="J118">
            <v>466.202</v>
          </cell>
          <cell r="K118">
            <v>0</v>
          </cell>
          <cell r="L118">
            <v>6535</v>
          </cell>
          <cell r="M118">
            <v>0</v>
          </cell>
          <cell r="N118">
            <v>0</v>
          </cell>
          <cell r="P118">
            <v>462.98700000000002</v>
          </cell>
          <cell r="Q118">
            <v>0</v>
          </cell>
          <cell r="R118">
            <v>207039</v>
          </cell>
          <cell r="S118">
            <v>447.18</v>
          </cell>
          <cell r="U118">
            <v>0</v>
          </cell>
          <cell r="V118">
            <v>27.6</v>
          </cell>
          <cell r="W118">
            <v>18037</v>
          </cell>
          <cell r="X118">
            <v>18037</v>
          </cell>
          <cell r="Z118">
            <v>0</v>
          </cell>
          <cell r="AA118">
            <v>1</v>
          </cell>
          <cell r="AB118">
            <v>1</v>
          </cell>
          <cell r="AC118">
            <v>0</v>
          </cell>
          <cell r="AD118" t="str">
            <v>N</v>
          </cell>
          <cell r="AE118">
            <v>0</v>
          </cell>
          <cell r="AH118">
            <v>0</v>
          </cell>
          <cell r="AI118">
            <v>0</v>
          </cell>
          <cell r="AJ118">
            <v>5102</v>
          </cell>
          <cell r="AK118" t="str">
            <v>1</v>
          </cell>
          <cell r="AL118" t="str">
            <v>CHAPEL HILL ACADEMY</v>
          </cell>
          <cell r="AM118">
            <v>0</v>
          </cell>
          <cell r="AN118">
            <v>0</v>
          </cell>
          <cell r="AO118">
            <v>0</v>
          </cell>
          <cell r="AP118">
            <v>0</v>
          </cell>
          <cell r="AQ118">
            <v>0</v>
          </cell>
          <cell r="AR118">
            <v>0</v>
          </cell>
          <cell r="AS118">
            <v>0</v>
          </cell>
          <cell r="AT118">
            <v>0</v>
          </cell>
          <cell r="AU118">
            <v>0</v>
          </cell>
          <cell r="AV118">
            <v>0</v>
          </cell>
          <cell r="AW118">
            <v>4101231</v>
          </cell>
          <cell r="AX118">
            <v>3997675</v>
          </cell>
          <cell r="AY118">
            <v>0</v>
          </cell>
          <cell r="AZ118">
            <v>207039</v>
          </cell>
          <cell r="BA118">
            <v>0</v>
          </cell>
          <cell r="BB118">
            <v>18037</v>
          </cell>
          <cell r="BC118">
            <v>18037</v>
          </cell>
          <cell r="BD118">
            <v>23</v>
          </cell>
          <cell r="BE118">
            <v>0</v>
          </cell>
          <cell r="BF118">
            <v>3570675</v>
          </cell>
          <cell r="BG118">
            <v>0</v>
          </cell>
          <cell r="BH118">
            <v>0</v>
          </cell>
          <cell r="BI118">
            <v>0</v>
          </cell>
          <cell r="BJ118">
            <v>12</v>
          </cell>
          <cell r="BK118">
            <v>0</v>
          </cell>
          <cell r="BL118">
            <v>0</v>
          </cell>
          <cell r="BM118">
            <v>0</v>
          </cell>
          <cell r="BN118">
            <v>0</v>
          </cell>
          <cell r="BO118">
            <v>0</v>
          </cell>
          <cell r="BP118">
            <v>0</v>
          </cell>
          <cell r="BQ118">
            <v>5390</v>
          </cell>
          <cell r="BR118">
            <v>1</v>
          </cell>
          <cell r="BS118">
            <v>0</v>
          </cell>
          <cell r="BT118">
            <v>0</v>
          </cell>
          <cell r="BU118">
            <v>0</v>
          </cell>
          <cell r="BV118">
            <v>0</v>
          </cell>
          <cell r="BW118">
            <v>0</v>
          </cell>
          <cell r="BX118">
            <v>0</v>
          </cell>
          <cell r="BY118">
            <v>0</v>
          </cell>
          <cell r="BZ118">
            <v>0</v>
          </cell>
          <cell r="CA118">
            <v>0</v>
          </cell>
          <cell r="CB118">
            <v>0</v>
          </cell>
          <cell r="CC118">
            <v>0</v>
          </cell>
          <cell r="CG118">
            <v>0</v>
          </cell>
          <cell r="CH118">
            <v>103556</v>
          </cell>
          <cell r="CI118">
            <v>0</v>
          </cell>
          <cell r="CJ118">
            <v>4</v>
          </cell>
          <cell r="CK118">
            <v>0</v>
          </cell>
          <cell r="CL118">
            <v>0</v>
          </cell>
          <cell r="CN118">
            <v>0</v>
          </cell>
          <cell r="CO118">
            <v>1</v>
          </cell>
          <cell r="CP118">
            <v>0</v>
          </cell>
          <cell r="CQ118">
            <v>0</v>
          </cell>
          <cell r="CR118">
            <v>466.202</v>
          </cell>
          <cell r="CS118">
            <v>0</v>
          </cell>
          <cell r="CT118">
            <v>0</v>
          </cell>
          <cell r="CU118">
            <v>0</v>
          </cell>
          <cell r="CV118">
            <v>0</v>
          </cell>
          <cell r="CW118">
            <v>0</v>
          </cell>
          <cell r="CX118">
            <v>0</v>
          </cell>
          <cell r="CY118">
            <v>0</v>
          </cell>
          <cell r="CZ118">
            <v>0</v>
          </cell>
          <cell r="DA118">
            <v>1</v>
          </cell>
          <cell r="DB118">
            <v>2976889</v>
          </cell>
          <cell r="DC118">
            <v>0</v>
          </cell>
          <cell r="DD118">
            <v>0</v>
          </cell>
          <cell r="DE118">
            <v>406477</v>
          </cell>
          <cell r="DF118">
            <v>406477</v>
          </cell>
          <cell r="DG118">
            <v>311</v>
          </cell>
          <cell r="DH118">
            <v>0</v>
          </cell>
          <cell r="DI118">
            <v>0</v>
          </cell>
          <cell r="DK118">
            <v>5390</v>
          </cell>
          <cell r="DL118">
            <v>0</v>
          </cell>
          <cell r="DM118">
            <v>249218</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3.198</v>
          </cell>
          <cell r="ED118">
            <v>22989</v>
          </cell>
          <cell r="EE118">
            <v>0</v>
          </cell>
          <cell r="EF118">
            <v>0</v>
          </cell>
          <cell r="EG118">
            <v>0</v>
          </cell>
          <cell r="EH118">
            <v>226229</v>
          </cell>
          <cell r="EI118">
            <v>0</v>
          </cell>
          <cell r="EJ118">
            <v>0</v>
          </cell>
          <cell r="EK118">
            <v>9.3710000000000004</v>
          </cell>
          <cell r="EL118">
            <v>0</v>
          </cell>
          <cell r="EM118">
            <v>0</v>
          </cell>
          <cell r="EN118">
            <v>1.3009999999999999</v>
          </cell>
          <cell r="EO118">
            <v>0</v>
          </cell>
          <cell r="EP118">
            <v>0</v>
          </cell>
          <cell r="EQ118">
            <v>10.672000000000001</v>
          </cell>
          <cell r="ER118">
            <v>0</v>
          </cell>
          <cell r="ES118">
            <v>34.618000000000002</v>
          </cell>
          <cell r="ET118">
            <v>0</v>
          </cell>
          <cell r="EU118">
            <v>207039</v>
          </cell>
          <cell r="EV118">
            <v>0</v>
          </cell>
          <cell r="EW118">
            <v>0</v>
          </cell>
          <cell r="EX118">
            <v>0</v>
          </cell>
          <cell r="EZ118">
            <v>3461619</v>
          </cell>
          <cell r="FA118">
            <v>0</v>
          </cell>
          <cell r="FB118">
            <v>3668658</v>
          </cell>
          <cell r="FC118">
            <v>0.97329200000000005</v>
          </cell>
          <cell r="FD118">
            <v>0</v>
          </cell>
          <cell r="FE118">
            <v>426485</v>
          </cell>
          <cell r="FF118">
            <v>109571</v>
          </cell>
          <cell r="FG118">
            <v>5.7339000000000001E-2</v>
          </cell>
          <cell r="FH118">
            <v>4.9002999999999998E-2</v>
          </cell>
          <cell r="FI118">
            <v>0</v>
          </cell>
          <cell r="FJ118">
            <v>0</v>
          </cell>
          <cell r="FK118">
            <v>699.846</v>
          </cell>
          <cell r="FL118">
            <v>4308270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F118">
            <v>0</v>
          </cell>
          <cell r="GG118">
            <v>0</v>
          </cell>
          <cell r="GH118">
            <v>0</v>
          </cell>
          <cell r="GI118">
            <v>0</v>
          </cell>
          <cell r="GJ118">
            <v>0</v>
          </cell>
          <cell r="GK118">
            <v>4604.6369999999997</v>
          </cell>
          <cell r="GL118">
            <v>3641</v>
          </cell>
          <cell r="GM118">
            <v>0</v>
          </cell>
          <cell r="GN118">
            <v>0</v>
          </cell>
          <cell r="GO118">
            <v>0</v>
          </cell>
          <cell r="GP118">
            <v>4204714</v>
          </cell>
          <cell r="GQ118">
            <v>4204714</v>
          </cell>
          <cell r="GR118">
            <v>0</v>
          </cell>
          <cell r="GS118">
            <v>0</v>
          </cell>
          <cell r="GT118">
            <v>0</v>
          </cell>
          <cell r="HB118">
            <v>210852832</v>
          </cell>
          <cell r="HC118">
            <v>6.0034999999999998E-2</v>
          </cell>
          <cell r="HD118">
            <v>103556</v>
          </cell>
        </row>
        <row r="119">
          <cell r="B119">
            <v>57816</v>
          </cell>
          <cell r="C119">
            <v>9</v>
          </cell>
          <cell r="D119">
            <v>2019</v>
          </cell>
          <cell r="E119">
            <v>5390</v>
          </cell>
          <cell r="F119">
            <v>0</v>
          </cell>
          <cell r="G119">
            <v>1736.615</v>
          </cell>
          <cell r="H119">
            <v>1715.65</v>
          </cell>
          <cell r="I119">
            <v>1715.65</v>
          </cell>
          <cell r="J119">
            <v>1736.615</v>
          </cell>
          <cell r="K119">
            <v>0</v>
          </cell>
          <cell r="L119">
            <v>6535</v>
          </cell>
          <cell r="M119">
            <v>0</v>
          </cell>
          <cell r="N119">
            <v>0</v>
          </cell>
          <cell r="P119">
            <v>1740.1179999999999</v>
          </cell>
          <cell r="Q119">
            <v>0</v>
          </cell>
          <cell r="R119">
            <v>778146</v>
          </cell>
          <cell r="S119">
            <v>447.18</v>
          </cell>
          <cell r="U119">
            <v>0</v>
          </cell>
          <cell r="V119">
            <v>19.187000000000001</v>
          </cell>
          <cell r="W119">
            <v>12539</v>
          </cell>
          <cell r="X119">
            <v>12539</v>
          </cell>
          <cell r="Z119">
            <v>0</v>
          </cell>
          <cell r="AA119">
            <v>1</v>
          </cell>
          <cell r="AB119">
            <v>1</v>
          </cell>
          <cell r="AC119">
            <v>0</v>
          </cell>
          <cell r="AD119" t="str">
            <v>N</v>
          </cell>
          <cell r="AE119">
            <v>0</v>
          </cell>
          <cell r="AH119">
            <v>0</v>
          </cell>
          <cell r="AI119">
            <v>0</v>
          </cell>
          <cell r="AJ119">
            <v>5102</v>
          </cell>
          <cell r="AK119" t="str">
            <v>1</v>
          </cell>
          <cell r="AL119" t="str">
            <v>A W BROWN LEADERSHIP ACADEMY</v>
          </cell>
          <cell r="AM119">
            <v>0</v>
          </cell>
          <cell r="AN119">
            <v>0</v>
          </cell>
          <cell r="AO119">
            <v>0</v>
          </cell>
          <cell r="AP119">
            <v>0</v>
          </cell>
          <cell r="AQ119">
            <v>0</v>
          </cell>
          <cell r="AR119">
            <v>0</v>
          </cell>
          <cell r="AS119">
            <v>0</v>
          </cell>
          <cell r="AT119">
            <v>0</v>
          </cell>
          <cell r="AU119">
            <v>0</v>
          </cell>
          <cell r="AV119">
            <v>0</v>
          </cell>
          <cell r="AW119">
            <v>15988050</v>
          </cell>
          <cell r="AX119">
            <v>15550133</v>
          </cell>
          <cell r="AY119">
            <v>0</v>
          </cell>
          <cell r="AZ119">
            <v>778146</v>
          </cell>
          <cell r="BA119">
            <v>94.5</v>
          </cell>
          <cell r="BB119">
            <v>0</v>
          </cell>
          <cell r="BC119">
            <v>0</v>
          </cell>
          <cell r="BD119">
            <v>0</v>
          </cell>
          <cell r="BE119">
            <v>0</v>
          </cell>
          <cell r="BF119">
            <v>13865350</v>
          </cell>
          <cell r="BG119">
            <v>0</v>
          </cell>
          <cell r="BH119">
            <v>0</v>
          </cell>
          <cell r="BI119">
            <v>0</v>
          </cell>
          <cell r="BJ119">
            <v>12</v>
          </cell>
          <cell r="BK119">
            <v>0</v>
          </cell>
          <cell r="BL119">
            <v>0</v>
          </cell>
          <cell r="BM119">
            <v>0</v>
          </cell>
          <cell r="BN119">
            <v>0</v>
          </cell>
          <cell r="BO119">
            <v>0</v>
          </cell>
          <cell r="BP119">
            <v>0</v>
          </cell>
          <cell r="BQ119">
            <v>5390</v>
          </cell>
          <cell r="BR119">
            <v>1</v>
          </cell>
          <cell r="BS119">
            <v>0</v>
          </cell>
          <cell r="BT119">
            <v>0</v>
          </cell>
          <cell r="BU119">
            <v>0</v>
          </cell>
          <cell r="BV119">
            <v>0</v>
          </cell>
          <cell r="BW119">
            <v>0</v>
          </cell>
          <cell r="BX119">
            <v>0</v>
          </cell>
          <cell r="BY119">
            <v>0</v>
          </cell>
          <cell r="BZ119">
            <v>0</v>
          </cell>
          <cell r="CA119">
            <v>0</v>
          </cell>
          <cell r="CB119">
            <v>0</v>
          </cell>
          <cell r="CC119">
            <v>0</v>
          </cell>
          <cell r="CG119">
            <v>0</v>
          </cell>
          <cell r="CH119">
            <v>437917</v>
          </cell>
          <cell r="CI119">
            <v>0</v>
          </cell>
          <cell r="CJ119">
            <v>4</v>
          </cell>
          <cell r="CK119">
            <v>0</v>
          </cell>
          <cell r="CL119">
            <v>0</v>
          </cell>
          <cell r="CN119">
            <v>0</v>
          </cell>
          <cell r="CO119">
            <v>1</v>
          </cell>
          <cell r="CP119">
            <v>0</v>
          </cell>
          <cell r="CQ119">
            <v>19.667000000000002</v>
          </cell>
          <cell r="CR119">
            <v>1736.615</v>
          </cell>
          <cell r="CS119">
            <v>0</v>
          </cell>
          <cell r="CT119">
            <v>0</v>
          </cell>
          <cell r="CU119">
            <v>0</v>
          </cell>
          <cell r="CV119">
            <v>0</v>
          </cell>
          <cell r="CW119">
            <v>0</v>
          </cell>
          <cell r="CX119">
            <v>0</v>
          </cell>
          <cell r="CY119">
            <v>0</v>
          </cell>
          <cell r="CZ119">
            <v>0</v>
          </cell>
          <cell r="DA119">
            <v>1</v>
          </cell>
          <cell r="DB119">
            <v>11211773</v>
          </cell>
          <cell r="DC119">
            <v>0</v>
          </cell>
          <cell r="DD119">
            <v>114.167</v>
          </cell>
          <cell r="DE119">
            <v>2362180</v>
          </cell>
          <cell r="DF119">
            <v>2362180</v>
          </cell>
          <cell r="DG119">
            <v>1807.33</v>
          </cell>
          <cell r="DH119">
            <v>0</v>
          </cell>
          <cell r="DI119">
            <v>0</v>
          </cell>
          <cell r="DK119">
            <v>5390</v>
          </cell>
          <cell r="DL119">
            <v>0</v>
          </cell>
          <cell r="DM119">
            <v>659338</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32.253</v>
          </cell>
          <cell r="ED119">
            <v>231851</v>
          </cell>
          <cell r="EE119">
            <v>0</v>
          </cell>
          <cell r="EF119">
            <v>0</v>
          </cell>
          <cell r="EG119">
            <v>0</v>
          </cell>
          <cell r="EH119">
            <v>427487</v>
          </cell>
          <cell r="EI119">
            <v>0</v>
          </cell>
          <cell r="EJ119">
            <v>0</v>
          </cell>
          <cell r="EK119">
            <v>14.577</v>
          </cell>
          <cell r="EL119">
            <v>0</v>
          </cell>
          <cell r="EM119">
            <v>5.1280000000000001</v>
          </cell>
          <cell r="EN119">
            <v>1.26</v>
          </cell>
          <cell r="EO119">
            <v>0</v>
          </cell>
          <cell r="EP119">
            <v>0</v>
          </cell>
          <cell r="EQ119">
            <v>20.965</v>
          </cell>
          <cell r="ER119">
            <v>0</v>
          </cell>
          <cell r="ES119">
            <v>65.415000000000006</v>
          </cell>
          <cell r="ET119">
            <v>52167</v>
          </cell>
          <cell r="EU119">
            <v>778146</v>
          </cell>
          <cell r="EV119">
            <v>0</v>
          </cell>
          <cell r="EW119">
            <v>0</v>
          </cell>
          <cell r="EX119">
            <v>0</v>
          </cell>
          <cell r="EZ119">
            <v>13468563</v>
          </cell>
          <cell r="FA119">
            <v>0</v>
          </cell>
          <cell r="FB119">
            <v>14246709</v>
          </cell>
          <cell r="FC119">
            <v>0.97329200000000005</v>
          </cell>
          <cell r="FD119">
            <v>0</v>
          </cell>
          <cell r="FE119">
            <v>1656093</v>
          </cell>
          <cell r="FF119">
            <v>425477</v>
          </cell>
          <cell r="FG119">
            <v>5.7339000000000001E-2</v>
          </cell>
          <cell r="FH119">
            <v>4.9002999999999998E-2</v>
          </cell>
          <cell r="FI119">
            <v>0</v>
          </cell>
          <cell r="FJ119">
            <v>0</v>
          </cell>
          <cell r="FK119">
            <v>2717.5839999999998</v>
          </cell>
          <cell r="FL119">
            <v>16766196</v>
          </cell>
          <cell r="FM119">
            <v>0</v>
          </cell>
          <cell r="FN119">
            <v>0</v>
          </cell>
          <cell r="FO119">
            <v>879</v>
          </cell>
          <cell r="FP119">
            <v>0</v>
          </cell>
          <cell r="FQ119">
            <v>879</v>
          </cell>
          <cell r="FR119">
            <v>879</v>
          </cell>
          <cell r="FS119">
            <v>0</v>
          </cell>
          <cell r="FT119">
            <v>0</v>
          </cell>
          <cell r="FU119">
            <v>0</v>
          </cell>
          <cell r="FV119">
            <v>0</v>
          </cell>
          <cell r="FW119">
            <v>0</v>
          </cell>
          <cell r="FX119">
            <v>0</v>
          </cell>
          <cell r="FY119">
            <v>0</v>
          </cell>
          <cell r="FZ119">
            <v>0</v>
          </cell>
          <cell r="GA119">
            <v>0</v>
          </cell>
          <cell r="GB119">
            <v>0</v>
          </cell>
          <cell r="GC119">
            <v>0</v>
          </cell>
          <cell r="GD119">
            <v>0</v>
          </cell>
          <cell r="GF119">
            <v>0</v>
          </cell>
          <cell r="GG119">
            <v>0</v>
          </cell>
          <cell r="GH119">
            <v>0</v>
          </cell>
          <cell r="GI119">
            <v>0</v>
          </cell>
          <cell r="GJ119">
            <v>0</v>
          </cell>
          <cell r="GK119">
            <v>4722.277</v>
          </cell>
          <cell r="GL119">
            <v>34448</v>
          </cell>
          <cell r="GM119">
            <v>0</v>
          </cell>
          <cell r="GN119">
            <v>0</v>
          </cell>
          <cell r="GO119">
            <v>0</v>
          </cell>
          <cell r="GP119">
            <v>16328279</v>
          </cell>
          <cell r="GQ119">
            <v>16328279</v>
          </cell>
          <cell r="GR119">
            <v>0</v>
          </cell>
          <cell r="GS119">
            <v>0</v>
          </cell>
          <cell r="GT119">
            <v>0</v>
          </cell>
          <cell r="HB119">
            <v>210852832</v>
          </cell>
          <cell r="HC119">
            <v>6.0034999999999998E-2</v>
          </cell>
          <cell r="HD119">
            <v>385750</v>
          </cell>
        </row>
        <row r="120">
          <cell r="B120">
            <v>227816</v>
          </cell>
          <cell r="C120">
            <v>9</v>
          </cell>
          <cell r="D120">
            <v>2019</v>
          </cell>
          <cell r="E120">
            <v>5390</v>
          </cell>
          <cell r="F120">
            <v>0</v>
          </cell>
          <cell r="G120">
            <v>3707.922</v>
          </cell>
          <cell r="H120">
            <v>3546.48</v>
          </cell>
          <cell r="I120">
            <v>3546.48</v>
          </cell>
          <cell r="J120">
            <v>3707.922</v>
          </cell>
          <cell r="K120">
            <v>0</v>
          </cell>
          <cell r="L120">
            <v>6535</v>
          </cell>
          <cell r="M120">
            <v>0</v>
          </cell>
          <cell r="N120">
            <v>0</v>
          </cell>
          <cell r="P120">
            <v>3709.1480000000001</v>
          </cell>
          <cell r="Q120">
            <v>0</v>
          </cell>
          <cell r="R120">
            <v>1658657</v>
          </cell>
          <cell r="S120">
            <v>447.18</v>
          </cell>
          <cell r="U120">
            <v>0</v>
          </cell>
          <cell r="V120">
            <v>1274.0820000000001</v>
          </cell>
          <cell r="W120">
            <v>832613</v>
          </cell>
          <cell r="X120">
            <v>832613</v>
          </cell>
          <cell r="Z120">
            <v>0</v>
          </cell>
          <cell r="AA120">
            <v>1</v>
          </cell>
          <cell r="AB120">
            <v>1</v>
          </cell>
          <cell r="AC120">
            <v>0</v>
          </cell>
          <cell r="AD120" t="str">
            <v>N</v>
          </cell>
          <cell r="AE120">
            <v>0</v>
          </cell>
          <cell r="AH120">
            <v>0</v>
          </cell>
          <cell r="AI120">
            <v>0</v>
          </cell>
          <cell r="AJ120">
            <v>5102</v>
          </cell>
          <cell r="AK120" t="str">
            <v>1</v>
          </cell>
          <cell r="AL120" t="str">
            <v>HARMONY SCIENCE ACADEMY (AUSTIN)</v>
          </cell>
          <cell r="AM120">
            <v>0</v>
          </cell>
          <cell r="AN120">
            <v>0</v>
          </cell>
          <cell r="AO120">
            <v>0</v>
          </cell>
          <cell r="AP120">
            <v>0</v>
          </cell>
          <cell r="AQ120">
            <v>0</v>
          </cell>
          <cell r="AR120">
            <v>0</v>
          </cell>
          <cell r="AS120">
            <v>0</v>
          </cell>
          <cell r="AT120">
            <v>0</v>
          </cell>
          <cell r="AU120">
            <v>0</v>
          </cell>
          <cell r="AV120">
            <v>0</v>
          </cell>
          <cell r="AW120">
            <v>33759867</v>
          </cell>
          <cell r="AX120">
            <v>32635200</v>
          </cell>
          <cell r="AY120">
            <v>0</v>
          </cell>
          <cell r="AZ120">
            <v>1928442</v>
          </cell>
          <cell r="BA120">
            <v>62.5</v>
          </cell>
          <cell r="BB120">
            <v>145077</v>
          </cell>
          <cell r="BC120">
            <v>145077</v>
          </cell>
          <cell r="BD120">
            <v>185</v>
          </cell>
          <cell r="BE120">
            <v>0</v>
          </cell>
          <cell r="BF120">
            <v>29122600</v>
          </cell>
          <cell r="BG120">
            <v>0</v>
          </cell>
          <cell r="BH120">
            <v>981.03599999999994</v>
          </cell>
          <cell r="BI120">
            <v>269785</v>
          </cell>
          <cell r="BJ120">
            <v>12</v>
          </cell>
          <cell r="BK120">
            <v>0</v>
          </cell>
          <cell r="BL120">
            <v>0</v>
          </cell>
          <cell r="BM120">
            <v>0</v>
          </cell>
          <cell r="BN120">
            <v>0</v>
          </cell>
          <cell r="BO120">
            <v>0</v>
          </cell>
          <cell r="BP120">
            <v>0</v>
          </cell>
          <cell r="BQ120">
            <v>5390</v>
          </cell>
          <cell r="BR120">
            <v>1</v>
          </cell>
          <cell r="BS120">
            <v>0</v>
          </cell>
          <cell r="BT120">
            <v>0</v>
          </cell>
          <cell r="BU120">
            <v>0</v>
          </cell>
          <cell r="BV120">
            <v>0</v>
          </cell>
          <cell r="BW120">
            <v>0</v>
          </cell>
          <cell r="BX120">
            <v>0</v>
          </cell>
          <cell r="BY120">
            <v>0</v>
          </cell>
          <cell r="BZ120">
            <v>0</v>
          </cell>
          <cell r="CA120">
            <v>0</v>
          </cell>
          <cell r="CB120">
            <v>0</v>
          </cell>
          <cell r="CC120">
            <v>0</v>
          </cell>
          <cell r="CG120">
            <v>0</v>
          </cell>
          <cell r="CH120">
            <v>854882</v>
          </cell>
          <cell r="CI120">
            <v>0</v>
          </cell>
          <cell r="CJ120">
            <v>4</v>
          </cell>
          <cell r="CK120">
            <v>0</v>
          </cell>
          <cell r="CL120">
            <v>0</v>
          </cell>
          <cell r="CN120">
            <v>0</v>
          </cell>
          <cell r="CO120">
            <v>1</v>
          </cell>
          <cell r="CP120">
            <v>0</v>
          </cell>
          <cell r="CQ120">
            <v>0</v>
          </cell>
          <cell r="CR120">
            <v>3707.922</v>
          </cell>
          <cell r="CS120">
            <v>0</v>
          </cell>
          <cell r="CT120">
            <v>0</v>
          </cell>
          <cell r="CU120">
            <v>0</v>
          </cell>
          <cell r="CV120">
            <v>0</v>
          </cell>
          <cell r="CW120">
            <v>0</v>
          </cell>
          <cell r="CX120">
            <v>0</v>
          </cell>
          <cell r="CY120">
            <v>0</v>
          </cell>
          <cell r="CZ120">
            <v>0</v>
          </cell>
          <cell r="DA120">
            <v>1</v>
          </cell>
          <cell r="DB120">
            <v>23176247</v>
          </cell>
          <cell r="DC120">
            <v>0</v>
          </cell>
          <cell r="DD120">
            <v>0</v>
          </cell>
          <cell r="DE120">
            <v>3123508</v>
          </cell>
          <cell r="DF120">
            <v>3123508</v>
          </cell>
          <cell r="DG120">
            <v>2389.83</v>
          </cell>
          <cell r="DH120">
            <v>0</v>
          </cell>
          <cell r="DI120">
            <v>0</v>
          </cell>
          <cell r="DK120">
            <v>5390</v>
          </cell>
          <cell r="DL120">
            <v>0</v>
          </cell>
          <cell r="DM120">
            <v>1821299</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0.19700000000000001</v>
          </cell>
          <cell r="EB120">
            <v>0</v>
          </cell>
          <cell r="EC120">
            <v>59.661000000000001</v>
          </cell>
          <cell r="ED120">
            <v>428873</v>
          </cell>
          <cell r="EE120">
            <v>0</v>
          </cell>
          <cell r="EF120">
            <v>0</v>
          </cell>
          <cell r="EG120">
            <v>0</v>
          </cell>
          <cell r="EH120">
            <v>1392426</v>
          </cell>
          <cell r="EI120">
            <v>0</v>
          </cell>
          <cell r="EJ120">
            <v>0</v>
          </cell>
          <cell r="EK120">
            <v>55.319000000000003</v>
          </cell>
          <cell r="EL120">
            <v>0</v>
          </cell>
          <cell r="EM120">
            <v>8.5299999999999994</v>
          </cell>
          <cell r="EN120">
            <v>4.1079999999999997</v>
          </cell>
          <cell r="EO120">
            <v>0</v>
          </cell>
          <cell r="EP120">
            <v>0</v>
          </cell>
          <cell r="EQ120">
            <v>68.153999999999996</v>
          </cell>
          <cell r="ER120">
            <v>0</v>
          </cell>
          <cell r="ES120">
            <v>213.072</v>
          </cell>
          <cell r="ET120">
            <v>31250</v>
          </cell>
          <cell r="EU120">
            <v>1928442</v>
          </cell>
          <cell r="EV120">
            <v>0</v>
          </cell>
          <cell r="EW120">
            <v>0</v>
          </cell>
          <cell r="EX120">
            <v>0</v>
          </cell>
          <cell r="EZ120">
            <v>28263097</v>
          </cell>
          <cell r="FA120">
            <v>0</v>
          </cell>
          <cell r="FB120">
            <v>30191539</v>
          </cell>
          <cell r="FC120">
            <v>0.97329200000000005</v>
          </cell>
          <cell r="FD120">
            <v>0</v>
          </cell>
          <cell r="FE120">
            <v>3478436</v>
          </cell>
          <cell r="FF120">
            <v>893667</v>
          </cell>
          <cell r="FG120">
            <v>5.7339000000000001E-2</v>
          </cell>
          <cell r="FH120">
            <v>4.9002999999999998E-2</v>
          </cell>
          <cell r="FI120">
            <v>0</v>
          </cell>
          <cell r="FJ120">
            <v>0</v>
          </cell>
          <cell r="FK120">
            <v>5707.9790000000003</v>
          </cell>
          <cell r="FL120">
            <v>35418524</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823010</v>
          </cell>
          <cell r="GC120">
            <v>823010</v>
          </cell>
          <cell r="GD120">
            <v>93.287999999999997</v>
          </cell>
          <cell r="GF120">
            <v>0</v>
          </cell>
          <cell r="GG120">
            <v>0</v>
          </cell>
          <cell r="GH120">
            <v>0</v>
          </cell>
          <cell r="GI120">
            <v>0</v>
          </cell>
          <cell r="GJ120">
            <v>0</v>
          </cell>
          <cell r="GK120">
            <v>4757.3789999999999</v>
          </cell>
          <cell r="GL120">
            <v>12367</v>
          </cell>
          <cell r="GM120">
            <v>0</v>
          </cell>
          <cell r="GN120">
            <v>0</v>
          </cell>
          <cell r="GO120">
            <v>0</v>
          </cell>
          <cell r="GP120">
            <v>34563642</v>
          </cell>
          <cell r="GQ120">
            <v>34563642</v>
          </cell>
          <cell r="GR120">
            <v>0</v>
          </cell>
          <cell r="GS120">
            <v>0</v>
          </cell>
          <cell r="GT120">
            <v>0</v>
          </cell>
          <cell r="HB120">
            <v>210852832</v>
          </cell>
          <cell r="HC120">
            <v>6.0034999999999998E-2</v>
          </cell>
          <cell r="HD120">
            <v>823632</v>
          </cell>
        </row>
        <row r="121">
          <cell r="B121">
            <v>220817</v>
          </cell>
          <cell r="C121">
            <v>9</v>
          </cell>
          <cell r="D121">
            <v>2019</v>
          </cell>
          <cell r="E121">
            <v>5390</v>
          </cell>
          <cell r="F121">
            <v>0</v>
          </cell>
          <cell r="G121">
            <v>2508.5</v>
          </cell>
          <cell r="H121">
            <v>2365.663</v>
          </cell>
          <cell r="I121">
            <v>2365.663</v>
          </cell>
          <cell r="J121">
            <v>2508.5</v>
          </cell>
          <cell r="K121">
            <v>0</v>
          </cell>
          <cell r="L121">
            <v>6535</v>
          </cell>
          <cell r="M121">
            <v>0</v>
          </cell>
          <cell r="N121">
            <v>0</v>
          </cell>
          <cell r="P121">
            <v>2502.2280000000001</v>
          </cell>
          <cell r="Q121">
            <v>0</v>
          </cell>
          <cell r="R121">
            <v>1118946</v>
          </cell>
          <cell r="S121">
            <v>447.18</v>
          </cell>
          <cell r="U121">
            <v>0</v>
          </cell>
          <cell r="V121">
            <v>318.31799999999998</v>
          </cell>
          <cell r="W121">
            <v>208021</v>
          </cell>
          <cell r="X121">
            <v>208021</v>
          </cell>
          <cell r="Z121">
            <v>0</v>
          </cell>
          <cell r="AA121">
            <v>1</v>
          </cell>
          <cell r="AB121">
            <v>1</v>
          </cell>
          <cell r="AC121">
            <v>0</v>
          </cell>
          <cell r="AD121" t="str">
            <v>N</v>
          </cell>
          <cell r="AE121">
            <v>0</v>
          </cell>
          <cell r="AH121">
            <v>0</v>
          </cell>
          <cell r="AI121">
            <v>0</v>
          </cell>
          <cell r="AJ121">
            <v>5102</v>
          </cell>
          <cell r="AK121" t="str">
            <v>1</v>
          </cell>
          <cell r="AL121" t="str">
            <v>NEWMAN INTERNATIONAL ACADEMY OF ARLINGTON</v>
          </cell>
          <cell r="AM121">
            <v>0</v>
          </cell>
          <cell r="AN121">
            <v>0</v>
          </cell>
          <cell r="AO121">
            <v>0</v>
          </cell>
          <cell r="AP121">
            <v>0</v>
          </cell>
          <cell r="AQ121">
            <v>0</v>
          </cell>
          <cell r="AR121">
            <v>0</v>
          </cell>
          <cell r="AS121">
            <v>0</v>
          </cell>
          <cell r="AT121">
            <v>0</v>
          </cell>
          <cell r="AU121">
            <v>0</v>
          </cell>
          <cell r="AV121">
            <v>0</v>
          </cell>
          <cell r="AW121">
            <v>21320586</v>
          </cell>
          <cell r="AX121">
            <v>20616666</v>
          </cell>
          <cell r="AY121">
            <v>0</v>
          </cell>
          <cell r="AZ121">
            <v>1265659</v>
          </cell>
          <cell r="BA121">
            <v>0</v>
          </cell>
          <cell r="BB121">
            <v>98025</v>
          </cell>
          <cell r="BC121">
            <v>98025</v>
          </cell>
          <cell r="BD121">
            <v>125</v>
          </cell>
          <cell r="BE121">
            <v>0</v>
          </cell>
          <cell r="BF121">
            <v>18458044</v>
          </cell>
          <cell r="BG121">
            <v>0</v>
          </cell>
          <cell r="BH121">
            <v>533.5</v>
          </cell>
          <cell r="BI121">
            <v>146713</v>
          </cell>
          <cell r="BJ121">
            <v>12</v>
          </cell>
          <cell r="BK121">
            <v>0</v>
          </cell>
          <cell r="BL121">
            <v>0</v>
          </cell>
          <cell r="BM121">
            <v>0</v>
          </cell>
          <cell r="BN121">
            <v>0</v>
          </cell>
          <cell r="BO121">
            <v>0</v>
          </cell>
          <cell r="BP121">
            <v>0</v>
          </cell>
          <cell r="BQ121">
            <v>5390</v>
          </cell>
          <cell r="BR121">
            <v>1</v>
          </cell>
          <cell r="BS121">
            <v>0</v>
          </cell>
          <cell r="BT121">
            <v>0</v>
          </cell>
          <cell r="BU121">
            <v>0</v>
          </cell>
          <cell r="BV121">
            <v>0</v>
          </cell>
          <cell r="BW121">
            <v>0</v>
          </cell>
          <cell r="BX121">
            <v>0</v>
          </cell>
          <cell r="BY121">
            <v>0</v>
          </cell>
          <cell r="BZ121">
            <v>0</v>
          </cell>
          <cell r="CA121">
            <v>0</v>
          </cell>
          <cell r="CB121">
            <v>0</v>
          </cell>
          <cell r="CC121">
            <v>0</v>
          </cell>
          <cell r="CG121">
            <v>0</v>
          </cell>
          <cell r="CH121">
            <v>557207</v>
          </cell>
          <cell r="CI121">
            <v>0</v>
          </cell>
          <cell r="CJ121">
            <v>4</v>
          </cell>
          <cell r="CK121">
            <v>0</v>
          </cell>
          <cell r="CL121">
            <v>0</v>
          </cell>
          <cell r="CN121">
            <v>0</v>
          </cell>
          <cell r="CO121">
            <v>1</v>
          </cell>
          <cell r="CP121">
            <v>0</v>
          </cell>
          <cell r="CQ121">
            <v>0</v>
          </cell>
          <cell r="CR121">
            <v>2508.5</v>
          </cell>
          <cell r="CS121">
            <v>0</v>
          </cell>
          <cell r="CT121">
            <v>0</v>
          </cell>
          <cell r="CU121">
            <v>0</v>
          </cell>
          <cell r="CV121">
            <v>0</v>
          </cell>
          <cell r="CW121">
            <v>0</v>
          </cell>
          <cell r="CX121">
            <v>0</v>
          </cell>
          <cell r="CY121">
            <v>0</v>
          </cell>
          <cell r="CZ121">
            <v>0</v>
          </cell>
          <cell r="DA121">
            <v>1</v>
          </cell>
          <cell r="DB121">
            <v>15459608</v>
          </cell>
          <cell r="DC121">
            <v>0</v>
          </cell>
          <cell r="DD121">
            <v>0</v>
          </cell>
          <cell r="DE121">
            <v>1346864</v>
          </cell>
          <cell r="DF121">
            <v>1346864</v>
          </cell>
          <cell r="DG121">
            <v>1030.5</v>
          </cell>
          <cell r="DH121">
            <v>0</v>
          </cell>
          <cell r="DI121">
            <v>0</v>
          </cell>
          <cell r="DK121">
            <v>5390</v>
          </cell>
          <cell r="DL121">
            <v>0</v>
          </cell>
          <cell r="DM121">
            <v>971282</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13.598000000000001</v>
          </cell>
          <cell r="ED121">
            <v>97749</v>
          </cell>
          <cell r="EE121">
            <v>0</v>
          </cell>
          <cell r="EF121">
            <v>0</v>
          </cell>
          <cell r="EG121">
            <v>0</v>
          </cell>
          <cell r="EH121">
            <v>873533</v>
          </cell>
          <cell r="EI121">
            <v>0</v>
          </cell>
          <cell r="EJ121">
            <v>0</v>
          </cell>
          <cell r="EK121">
            <v>40.231000000000002</v>
          </cell>
          <cell r="EL121">
            <v>0</v>
          </cell>
          <cell r="EM121">
            <v>0.44400000000000001</v>
          </cell>
          <cell r="EN121">
            <v>2.3290000000000002</v>
          </cell>
          <cell r="EO121">
            <v>0</v>
          </cell>
          <cell r="EP121">
            <v>0</v>
          </cell>
          <cell r="EQ121">
            <v>43.003999999999998</v>
          </cell>
          <cell r="ER121">
            <v>0</v>
          </cell>
          <cell r="ES121">
            <v>133.66999999999999</v>
          </cell>
          <cell r="ET121">
            <v>0</v>
          </cell>
          <cell r="EU121">
            <v>1265659</v>
          </cell>
          <cell r="EV121">
            <v>0</v>
          </cell>
          <cell r="EW121">
            <v>0</v>
          </cell>
          <cell r="EX121">
            <v>0</v>
          </cell>
          <cell r="EZ121">
            <v>17845606</v>
          </cell>
          <cell r="FA121">
            <v>0</v>
          </cell>
          <cell r="FB121">
            <v>19111265</v>
          </cell>
          <cell r="FC121">
            <v>0.97329200000000005</v>
          </cell>
          <cell r="FD121">
            <v>0</v>
          </cell>
          <cell r="FE121">
            <v>2204649</v>
          </cell>
          <cell r="FF121">
            <v>566411</v>
          </cell>
          <cell r="FG121">
            <v>5.7339000000000001E-2</v>
          </cell>
          <cell r="FH121">
            <v>4.9002999999999998E-2</v>
          </cell>
          <cell r="FI121">
            <v>0</v>
          </cell>
          <cell r="FJ121">
            <v>0</v>
          </cell>
          <cell r="FK121">
            <v>3617.7440000000001</v>
          </cell>
          <cell r="FL121">
            <v>22439532</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880752</v>
          </cell>
          <cell r="GC121">
            <v>880752</v>
          </cell>
          <cell r="GD121">
            <v>99.832999999999998</v>
          </cell>
          <cell r="GF121">
            <v>0</v>
          </cell>
          <cell r="GG121">
            <v>0</v>
          </cell>
          <cell r="GH121">
            <v>0</v>
          </cell>
          <cell r="GI121">
            <v>0</v>
          </cell>
          <cell r="GJ121">
            <v>0</v>
          </cell>
          <cell r="GK121">
            <v>4604.6369999999997</v>
          </cell>
          <cell r="GL121">
            <v>0</v>
          </cell>
          <cell r="GM121">
            <v>0</v>
          </cell>
          <cell r="GN121">
            <v>0</v>
          </cell>
          <cell r="GO121">
            <v>0</v>
          </cell>
          <cell r="GP121">
            <v>21882325</v>
          </cell>
          <cell r="GQ121">
            <v>21882325</v>
          </cell>
          <cell r="GR121">
            <v>0</v>
          </cell>
          <cell r="GS121">
            <v>0</v>
          </cell>
          <cell r="GT121">
            <v>0</v>
          </cell>
          <cell r="HB121">
            <v>210852832</v>
          </cell>
          <cell r="HC121">
            <v>6.0034999999999998E-2</v>
          </cell>
          <cell r="HD121">
            <v>557207</v>
          </cell>
        </row>
        <row r="122">
          <cell r="B122">
            <v>227817</v>
          </cell>
          <cell r="C122">
            <v>9</v>
          </cell>
          <cell r="D122">
            <v>2019</v>
          </cell>
          <cell r="E122">
            <v>5390</v>
          </cell>
          <cell r="F122">
            <v>0</v>
          </cell>
          <cell r="G122">
            <v>455.12299999999999</v>
          </cell>
          <cell r="H122">
            <v>439.17500000000001</v>
          </cell>
          <cell r="I122">
            <v>439.17500000000001</v>
          </cell>
          <cell r="J122">
            <v>455.12299999999999</v>
          </cell>
          <cell r="K122">
            <v>0</v>
          </cell>
          <cell r="L122">
            <v>6535</v>
          </cell>
          <cell r="M122">
            <v>0</v>
          </cell>
          <cell r="N122">
            <v>0</v>
          </cell>
          <cell r="P122">
            <v>457.44299999999998</v>
          </cell>
          <cell r="Q122">
            <v>0</v>
          </cell>
          <cell r="R122">
            <v>204559</v>
          </cell>
          <cell r="S122">
            <v>447.18</v>
          </cell>
          <cell r="U122">
            <v>0</v>
          </cell>
          <cell r="V122">
            <v>182.875</v>
          </cell>
          <cell r="W122">
            <v>119509</v>
          </cell>
          <cell r="X122">
            <v>119509</v>
          </cell>
          <cell r="Z122">
            <v>0</v>
          </cell>
          <cell r="AA122">
            <v>1</v>
          </cell>
          <cell r="AB122">
            <v>1</v>
          </cell>
          <cell r="AC122">
            <v>0</v>
          </cell>
          <cell r="AD122" t="str">
            <v>N</v>
          </cell>
          <cell r="AE122">
            <v>0</v>
          </cell>
          <cell r="AH122">
            <v>0</v>
          </cell>
          <cell r="AI122">
            <v>0</v>
          </cell>
          <cell r="AJ122">
            <v>5102</v>
          </cell>
          <cell r="AK122" t="str">
            <v>1</v>
          </cell>
          <cell r="AL122" t="str">
            <v>CEDARS INTERNATIONAL ACADEMY</v>
          </cell>
          <cell r="AM122">
            <v>0</v>
          </cell>
          <cell r="AN122">
            <v>0</v>
          </cell>
          <cell r="AO122">
            <v>0</v>
          </cell>
          <cell r="AP122">
            <v>0</v>
          </cell>
          <cell r="AQ122">
            <v>0</v>
          </cell>
          <cell r="AR122">
            <v>0</v>
          </cell>
          <cell r="AS122">
            <v>0</v>
          </cell>
          <cell r="AT122">
            <v>0</v>
          </cell>
          <cell r="AU122">
            <v>0</v>
          </cell>
          <cell r="AV122">
            <v>0</v>
          </cell>
          <cell r="AW122">
            <v>4469051</v>
          </cell>
          <cell r="AX122">
            <v>4335652</v>
          </cell>
          <cell r="AY122">
            <v>0</v>
          </cell>
          <cell r="AZ122">
            <v>228614</v>
          </cell>
          <cell r="BA122">
            <v>14.083</v>
          </cell>
          <cell r="BB122">
            <v>12155</v>
          </cell>
          <cell r="BC122">
            <v>12155</v>
          </cell>
          <cell r="BD122">
            <v>15.5</v>
          </cell>
          <cell r="BE122">
            <v>0</v>
          </cell>
          <cell r="BF122">
            <v>3855581</v>
          </cell>
          <cell r="BG122">
            <v>0</v>
          </cell>
          <cell r="BH122">
            <v>87.474000000000004</v>
          </cell>
          <cell r="BI122">
            <v>24055</v>
          </cell>
          <cell r="BJ122">
            <v>12</v>
          </cell>
          <cell r="BK122">
            <v>0</v>
          </cell>
          <cell r="BL122">
            <v>0</v>
          </cell>
          <cell r="BM122">
            <v>0</v>
          </cell>
          <cell r="BN122">
            <v>0</v>
          </cell>
          <cell r="BO122">
            <v>0</v>
          </cell>
          <cell r="BP122">
            <v>0</v>
          </cell>
          <cell r="BQ122">
            <v>5390</v>
          </cell>
          <cell r="BR122">
            <v>1</v>
          </cell>
          <cell r="BS122">
            <v>0</v>
          </cell>
          <cell r="BT122">
            <v>0</v>
          </cell>
          <cell r="BU122">
            <v>0</v>
          </cell>
          <cell r="BV122">
            <v>0</v>
          </cell>
          <cell r="BW122">
            <v>0</v>
          </cell>
          <cell r="BX122">
            <v>0</v>
          </cell>
          <cell r="BY122">
            <v>0</v>
          </cell>
          <cell r="BZ122">
            <v>0</v>
          </cell>
          <cell r="CA122">
            <v>0</v>
          </cell>
          <cell r="CB122">
            <v>0</v>
          </cell>
          <cell r="CC122">
            <v>0</v>
          </cell>
          <cell r="CG122">
            <v>0</v>
          </cell>
          <cell r="CH122">
            <v>109344</v>
          </cell>
          <cell r="CI122">
            <v>0</v>
          </cell>
          <cell r="CJ122">
            <v>4</v>
          </cell>
          <cell r="CK122">
            <v>0</v>
          </cell>
          <cell r="CL122">
            <v>0</v>
          </cell>
          <cell r="CN122">
            <v>0</v>
          </cell>
          <cell r="CO122">
            <v>1</v>
          </cell>
          <cell r="CP122">
            <v>0</v>
          </cell>
          <cell r="CQ122">
            <v>4.83</v>
          </cell>
          <cell r="CR122">
            <v>455.12299999999999</v>
          </cell>
          <cell r="CS122">
            <v>0</v>
          </cell>
          <cell r="CT122">
            <v>0</v>
          </cell>
          <cell r="CU122">
            <v>0</v>
          </cell>
          <cell r="CV122">
            <v>0</v>
          </cell>
          <cell r="CW122">
            <v>0</v>
          </cell>
          <cell r="CX122">
            <v>0</v>
          </cell>
          <cell r="CY122">
            <v>0</v>
          </cell>
          <cell r="CZ122">
            <v>0</v>
          </cell>
          <cell r="DA122">
            <v>1</v>
          </cell>
          <cell r="DB122">
            <v>2870009</v>
          </cell>
          <cell r="DC122">
            <v>0</v>
          </cell>
          <cell r="DD122">
            <v>0</v>
          </cell>
          <cell r="DE122">
            <v>566807</v>
          </cell>
          <cell r="DF122">
            <v>566807</v>
          </cell>
          <cell r="DG122">
            <v>433.67</v>
          </cell>
          <cell r="DH122">
            <v>0</v>
          </cell>
          <cell r="DI122">
            <v>0</v>
          </cell>
          <cell r="DK122">
            <v>5390</v>
          </cell>
          <cell r="DL122">
            <v>0</v>
          </cell>
          <cell r="DM122">
            <v>279713</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29.152999999999999</v>
          </cell>
          <cell r="ED122">
            <v>209566</v>
          </cell>
          <cell r="EE122">
            <v>0</v>
          </cell>
          <cell r="EF122">
            <v>0</v>
          </cell>
          <cell r="EG122">
            <v>0</v>
          </cell>
          <cell r="EH122">
            <v>70147</v>
          </cell>
          <cell r="EI122">
            <v>0</v>
          </cell>
          <cell r="EJ122">
            <v>0</v>
          </cell>
          <cell r="EK122">
            <v>2.4279999999999999</v>
          </cell>
          <cell r="EL122">
            <v>0</v>
          </cell>
          <cell r="EM122">
            <v>0</v>
          </cell>
          <cell r="EN122">
            <v>0.69</v>
          </cell>
          <cell r="EO122">
            <v>0</v>
          </cell>
          <cell r="EP122">
            <v>0</v>
          </cell>
          <cell r="EQ122">
            <v>3.1179999999999999</v>
          </cell>
          <cell r="ER122">
            <v>0</v>
          </cell>
          <cell r="ES122">
            <v>10.734</v>
          </cell>
          <cell r="ET122">
            <v>8249</v>
          </cell>
          <cell r="EU122">
            <v>228614</v>
          </cell>
          <cell r="EV122">
            <v>0</v>
          </cell>
          <cell r="EW122">
            <v>0</v>
          </cell>
          <cell r="EX122">
            <v>0</v>
          </cell>
          <cell r="EZ122">
            <v>3756823</v>
          </cell>
          <cell r="FA122">
            <v>0</v>
          </cell>
          <cell r="FB122">
            <v>3985437</v>
          </cell>
          <cell r="FC122">
            <v>0.97329200000000005</v>
          </cell>
          <cell r="FD122">
            <v>0</v>
          </cell>
          <cell r="FE122">
            <v>460515</v>
          </cell>
          <cell r="FF122">
            <v>118314</v>
          </cell>
          <cell r="FG122">
            <v>5.7339000000000001E-2</v>
          </cell>
          <cell r="FH122">
            <v>4.9002999999999998E-2</v>
          </cell>
          <cell r="FI122">
            <v>0</v>
          </cell>
          <cell r="FJ122">
            <v>0</v>
          </cell>
          <cell r="FK122">
            <v>755.68700000000001</v>
          </cell>
          <cell r="FL122">
            <v>4673610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113189</v>
          </cell>
          <cell r="GC122">
            <v>113189</v>
          </cell>
          <cell r="GD122">
            <v>12.83</v>
          </cell>
          <cell r="GF122">
            <v>0</v>
          </cell>
          <cell r="GG122">
            <v>0</v>
          </cell>
          <cell r="GH122">
            <v>0</v>
          </cell>
          <cell r="GI122">
            <v>0</v>
          </cell>
          <cell r="GJ122">
            <v>0</v>
          </cell>
          <cell r="GK122">
            <v>4835.2860000000001</v>
          </cell>
          <cell r="GL122">
            <v>5791</v>
          </cell>
          <cell r="GM122">
            <v>0</v>
          </cell>
          <cell r="GN122">
            <v>0</v>
          </cell>
          <cell r="GO122">
            <v>0</v>
          </cell>
          <cell r="GP122">
            <v>4564266</v>
          </cell>
          <cell r="GQ122">
            <v>4564266</v>
          </cell>
          <cell r="GR122">
            <v>0</v>
          </cell>
          <cell r="GS122">
            <v>0</v>
          </cell>
          <cell r="GT122">
            <v>0</v>
          </cell>
          <cell r="HB122">
            <v>210852832</v>
          </cell>
          <cell r="HC122">
            <v>6.0034999999999998E-2</v>
          </cell>
          <cell r="HD122">
            <v>101095</v>
          </cell>
        </row>
        <row r="123">
          <cell r="B123">
            <v>57819</v>
          </cell>
          <cell r="C123">
            <v>9</v>
          </cell>
          <cell r="D123">
            <v>2019</v>
          </cell>
          <cell r="E123">
            <v>5390</v>
          </cell>
          <cell r="F123">
            <v>0</v>
          </cell>
          <cell r="G123">
            <v>176.017</v>
          </cell>
          <cell r="H123">
            <v>172.03800000000001</v>
          </cell>
          <cell r="I123">
            <v>172.03800000000001</v>
          </cell>
          <cell r="J123">
            <v>176.017</v>
          </cell>
          <cell r="K123">
            <v>0</v>
          </cell>
          <cell r="L123">
            <v>6535</v>
          </cell>
          <cell r="M123">
            <v>0</v>
          </cell>
          <cell r="N123">
            <v>0</v>
          </cell>
          <cell r="P123">
            <v>173.59700000000001</v>
          </cell>
          <cell r="Q123">
            <v>0</v>
          </cell>
          <cell r="R123">
            <v>77629</v>
          </cell>
          <cell r="S123">
            <v>447.18</v>
          </cell>
          <cell r="U123">
            <v>0</v>
          </cell>
          <cell r="V123">
            <v>106.958</v>
          </cell>
          <cell r="W123">
            <v>69897</v>
          </cell>
          <cell r="X123">
            <v>69897</v>
          </cell>
          <cell r="Z123">
            <v>0</v>
          </cell>
          <cell r="AA123">
            <v>1</v>
          </cell>
          <cell r="AB123">
            <v>1</v>
          </cell>
          <cell r="AC123">
            <v>0</v>
          </cell>
          <cell r="AD123" t="str">
            <v>N</v>
          </cell>
          <cell r="AE123">
            <v>0</v>
          </cell>
          <cell r="AH123">
            <v>0</v>
          </cell>
          <cell r="AI123">
            <v>0</v>
          </cell>
          <cell r="AJ123">
            <v>5102</v>
          </cell>
          <cell r="AK123" t="str">
            <v>1</v>
          </cell>
          <cell r="AL123" t="str">
            <v>JEAN MASSIEU ACADEMY</v>
          </cell>
          <cell r="AM123">
            <v>0</v>
          </cell>
          <cell r="AN123">
            <v>0</v>
          </cell>
          <cell r="AO123">
            <v>0</v>
          </cell>
          <cell r="AP123">
            <v>0</v>
          </cell>
          <cell r="AQ123">
            <v>0</v>
          </cell>
          <cell r="AR123">
            <v>0</v>
          </cell>
          <cell r="AS123">
            <v>0</v>
          </cell>
          <cell r="AT123">
            <v>0</v>
          </cell>
          <cell r="AU123">
            <v>0</v>
          </cell>
          <cell r="AV123">
            <v>0</v>
          </cell>
          <cell r="AW123">
            <v>1812265</v>
          </cell>
          <cell r="AX123">
            <v>1761640</v>
          </cell>
          <cell r="AY123">
            <v>0</v>
          </cell>
          <cell r="AZ123">
            <v>83156</v>
          </cell>
          <cell r="BA123">
            <v>11</v>
          </cell>
          <cell r="BB123">
            <v>0</v>
          </cell>
          <cell r="BC123">
            <v>0</v>
          </cell>
          <cell r="BD123">
            <v>0</v>
          </cell>
          <cell r="BE123">
            <v>0</v>
          </cell>
          <cell r="BF123">
            <v>1528372</v>
          </cell>
          <cell r="BG123">
            <v>0</v>
          </cell>
          <cell r="BH123">
            <v>20.097999999999999</v>
          </cell>
          <cell r="BI123">
            <v>5527</v>
          </cell>
          <cell r="BJ123">
            <v>12</v>
          </cell>
          <cell r="BK123">
            <v>0</v>
          </cell>
          <cell r="BL123">
            <v>0</v>
          </cell>
          <cell r="BM123">
            <v>0</v>
          </cell>
          <cell r="BN123">
            <v>0</v>
          </cell>
          <cell r="BO123">
            <v>0</v>
          </cell>
          <cell r="BP123">
            <v>0</v>
          </cell>
          <cell r="BQ123">
            <v>5390</v>
          </cell>
          <cell r="BR123">
            <v>1</v>
          </cell>
          <cell r="BS123">
            <v>0</v>
          </cell>
          <cell r="BT123">
            <v>0</v>
          </cell>
          <cell r="BU123">
            <v>0</v>
          </cell>
          <cell r="BV123">
            <v>0</v>
          </cell>
          <cell r="BW123">
            <v>0</v>
          </cell>
          <cell r="BX123">
            <v>0</v>
          </cell>
          <cell r="BY123">
            <v>0</v>
          </cell>
          <cell r="BZ123">
            <v>0</v>
          </cell>
          <cell r="CA123">
            <v>0</v>
          </cell>
          <cell r="CB123">
            <v>0</v>
          </cell>
          <cell r="CC123">
            <v>0</v>
          </cell>
          <cell r="CG123">
            <v>0</v>
          </cell>
          <cell r="CH123">
            <v>45098</v>
          </cell>
          <cell r="CI123">
            <v>0</v>
          </cell>
          <cell r="CJ123">
            <v>4</v>
          </cell>
          <cell r="CK123">
            <v>0</v>
          </cell>
          <cell r="CL123">
            <v>0</v>
          </cell>
          <cell r="CN123">
            <v>0</v>
          </cell>
          <cell r="CO123">
            <v>1</v>
          </cell>
          <cell r="CP123">
            <v>0</v>
          </cell>
          <cell r="CQ123">
            <v>2</v>
          </cell>
          <cell r="CR123">
            <v>176.017</v>
          </cell>
          <cell r="CS123">
            <v>0</v>
          </cell>
          <cell r="CT123">
            <v>0</v>
          </cell>
          <cell r="CU123">
            <v>0</v>
          </cell>
          <cell r="CV123">
            <v>0</v>
          </cell>
          <cell r="CW123">
            <v>0</v>
          </cell>
          <cell r="CX123">
            <v>0</v>
          </cell>
          <cell r="CY123">
            <v>0</v>
          </cell>
          <cell r="CZ123">
            <v>0</v>
          </cell>
          <cell r="DA123">
            <v>1</v>
          </cell>
          <cell r="DB123">
            <v>1124268</v>
          </cell>
          <cell r="DC123">
            <v>0</v>
          </cell>
          <cell r="DD123">
            <v>0</v>
          </cell>
          <cell r="DE123">
            <v>258786</v>
          </cell>
          <cell r="DF123">
            <v>258786</v>
          </cell>
          <cell r="DG123">
            <v>198</v>
          </cell>
          <cell r="DH123">
            <v>0</v>
          </cell>
          <cell r="DI123">
            <v>0</v>
          </cell>
          <cell r="DK123">
            <v>5390</v>
          </cell>
          <cell r="DL123">
            <v>0</v>
          </cell>
          <cell r="DM123">
            <v>93885</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8.6750000000000007</v>
          </cell>
          <cell r="ED123">
            <v>62360</v>
          </cell>
          <cell r="EE123">
            <v>0</v>
          </cell>
          <cell r="EF123">
            <v>0</v>
          </cell>
          <cell r="EG123">
            <v>0</v>
          </cell>
          <cell r="EH123">
            <v>31525</v>
          </cell>
          <cell r="EI123">
            <v>0</v>
          </cell>
          <cell r="EJ123">
            <v>0</v>
          </cell>
          <cell r="EK123">
            <v>0.88300000000000001</v>
          </cell>
          <cell r="EL123">
            <v>0</v>
          </cell>
          <cell r="EM123">
            <v>0</v>
          </cell>
          <cell r="EN123">
            <v>0.435</v>
          </cell>
          <cell r="EO123">
            <v>0</v>
          </cell>
          <cell r="EP123">
            <v>0</v>
          </cell>
          <cell r="EQ123">
            <v>1.3180000000000001</v>
          </cell>
          <cell r="ER123">
            <v>0</v>
          </cell>
          <cell r="ES123">
            <v>4.8239999999999998</v>
          </cell>
          <cell r="ET123">
            <v>6000</v>
          </cell>
          <cell r="EU123">
            <v>83156</v>
          </cell>
          <cell r="EV123">
            <v>0</v>
          </cell>
          <cell r="EW123">
            <v>0</v>
          </cell>
          <cell r="EX123">
            <v>0</v>
          </cell>
          <cell r="EZ123">
            <v>1532190</v>
          </cell>
          <cell r="FA123">
            <v>0</v>
          </cell>
          <cell r="FB123">
            <v>1615346</v>
          </cell>
          <cell r="FC123">
            <v>0.97329200000000005</v>
          </cell>
          <cell r="FD123">
            <v>0</v>
          </cell>
          <cell r="FE123">
            <v>182550</v>
          </cell>
          <cell r="FF123">
            <v>46900</v>
          </cell>
          <cell r="FG123">
            <v>5.7339000000000001E-2</v>
          </cell>
          <cell r="FH123">
            <v>4.9002999999999998E-2</v>
          </cell>
          <cell r="FI123">
            <v>0</v>
          </cell>
          <cell r="FJ123">
            <v>0</v>
          </cell>
          <cell r="FK123">
            <v>299.55799999999999</v>
          </cell>
          <cell r="FL123">
            <v>1889894</v>
          </cell>
          <cell r="FM123">
            <v>0</v>
          </cell>
          <cell r="FN123">
            <v>0</v>
          </cell>
          <cell r="FO123">
            <v>39507</v>
          </cell>
          <cell r="FP123">
            <v>0</v>
          </cell>
          <cell r="FQ123">
            <v>39507</v>
          </cell>
          <cell r="FR123">
            <v>39507</v>
          </cell>
          <cell r="FS123">
            <v>0</v>
          </cell>
          <cell r="FT123">
            <v>0</v>
          </cell>
          <cell r="FU123">
            <v>0</v>
          </cell>
          <cell r="FV123">
            <v>0</v>
          </cell>
          <cell r="FW123">
            <v>0</v>
          </cell>
          <cell r="FX123">
            <v>0</v>
          </cell>
          <cell r="FY123">
            <v>0</v>
          </cell>
          <cell r="FZ123">
            <v>0</v>
          </cell>
          <cell r="GA123">
            <v>0</v>
          </cell>
          <cell r="GB123">
            <v>23476</v>
          </cell>
          <cell r="GC123">
            <v>23476</v>
          </cell>
          <cell r="GD123">
            <v>2.661</v>
          </cell>
          <cell r="GF123">
            <v>0</v>
          </cell>
          <cell r="GG123">
            <v>0</v>
          </cell>
          <cell r="GH123">
            <v>0</v>
          </cell>
          <cell r="GI123">
            <v>0</v>
          </cell>
          <cell r="GJ123">
            <v>0</v>
          </cell>
          <cell r="GK123">
            <v>5248.4160000000002</v>
          </cell>
          <cell r="GL123">
            <v>2831</v>
          </cell>
          <cell r="GM123">
            <v>0</v>
          </cell>
          <cell r="GN123">
            <v>96198</v>
          </cell>
          <cell r="GO123">
            <v>0</v>
          </cell>
          <cell r="GP123">
            <v>1844796</v>
          </cell>
          <cell r="GQ123">
            <v>1844796</v>
          </cell>
          <cell r="GR123">
            <v>0</v>
          </cell>
          <cell r="GS123">
            <v>0</v>
          </cell>
          <cell r="GT123">
            <v>0</v>
          </cell>
          <cell r="HB123">
            <v>210852832</v>
          </cell>
          <cell r="HC123">
            <v>6.0034999999999998E-2</v>
          </cell>
          <cell r="HD123">
            <v>39098</v>
          </cell>
        </row>
        <row r="124">
          <cell r="B124">
            <v>101819</v>
          </cell>
          <cell r="C124">
            <v>9</v>
          </cell>
          <cell r="D124">
            <v>2019</v>
          </cell>
          <cell r="E124">
            <v>5390</v>
          </cell>
          <cell r="F124">
            <v>0</v>
          </cell>
          <cell r="G124">
            <v>468.39499999999998</v>
          </cell>
          <cell r="H124">
            <v>461.517</v>
          </cell>
          <cell r="I124">
            <v>461.517</v>
          </cell>
          <cell r="J124">
            <v>468.39499999999998</v>
          </cell>
          <cell r="K124">
            <v>0</v>
          </cell>
          <cell r="L124">
            <v>6535</v>
          </cell>
          <cell r="M124">
            <v>0</v>
          </cell>
          <cell r="N124">
            <v>0</v>
          </cell>
          <cell r="P124">
            <v>467.68799999999999</v>
          </cell>
          <cell r="Q124">
            <v>0</v>
          </cell>
          <cell r="R124">
            <v>209141</v>
          </cell>
          <cell r="S124">
            <v>447.18</v>
          </cell>
          <cell r="U124">
            <v>0</v>
          </cell>
          <cell r="V124">
            <v>375.255</v>
          </cell>
          <cell r="W124">
            <v>245229</v>
          </cell>
          <cell r="X124">
            <v>245229</v>
          </cell>
          <cell r="Z124">
            <v>0</v>
          </cell>
          <cell r="AA124">
            <v>1</v>
          </cell>
          <cell r="AB124">
            <v>1</v>
          </cell>
          <cell r="AC124">
            <v>0</v>
          </cell>
          <cell r="AD124" t="str">
            <v>N</v>
          </cell>
          <cell r="AE124">
            <v>0</v>
          </cell>
          <cell r="AH124">
            <v>0</v>
          </cell>
          <cell r="AI124">
            <v>0</v>
          </cell>
          <cell r="AJ124">
            <v>5102</v>
          </cell>
          <cell r="AK124" t="str">
            <v>1</v>
          </cell>
          <cell r="AL124" t="str">
            <v>AMIGOS POR VIDA-FRIENDS FOR LIFE PUB CHTR SCH</v>
          </cell>
          <cell r="AM124">
            <v>0</v>
          </cell>
          <cell r="AN124">
            <v>0</v>
          </cell>
          <cell r="AO124">
            <v>0</v>
          </cell>
          <cell r="AP124">
            <v>0</v>
          </cell>
          <cell r="AQ124">
            <v>0</v>
          </cell>
          <cell r="AR124">
            <v>0</v>
          </cell>
          <cell r="AS124">
            <v>0</v>
          </cell>
          <cell r="AT124">
            <v>0</v>
          </cell>
          <cell r="AU124">
            <v>0</v>
          </cell>
          <cell r="AV124">
            <v>0</v>
          </cell>
          <cell r="AW124">
            <v>4644647</v>
          </cell>
          <cell r="AX124">
            <v>4540603</v>
          </cell>
          <cell r="AY124">
            <v>0</v>
          </cell>
          <cell r="AZ124">
            <v>209141</v>
          </cell>
          <cell r="BA124">
            <v>0</v>
          </cell>
          <cell r="BB124">
            <v>0</v>
          </cell>
          <cell r="BC124">
            <v>0</v>
          </cell>
          <cell r="BD124">
            <v>0</v>
          </cell>
          <cell r="BE124">
            <v>0</v>
          </cell>
          <cell r="BF124">
            <v>4033518</v>
          </cell>
          <cell r="BG124">
            <v>0</v>
          </cell>
          <cell r="BH124">
            <v>0</v>
          </cell>
          <cell r="BI124">
            <v>0</v>
          </cell>
          <cell r="BJ124">
            <v>12</v>
          </cell>
          <cell r="BK124">
            <v>0</v>
          </cell>
          <cell r="BL124">
            <v>0</v>
          </cell>
          <cell r="BM124">
            <v>0</v>
          </cell>
          <cell r="BN124">
            <v>0</v>
          </cell>
          <cell r="BO124">
            <v>0</v>
          </cell>
          <cell r="BP124">
            <v>0</v>
          </cell>
          <cell r="BQ124">
            <v>5390</v>
          </cell>
          <cell r="BR124">
            <v>1</v>
          </cell>
          <cell r="BS124">
            <v>0</v>
          </cell>
          <cell r="BT124">
            <v>0</v>
          </cell>
          <cell r="BU124">
            <v>0</v>
          </cell>
          <cell r="BV124">
            <v>0</v>
          </cell>
          <cell r="BW124">
            <v>0</v>
          </cell>
          <cell r="BX124">
            <v>0</v>
          </cell>
          <cell r="BY124">
            <v>0</v>
          </cell>
          <cell r="BZ124">
            <v>0</v>
          </cell>
          <cell r="CA124">
            <v>0</v>
          </cell>
          <cell r="CB124">
            <v>0</v>
          </cell>
          <cell r="CC124">
            <v>0</v>
          </cell>
          <cell r="CG124">
            <v>0</v>
          </cell>
          <cell r="CH124">
            <v>104044</v>
          </cell>
          <cell r="CI124">
            <v>0</v>
          </cell>
          <cell r="CJ124">
            <v>4</v>
          </cell>
          <cell r="CK124">
            <v>0</v>
          </cell>
          <cell r="CL124">
            <v>0</v>
          </cell>
          <cell r="CN124">
            <v>0</v>
          </cell>
          <cell r="CO124">
            <v>1</v>
          </cell>
          <cell r="CP124">
            <v>0</v>
          </cell>
          <cell r="CQ124">
            <v>0</v>
          </cell>
          <cell r="CR124">
            <v>468.39499999999998</v>
          </cell>
          <cell r="CS124">
            <v>0</v>
          </cell>
          <cell r="CT124">
            <v>0</v>
          </cell>
          <cell r="CU124">
            <v>0</v>
          </cell>
          <cell r="CV124">
            <v>0</v>
          </cell>
          <cell r="CW124">
            <v>0</v>
          </cell>
          <cell r="CX124">
            <v>0</v>
          </cell>
          <cell r="CY124">
            <v>0</v>
          </cell>
          <cell r="CZ124">
            <v>0</v>
          </cell>
          <cell r="DA124">
            <v>1</v>
          </cell>
          <cell r="DB124">
            <v>3016014</v>
          </cell>
          <cell r="DC124">
            <v>0</v>
          </cell>
          <cell r="DD124">
            <v>0</v>
          </cell>
          <cell r="DE124">
            <v>656114</v>
          </cell>
          <cell r="DF124">
            <v>656114</v>
          </cell>
          <cell r="DG124">
            <v>502</v>
          </cell>
          <cell r="DH124">
            <v>0</v>
          </cell>
          <cell r="DI124">
            <v>0</v>
          </cell>
          <cell r="DK124">
            <v>5390</v>
          </cell>
          <cell r="DL124">
            <v>0</v>
          </cell>
          <cell r="DM124">
            <v>226845</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11.372999999999999</v>
          </cell>
          <cell r="ED124">
            <v>81755</v>
          </cell>
          <cell r="EE124">
            <v>0</v>
          </cell>
          <cell r="EF124">
            <v>0</v>
          </cell>
          <cell r="EG124">
            <v>0</v>
          </cell>
          <cell r="EH124">
            <v>145090</v>
          </cell>
          <cell r="EI124">
            <v>0</v>
          </cell>
          <cell r="EJ124">
            <v>0</v>
          </cell>
          <cell r="EK124">
            <v>5.88</v>
          </cell>
          <cell r="EL124">
            <v>0</v>
          </cell>
          <cell r="EM124">
            <v>0.214</v>
          </cell>
          <cell r="EN124">
            <v>0.78400000000000003</v>
          </cell>
          <cell r="EO124">
            <v>0</v>
          </cell>
          <cell r="EP124">
            <v>0</v>
          </cell>
          <cell r="EQ124">
            <v>6.8780000000000001</v>
          </cell>
          <cell r="ER124">
            <v>0</v>
          </cell>
          <cell r="ES124">
            <v>22.202000000000002</v>
          </cell>
          <cell r="ET124">
            <v>0</v>
          </cell>
          <cell r="EU124">
            <v>209141</v>
          </cell>
          <cell r="EV124">
            <v>0</v>
          </cell>
          <cell r="EW124">
            <v>0</v>
          </cell>
          <cell r="EX124">
            <v>0</v>
          </cell>
          <cell r="EZ124">
            <v>3935061</v>
          </cell>
          <cell r="FA124">
            <v>0</v>
          </cell>
          <cell r="FB124">
            <v>4144202</v>
          </cell>
          <cell r="FC124">
            <v>0.97329200000000005</v>
          </cell>
          <cell r="FD124">
            <v>0</v>
          </cell>
          <cell r="FE124">
            <v>481768</v>
          </cell>
          <cell r="FF124">
            <v>123774</v>
          </cell>
          <cell r="FG124">
            <v>5.7339000000000001E-2</v>
          </cell>
          <cell r="FH124">
            <v>4.9002999999999998E-2</v>
          </cell>
          <cell r="FI124">
            <v>0</v>
          </cell>
          <cell r="FJ124">
            <v>0</v>
          </cell>
          <cell r="FK124">
            <v>790.56200000000001</v>
          </cell>
          <cell r="FL124">
            <v>4853788</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F124">
            <v>0</v>
          </cell>
          <cell r="GG124">
            <v>0</v>
          </cell>
          <cell r="GH124">
            <v>0</v>
          </cell>
          <cell r="GI124">
            <v>0</v>
          </cell>
          <cell r="GJ124">
            <v>0</v>
          </cell>
          <cell r="GK124">
            <v>4748.2139999999999</v>
          </cell>
          <cell r="GL124">
            <v>14452</v>
          </cell>
          <cell r="GM124">
            <v>0</v>
          </cell>
          <cell r="GN124">
            <v>0</v>
          </cell>
          <cell r="GO124">
            <v>0</v>
          </cell>
          <cell r="GP124">
            <v>4749744</v>
          </cell>
          <cell r="GQ124">
            <v>4749744</v>
          </cell>
          <cell r="GR124">
            <v>0</v>
          </cell>
          <cell r="GS124">
            <v>0</v>
          </cell>
          <cell r="GT124">
            <v>0</v>
          </cell>
          <cell r="HB124">
            <v>210852832</v>
          </cell>
          <cell r="HC124">
            <v>6.0034999999999998E-2</v>
          </cell>
          <cell r="HD124">
            <v>104044</v>
          </cell>
        </row>
        <row r="125">
          <cell r="B125">
            <v>220819</v>
          </cell>
          <cell r="C125">
            <v>9</v>
          </cell>
          <cell r="D125">
            <v>2019</v>
          </cell>
          <cell r="E125">
            <v>5390</v>
          </cell>
          <cell r="F125">
            <v>0</v>
          </cell>
          <cell r="G125">
            <v>879.55499999999995</v>
          </cell>
          <cell r="H125">
            <v>847.11599999999999</v>
          </cell>
          <cell r="I125">
            <v>847.11599999999999</v>
          </cell>
          <cell r="J125">
            <v>879.55499999999995</v>
          </cell>
          <cell r="K125">
            <v>0</v>
          </cell>
          <cell r="L125">
            <v>6535</v>
          </cell>
          <cell r="M125">
            <v>0</v>
          </cell>
          <cell r="N125">
            <v>0</v>
          </cell>
          <cell r="P125">
            <v>873.755</v>
          </cell>
          <cell r="Q125">
            <v>0</v>
          </cell>
          <cell r="R125">
            <v>390726</v>
          </cell>
          <cell r="S125">
            <v>447.18</v>
          </cell>
          <cell r="U125">
            <v>0</v>
          </cell>
          <cell r="V125">
            <v>22.218</v>
          </cell>
          <cell r="W125">
            <v>14519</v>
          </cell>
          <cell r="X125">
            <v>14519</v>
          </cell>
          <cell r="Z125">
            <v>0</v>
          </cell>
          <cell r="AA125">
            <v>1</v>
          </cell>
          <cell r="AB125">
            <v>1</v>
          </cell>
          <cell r="AC125">
            <v>0</v>
          </cell>
          <cell r="AD125" t="str">
            <v>N</v>
          </cell>
          <cell r="AE125">
            <v>0</v>
          </cell>
          <cell r="AH125">
            <v>0</v>
          </cell>
          <cell r="AI125">
            <v>0</v>
          </cell>
          <cell r="AJ125">
            <v>5102</v>
          </cell>
          <cell r="AK125" t="str">
            <v>1</v>
          </cell>
          <cell r="AL125" t="str">
            <v>HIGH POINT ACADEMY</v>
          </cell>
          <cell r="AM125">
            <v>0</v>
          </cell>
          <cell r="AN125">
            <v>0</v>
          </cell>
          <cell r="AO125">
            <v>0</v>
          </cell>
          <cell r="AP125">
            <v>0</v>
          </cell>
          <cell r="AQ125">
            <v>0</v>
          </cell>
          <cell r="AR125">
            <v>0</v>
          </cell>
          <cell r="AS125">
            <v>0</v>
          </cell>
          <cell r="AT125">
            <v>0</v>
          </cell>
          <cell r="AU125">
            <v>0</v>
          </cell>
          <cell r="AV125">
            <v>0</v>
          </cell>
          <cell r="AW125">
            <v>7418978</v>
          </cell>
          <cell r="AX125">
            <v>7194375</v>
          </cell>
          <cell r="AY125">
            <v>0</v>
          </cell>
          <cell r="AZ125">
            <v>419955</v>
          </cell>
          <cell r="BA125">
            <v>0</v>
          </cell>
          <cell r="BB125">
            <v>34487</v>
          </cell>
          <cell r="BC125">
            <v>34487</v>
          </cell>
          <cell r="BD125">
            <v>43.976999999999997</v>
          </cell>
          <cell r="BE125">
            <v>0</v>
          </cell>
          <cell r="BF125">
            <v>6441324</v>
          </cell>
          <cell r="BG125">
            <v>0</v>
          </cell>
          <cell r="BH125">
            <v>106.288</v>
          </cell>
          <cell r="BI125">
            <v>29229</v>
          </cell>
          <cell r="BJ125">
            <v>12</v>
          </cell>
          <cell r="BK125">
            <v>0</v>
          </cell>
          <cell r="BL125">
            <v>0</v>
          </cell>
          <cell r="BM125">
            <v>0</v>
          </cell>
          <cell r="BN125">
            <v>0</v>
          </cell>
          <cell r="BO125">
            <v>0</v>
          </cell>
          <cell r="BP125">
            <v>0</v>
          </cell>
          <cell r="BQ125">
            <v>5390</v>
          </cell>
          <cell r="BR125">
            <v>1</v>
          </cell>
          <cell r="BS125">
            <v>0</v>
          </cell>
          <cell r="BT125">
            <v>0</v>
          </cell>
          <cell r="BU125">
            <v>0</v>
          </cell>
          <cell r="BV125">
            <v>0</v>
          </cell>
          <cell r="BW125">
            <v>0</v>
          </cell>
          <cell r="BX125">
            <v>0</v>
          </cell>
          <cell r="BY125">
            <v>0</v>
          </cell>
          <cell r="BZ125">
            <v>0</v>
          </cell>
          <cell r="CA125">
            <v>0</v>
          </cell>
          <cell r="CB125">
            <v>0</v>
          </cell>
          <cell r="CC125">
            <v>0</v>
          </cell>
          <cell r="CG125">
            <v>0</v>
          </cell>
          <cell r="CH125">
            <v>195374</v>
          </cell>
          <cell r="CI125">
            <v>0</v>
          </cell>
          <cell r="CJ125">
            <v>5</v>
          </cell>
          <cell r="CK125">
            <v>0</v>
          </cell>
          <cell r="CL125">
            <v>0</v>
          </cell>
          <cell r="CN125">
            <v>0</v>
          </cell>
          <cell r="CO125">
            <v>1</v>
          </cell>
          <cell r="CP125">
            <v>0</v>
          </cell>
          <cell r="CQ125">
            <v>0</v>
          </cell>
          <cell r="CR125">
            <v>879.55499999999995</v>
          </cell>
          <cell r="CS125">
            <v>0</v>
          </cell>
          <cell r="CT125">
            <v>0</v>
          </cell>
          <cell r="CU125">
            <v>0</v>
          </cell>
          <cell r="CV125">
            <v>0</v>
          </cell>
          <cell r="CW125">
            <v>0</v>
          </cell>
          <cell r="CX125">
            <v>0</v>
          </cell>
          <cell r="CY125">
            <v>0</v>
          </cell>
          <cell r="CZ125">
            <v>0</v>
          </cell>
          <cell r="DA125">
            <v>1</v>
          </cell>
          <cell r="DB125">
            <v>5535903</v>
          </cell>
          <cell r="DC125">
            <v>0</v>
          </cell>
          <cell r="DD125">
            <v>0</v>
          </cell>
          <cell r="DE125">
            <v>313680</v>
          </cell>
          <cell r="DF125">
            <v>313680</v>
          </cell>
          <cell r="DG125">
            <v>240</v>
          </cell>
          <cell r="DH125">
            <v>0</v>
          </cell>
          <cell r="DI125">
            <v>0</v>
          </cell>
          <cell r="DK125">
            <v>5390</v>
          </cell>
          <cell r="DL125">
            <v>0</v>
          </cell>
          <cell r="DM125">
            <v>629911</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23.283000000000001</v>
          </cell>
          <cell r="ED125">
            <v>167370</v>
          </cell>
          <cell r="EE125">
            <v>0</v>
          </cell>
          <cell r="EF125">
            <v>0</v>
          </cell>
          <cell r="EG125">
            <v>0</v>
          </cell>
          <cell r="EH125">
            <v>462541</v>
          </cell>
          <cell r="EI125">
            <v>0</v>
          </cell>
          <cell r="EJ125">
            <v>0</v>
          </cell>
          <cell r="EK125">
            <v>19.873000000000001</v>
          </cell>
          <cell r="EL125">
            <v>0</v>
          </cell>
          <cell r="EM125">
            <v>0.45</v>
          </cell>
          <cell r="EN125">
            <v>1.962</v>
          </cell>
          <cell r="EO125">
            <v>0</v>
          </cell>
          <cell r="EP125">
            <v>0</v>
          </cell>
          <cell r="EQ125">
            <v>22.285</v>
          </cell>
          <cell r="ER125">
            <v>0</v>
          </cell>
          <cell r="ES125">
            <v>70.778999999999996</v>
          </cell>
          <cell r="ET125">
            <v>0</v>
          </cell>
          <cell r="EU125">
            <v>419955</v>
          </cell>
          <cell r="EV125">
            <v>0</v>
          </cell>
          <cell r="EW125">
            <v>0</v>
          </cell>
          <cell r="EX125">
            <v>0</v>
          </cell>
          <cell r="EZ125">
            <v>6227355</v>
          </cell>
          <cell r="FA125">
            <v>0</v>
          </cell>
          <cell r="FB125">
            <v>6647310</v>
          </cell>
          <cell r="FC125">
            <v>0.97329200000000005</v>
          </cell>
          <cell r="FD125">
            <v>0</v>
          </cell>
          <cell r="FE125">
            <v>769359</v>
          </cell>
          <cell r="FF125">
            <v>197661</v>
          </cell>
          <cell r="FG125">
            <v>5.7339000000000001E-2</v>
          </cell>
          <cell r="FH125">
            <v>4.9002999999999998E-2</v>
          </cell>
          <cell r="FI125">
            <v>0</v>
          </cell>
          <cell r="FJ125">
            <v>0</v>
          </cell>
          <cell r="FK125">
            <v>1262.4880000000001</v>
          </cell>
          <cell r="FL125">
            <v>7809704</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89581</v>
          </cell>
          <cell r="GC125">
            <v>89581</v>
          </cell>
          <cell r="GD125">
            <v>10.154</v>
          </cell>
          <cell r="GF125">
            <v>0</v>
          </cell>
          <cell r="GG125">
            <v>0</v>
          </cell>
          <cell r="GH125">
            <v>0</v>
          </cell>
          <cell r="GI125">
            <v>0</v>
          </cell>
          <cell r="GJ125">
            <v>0</v>
          </cell>
          <cell r="GK125">
            <v>4604.6369999999997</v>
          </cell>
          <cell r="GL125">
            <v>0</v>
          </cell>
          <cell r="GM125">
            <v>0</v>
          </cell>
          <cell r="GN125">
            <v>0</v>
          </cell>
          <cell r="GO125">
            <v>0</v>
          </cell>
          <cell r="GP125">
            <v>7614330</v>
          </cell>
          <cell r="GQ125">
            <v>7614330</v>
          </cell>
          <cell r="GR125">
            <v>0</v>
          </cell>
          <cell r="GS125">
            <v>0</v>
          </cell>
          <cell r="GT125">
            <v>0</v>
          </cell>
          <cell r="HB125">
            <v>210852832</v>
          </cell>
          <cell r="HC125">
            <v>6.0034999999999998E-2</v>
          </cell>
          <cell r="HD125">
            <v>195374</v>
          </cell>
        </row>
        <row r="126">
          <cell r="B126">
            <v>227819</v>
          </cell>
          <cell r="C126">
            <v>9</v>
          </cell>
          <cell r="D126">
            <v>2019</v>
          </cell>
          <cell r="E126">
            <v>5390</v>
          </cell>
          <cell r="F126">
            <v>0</v>
          </cell>
          <cell r="G126">
            <v>260.78500000000003</v>
          </cell>
          <cell r="H126">
            <v>254.614</v>
          </cell>
          <cell r="I126">
            <v>254.614</v>
          </cell>
          <cell r="J126">
            <v>260.78500000000003</v>
          </cell>
          <cell r="K126">
            <v>0</v>
          </cell>
          <cell r="L126">
            <v>6535</v>
          </cell>
          <cell r="M126">
            <v>0</v>
          </cell>
          <cell r="N126">
            <v>0</v>
          </cell>
          <cell r="P126">
            <v>260.41699999999997</v>
          </cell>
          <cell r="Q126">
            <v>0</v>
          </cell>
          <cell r="R126">
            <v>116453</v>
          </cell>
          <cell r="S126">
            <v>447.18</v>
          </cell>
          <cell r="U126">
            <v>0</v>
          </cell>
          <cell r="V126">
            <v>67.177999999999997</v>
          </cell>
          <cell r="W126">
            <v>43901</v>
          </cell>
          <cell r="X126">
            <v>43901</v>
          </cell>
          <cell r="Z126">
            <v>0</v>
          </cell>
          <cell r="AA126">
            <v>1</v>
          </cell>
          <cell r="AB126">
            <v>1</v>
          </cell>
          <cell r="AC126">
            <v>0</v>
          </cell>
          <cell r="AD126" t="str">
            <v>N</v>
          </cell>
          <cell r="AE126">
            <v>0</v>
          </cell>
          <cell r="AH126">
            <v>0</v>
          </cell>
          <cell r="AI126">
            <v>0</v>
          </cell>
          <cell r="AJ126">
            <v>5102</v>
          </cell>
          <cell r="AK126" t="str">
            <v>1</v>
          </cell>
          <cell r="AL126" t="str">
            <v>UNIVERSITY OF TEXAS ELEMENTARY CHARTER SCHOOL</v>
          </cell>
          <cell r="AM126">
            <v>0</v>
          </cell>
          <cell r="AN126">
            <v>0</v>
          </cell>
          <cell r="AO126">
            <v>0</v>
          </cell>
          <cell r="AP126">
            <v>0</v>
          </cell>
          <cell r="AQ126">
            <v>0</v>
          </cell>
          <cell r="AR126">
            <v>0</v>
          </cell>
          <cell r="AS126">
            <v>0</v>
          </cell>
          <cell r="AT126">
            <v>0</v>
          </cell>
          <cell r="AU126">
            <v>0</v>
          </cell>
          <cell r="AV126">
            <v>0</v>
          </cell>
          <cell r="AW126">
            <v>2318598</v>
          </cell>
          <cell r="AX126">
            <v>2260670</v>
          </cell>
          <cell r="AY126">
            <v>0</v>
          </cell>
          <cell r="AZ126">
            <v>116453</v>
          </cell>
          <cell r="BA126">
            <v>0</v>
          </cell>
          <cell r="BB126">
            <v>7450</v>
          </cell>
          <cell r="BC126">
            <v>7450</v>
          </cell>
          <cell r="BD126">
            <v>9.5</v>
          </cell>
          <cell r="BE126">
            <v>0</v>
          </cell>
          <cell r="BF126">
            <v>2012698</v>
          </cell>
          <cell r="BG126">
            <v>0</v>
          </cell>
          <cell r="BH126">
            <v>0</v>
          </cell>
          <cell r="BI126">
            <v>0</v>
          </cell>
          <cell r="BJ126">
            <v>12</v>
          </cell>
          <cell r="BK126">
            <v>0</v>
          </cell>
          <cell r="BL126">
            <v>0</v>
          </cell>
          <cell r="BM126">
            <v>0</v>
          </cell>
          <cell r="BN126">
            <v>0</v>
          </cell>
          <cell r="BO126">
            <v>0</v>
          </cell>
          <cell r="BP126">
            <v>0</v>
          </cell>
          <cell r="BQ126">
            <v>5390</v>
          </cell>
          <cell r="BR126">
            <v>1</v>
          </cell>
          <cell r="BS126">
            <v>0</v>
          </cell>
          <cell r="BT126">
            <v>0</v>
          </cell>
          <cell r="BU126">
            <v>0</v>
          </cell>
          <cell r="BV126">
            <v>0</v>
          </cell>
          <cell r="BW126">
            <v>0</v>
          </cell>
          <cell r="BX126">
            <v>0</v>
          </cell>
          <cell r="BY126">
            <v>0</v>
          </cell>
          <cell r="BZ126">
            <v>0</v>
          </cell>
          <cell r="CA126">
            <v>0</v>
          </cell>
          <cell r="CB126">
            <v>0</v>
          </cell>
          <cell r="CC126">
            <v>0</v>
          </cell>
          <cell r="CG126">
            <v>0</v>
          </cell>
          <cell r="CH126">
            <v>57928</v>
          </cell>
          <cell r="CI126">
            <v>0</v>
          </cell>
          <cell r="CJ126">
            <v>4</v>
          </cell>
          <cell r="CK126">
            <v>0</v>
          </cell>
          <cell r="CL126">
            <v>0</v>
          </cell>
          <cell r="CN126">
            <v>0</v>
          </cell>
          <cell r="CO126">
            <v>1</v>
          </cell>
          <cell r="CP126">
            <v>0</v>
          </cell>
          <cell r="CQ126">
            <v>0</v>
          </cell>
          <cell r="CR126">
            <v>260.78500000000003</v>
          </cell>
          <cell r="CS126">
            <v>0</v>
          </cell>
          <cell r="CT126">
            <v>0</v>
          </cell>
          <cell r="CU126">
            <v>0</v>
          </cell>
          <cell r="CV126">
            <v>0</v>
          </cell>
          <cell r="CW126">
            <v>0</v>
          </cell>
          <cell r="CX126">
            <v>0</v>
          </cell>
          <cell r="CY126">
            <v>0</v>
          </cell>
          <cell r="CZ126">
            <v>0</v>
          </cell>
          <cell r="DA126">
            <v>1</v>
          </cell>
          <cell r="DB126">
            <v>1663902</v>
          </cell>
          <cell r="DC126">
            <v>0</v>
          </cell>
          <cell r="DD126">
            <v>0</v>
          </cell>
          <cell r="DE126">
            <v>225458</v>
          </cell>
          <cell r="DF126">
            <v>225458</v>
          </cell>
          <cell r="DG126">
            <v>172.5</v>
          </cell>
          <cell r="DH126">
            <v>0</v>
          </cell>
          <cell r="DI126">
            <v>0</v>
          </cell>
          <cell r="DK126">
            <v>5390</v>
          </cell>
          <cell r="DL126">
            <v>0</v>
          </cell>
          <cell r="DM126">
            <v>127217</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127217</v>
          </cell>
          <cell r="EI126">
            <v>0</v>
          </cell>
          <cell r="EJ126">
            <v>0</v>
          </cell>
          <cell r="EK126">
            <v>5.694</v>
          </cell>
          <cell r="EL126">
            <v>0</v>
          </cell>
          <cell r="EM126">
            <v>0</v>
          </cell>
          <cell r="EN126">
            <v>0.47699999999999998</v>
          </cell>
          <cell r="EO126">
            <v>0</v>
          </cell>
          <cell r="EP126">
            <v>0</v>
          </cell>
          <cell r="EQ126">
            <v>6.1710000000000003</v>
          </cell>
          <cell r="ER126">
            <v>0</v>
          </cell>
          <cell r="ES126">
            <v>19.466999999999999</v>
          </cell>
          <cell r="ET126">
            <v>0</v>
          </cell>
          <cell r="EU126">
            <v>116453</v>
          </cell>
          <cell r="EV126">
            <v>0</v>
          </cell>
          <cell r="EW126">
            <v>0</v>
          </cell>
          <cell r="EX126">
            <v>0</v>
          </cell>
          <cell r="EZ126">
            <v>1958509</v>
          </cell>
          <cell r="FA126">
            <v>0</v>
          </cell>
          <cell r="FB126">
            <v>2074962</v>
          </cell>
          <cell r="FC126">
            <v>0.97329200000000005</v>
          </cell>
          <cell r="FD126">
            <v>0</v>
          </cell>
          <cell r="FE126">
            <v>240399</v>
          </cell>
          <cell r="FF126">
            <v>61762</v>
          </cell>
          <cell r="FG126">
            <v>5.7339000000000001E-2</v>
          </cell>
          <cell r="FH126">
            <v>4.9002999999999998E-2</v>
          </cell>
          <cell r="FI126">
            <v>0</v>
          </cell>
          <cell r="FJ126">
            <v>0</v>
          </cell>
          <cell r="FK126">
            <v>394.48500000000001</v>
          </cell>
          <cell r="FL126">
            <v>2435051</v>
          </cell>
          <cell r="FM126">
            <v>0</v>
          </cell>
          <cell r="FN126">
            <v>0</v>
          </cell>
          <cell r="FO126">
            <v>7034</v>
          </cell>
          <cell r="FP126">
            <v>0</v>
          </cell>
          <cell r="FQ126">
            <v>7034</v>
          </cell>
          <cell r="FR126">
            <v>7034</v>
          </cell>
          <cell r="FS126">
            <v>0</v>
          </cell>
          <cell r="FT126">
            <v>0</v>
          </cell>
          <cell r="FU126">
            <v>0</v>
          </cell>
          <cell r="FV126">
            <v>0</v>
          </cell>
          <cell r="FW126">
            <v>0</v>
          </cell>
          <cell r="FX126">
            <v>0</v>
          </cell>
          <cell r="FY126">
            <v>0</v>
          </cell>
          <cell r="FZ126">
            <v>0</v>
          </cell>
          <cell r="GA126">
            <v>0</v>
          </cell>
          <cell r="GB126">
            <v>0</v>
          </cell>
          <cell r="GC126">
            <v>0</v>
          </cell>
          <cell r="GD126">
            <v>0</v>
          </cell>
          <cell r="GF126">
            <v>0</v>
          </cell>
          <cell r="GG126">
            <v>0</v>
          </cell>
          <cell r="GH126">
            <v>0</v>
          </cell>
          <cell r="GI126">
            <v>0</v>
          </cell>
          <cell r="GJ126">
            <v>0</v>
          </cell>
          <cell r="GK126">
            <v>4713.9409999999998</v>
          </cell>
          <cell r="GL126">
            <v>7417</v>
          </cell>
          <cell r="GM126">
            <v>0</v>
          </cell>
          <cell r="GN126">
            <v>7195</v>
          </cell>
          <cell r="GO126">
            <v>0</v>
          </cell>
          <cell r="GP126">
            <v>2377123</v>
          </cell>
          <cell r="GQ126">
            <v>2377123</v>
          </cell>
          <cell r="GR126">
            <v>0</v>
          </cell>
          <cell r="GS126">
            <v>0</v>
          </cell>
          <cell r="GT126">
            <v>0</v>
          </cell>
          <cell r="HB126">
            <v>210852832</v>
          </cell>
          <cell r="HC126">
            <v>6.0034999999999998E-2</v>
          </cell>
          <cell r="HD126">
            <v>57928</v>
          </cell>
        </row>
        <row r="127">
          <cell r="B127">
            <v>227820</v>
          </cell>
          <cell r="C127">
            <v>9</v>
          </cell>
          <cell r="D127">
            <v>2019</v>
          </cell>
          <cell r="E127">
            <v>5390</v>
          </cell>
          <cell r="F127">
            <v>0</v>
          </cell>
          <cell r="G127">
            <v>4947.7179999999998</v>
          </cell>
          <cell r="H127">
            <v>4773.3220000000001</v>
          </cell>
          <cell r="I127">
            <v>4773.3220000000001</v>
          </cell>
          <cell r="J127">
            <v>4947.7179999999998</v>
          </cell>
          <cell r="K127">
            <v>0</v>
          </cell>
          <cell r="L127">
            <v>6535</v>
          </cell>
          <cell r="M127">
            <v>0</v>
          </cell>
          <cell r="N127">
            <v>0</v>
          </cell>
          <cell r="P127">
            <v>4938.3649999999998</v>
          </cell>
          <cell r="Q127">
            <v>0</v>
          </cell>
          <cell r="R127">
            <v>2208338</v>
          </cell>
          <cell r="S127">
            <v>447.18</v>
          </cell>
          <cell r="U127">
            <v>0</v>
          </cell>
          <cell r="V127">
            <v>2224.2530000000002</v>
          </cell>
          <cell r="W127">
            <v>1453549</v>
          </cell>
          <cell r="X127">
            <v>1453549</v>
          </cell>
          <cell r="Z127">
            <v>0</v>
          </cell>
          <cell r="AA127">
            <v>1</v>
          </cell>
          <cell r="AB127">
            <v>1</v>
          </cell>
          <cell r="AC127">
            <v>0</v>
          </cell>
          <cell r="AD127" t="str">
            <v>N</v>
          </cell>
          <cell r="AE127">
            <v>0</v>
          </cell>
          <cell r="AH127">
            <v>0</v>
          </cell>
          <cell r="AI127">
            <v>0</v>
          </cell>
          <cell r="AJ127">
            <v>5102</v>
          </cell>
          <cell r="AK127" t="str">
            <v>1</v>
          </cell>
          <cell r="AL127" t="str">
            <v>KIPP AUSTIN PUBLIC SCHOOLS INC</v>
          </cell>
          <cell r="AM127">
            <v>0</v>
          </cell>
          <cell r="AN127">
            <v>0</v>
          </cell>
          <cell r="AO127">
            <v>0</v>
          </cell>
          <cell r="AP127">
            <v>0</v>
          </cell>
          <cell r="AQ127">
            <v>0</v>
          </cell>
          <cell r="AR127">
            <v>0</v>
          </cell>
          <cell r="AS127">
            <v>0</v>
          </cell>
          <cell r="AT127">
            <v>0</v>
          </cell>
          <cell r="AU127">
            <v>0</v>
          </cell>
          <cell r="AV127">
            <v>0</v>
          </cell>
          <cell r="AW127">
            <v>48586859</v>
          </cell>
          <cell r="AX127">
            <v>47200486</v>
          </cell>
          <cell r="AY127">
            <v>0</v>
          </cell>
          <cell r="AZ127">
            <v>2495686</v>
          </cell>
          <cell r="BA127">
            <v>0</v>
          </cell>
          <cell r="BB127">
            <v>0</v>
          </cell>
          <cell r="BC127">
            <v>0</v>
          </cell>
          <cell r="BD127">
            <v>0</v>
          </cell>
          <cell r="BE127">
            <v>0</v>
          </cell>
          <cell r="BF127">
            <v>41469917</v>
          </cell>
          <cell r="BG127">
            <v>0</v>
          </cell>
          <cell r="BH127">
            <v>1044.9000000000001</v>
          </cell>
          <cell r="BI127">
            <v>287348</v>
          </cell>
          <cell r="BJ127">
            <v>12</v>
          </cell>
          <cell r="BK127">
            <v>0</v>
          </cell>
          <cell r="BL127">
            <v>0</v>
          </cell>
          <cell r="BM127">
            <v>0</v>
          </cell>
          <cell r="BN127">
            <v>0</v>
          </cell>
          <cell r="BO127">
            <v>0</v>
          </cell>
          <cell r="BP127">
            <v>0</v>
          </cell>
          <cell r="BQ127">
            <v>5390</v>
          </cell>
          <cell r="BR127">
            <v>1</v>
          </cell>
          <cell r="BS127">
            <v>0</v>
          </cell>
          <cell r="BT127">
            <v>0</v>
          </cell>
          <cell r="BU127">
            <v>0</v>
          </cell>
          <cell r="BV127">
            <v>0</v>
          </cell>
          <cell r="BW127">
            <v>0</v>
          </cell>
          <cell r="BX127">
            <v>0</v>
          </cell>
          <cell r="BY127">
            <v>0</v>
          </cell>
          <cell r="BZ127">
            <v>0</v>
          </cell>
          <cell r="CA127">
            <v>0</v>
          </cell>
          <cell r="CB127">
            <v>0</v>
          </cell>
          <cell r="CC127">
            <v>0</v>
          </cell>
          <cell r="CG127">
            <v>0</v>
          </cell>
          <cell r="CH127">
            <v>1099025</v>
          </cell>
          <cell r="CI127">
            <v>0</v>
          </cell>
          <cell r="CJ127">
            <v>4</v>
          </cell>
          <cell r="CK127">
            <v>0</v>
          </cell>
          <cell r="CL127">
            <v>0</v>
          </cell>
          <cell r="CN127">
            <v>0</v>
          </cell>
          <cell r="CO127">
            <v>1</v>
          </cell>
          <cell r="CP127">
            <v>0</v>
          </cell>
          <cell r="CQ127">
            <v>0</v>
          </cell>
          <cell r="CR127">
            <v>4947.7179999999998</v>
          </cell>
          <cell r="CS127">
            <v>0</v>
          </cell>
          <cell r="CT127">
            <v>0</v>
          </cell>
          <cell r="CU127">
            <v>0</v>
          </cell>
          <cell r="CV127">
            <v>0</v>
          </cell>
          <cell r="CW127">
            <v>0</v>
          </cell>
          <cell r="CX127">
            <v>0</v>
          </cell>
          <cell r="CY127">
            <v>0</v>
          </cell>
          <cell r="CZ127">
            <v>0</v>
          </cell>
          <cell r="DA127">
            <v>1</v>
          </cell>
          <cell r="DB127">
            <v>31193659</v>
          </cell>
          <cell r="DC127">
            <v>0</v>
          </cell>
          <cell r="DD127">
            <v>0</v>
          </cell>
          <cell r="DE127">
            <v>5929428</v>
          </cell>
          <cell r="DF127">
            <v>5929428</v>
          </cell>
          <cell r="DG127">
            <v>4536.67</v>
          </cell>
          <cell r="DH127">
            <v>0</v>
          </cell>
          <cell r="DI127">
            <v>0</v>
          </cell>
          <cell r="DK127">
            <v>5390</v>
          </cell>
          <cell r="DL127">
            <v>0</v>
          </cell>
          <cell r="DM127">
            <v>4031258</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1.2999999999999999E-2</v>
          </cell>
          <cell r="EB127">
            <v>0</v>
          </cell>
          <cell r="EC127">
            <v>72.34</v>
          </cell>
          <cell r="ED127">
            <v>520016</v>
          </cell>
          <cell r="EE127">
            <v>0</v>
          </cell>
          <cell r="EF127">
            <v>0</v>
          </cell>
          <cell r="EG127">
            <v>0</v>
          </cell>
          <cell r="EH127">
            <v>3511242</v>
          </cell>
          <cell r="EI127">
            <v>0</v>
          </cell>
          <cell r="EJ127">
            <v>0</v>
          </cell>
          <cell r="EK127">
            <v>149.19300000000001</v>
          </cell>
          <cell r="EL127">
            <v>0</v>
          </cell>
          <cell r="EM127">
            <v>18.148</v>
          </cell>
          <cell r="EN127">
            <v>7.0419999999999998</v>
          </cell>
          <cell r="EO127">
            <v>0</v>
          </cell>
          <cell r="EP127">
            <v>0</v>
          </cell>
          <cell r="EQ127">
            <v>174.39599999999999</v>
          </cell>
          <cell r="ER127">
            <v>0</v>
          </cell>
          <cell r="ES127">
            <v>537.298</v>
          </cell>
          <cell r="ET127">
            <v>0</v>
          </cell>
          <cell r="EU127">
            <v>2495686</v>
          </cell>
          <cell r="EV127">
            <v>0</v>
          </cell>
          <cell r="EW127">
            <v>0</v>
          </cell>
          <cell r="EX127">
            <v>0</v>
          </cell>
          <cell r="EZ127">
            <v>40974711</v>
          </cell>
          <cell r="FA127">
            <v>0</v>
          </cell>
          <cell r="FB127">
            <v>43470397</v>
          </cell>
          <cell r="FC127">
            <v>0.97329200000000005</v>
          </cell>
          <cell r="FD127">
            <v>0</v>
          </cell>
          <cell r="FE127">
            <v>4953213</v>
          </cell>
          <cell r="FF127">
            <v>1272562</v>
          </cell>
          <cell r="FG127">
            <v>5.7339000000000001E-2</v>
          </cell>
          <cell r="FH127">
            <v>4.9002999999999998E-2</v>
          </cell>
          <cell r="FI127">
            <v>0</v>
          </cell>
          <cell r="FJ127">
            <v>0</v>
          </cell>
          <cell r="FK127">
            <v>8128.0309999999999</v>
          </cell>
          <cell r="FL127">
            <v>50795197</v>
          </cell>
          <cell r="FM127">
            <v>0</v>
          </cell>
          <cell r="FN127">
            <v>0</v>
          </cell>
          <cell r="FO127">
            <v>426151</v>
          </cell>
          <cell r="FP127">
            <v>149004</v>
          </cell>
          <cell r="FQ127">
            <v>575155</v>
          </cell>
          <cell r="FR127">
            <v>426151</v>
          </cell>
          <cell r="FS127">
            <v>0</v>
          </cell>
          <cell r="FT127">
            <v>0</v>
          </cell>
          <cell r="FU127">
            <v>0</v>
          </cell>
          <cell r="FV127">
            <v>0</v>
          </cell>
          <cell r="FW127">
            <v>0</v>
          </cell>
          <cell r="FX127">
            <v>0</v>
          </cell>
          <cell r="FY127">
            <v>0</v>
          </cell>
          <cell r="FZ127">
            <v>0</v>
          </cell>
          <cell r="GA127">
            <v>0</v>
          </cell>
          <cell r="GB127">
            <v>0</v>
          </cell>
          <cell r="GC127">
            <v>0</v>
          </cell>
          <cell r="GD127">
            <v>0</v>
          </cell>
          <cell r="GF127">
            <v>0</v>
          </cell>
          <cell r="GG127">
            <v>0</v>
          </cell>
          <cell r="GH127">
            <v>0</v>
          </cell>
          <cell r="GI127">
            <v>0</v>
          </cell>
          <cell r="GJ127">
            <v>0</v>
          </cell>
          <cell r="GK127">
            <v>4835.2860000000001</v>
          </cell>
          <cell r="GL127">
            <v>15319</v>
          </cell>
          <cell r="GM127">
            <v>0</v>
          </cell>
          <cell r="GN127">
            <v>87195</v>
          </cell>
          <cell r="GO127">
            <v>0</v>
          </cell>
          <cell r="GP127">
            <v>49696172</v>
          </cell>
          <cell r="GQ127">
            <v>49696172</v>
          </cell>
          <cell r="GR127">
            <v>0</v>
          </cell>
          <cell r="GS127">
            <v>0</v>
          </cell>
          <cell r="GT127">
            <v>0</v>
          </cell>
          <cell r="HB127">
            <v>210852832</v>
          </cell>
          <cell r="HC127">
            <v>6.0034999999999998E-2</v>
          </cell>
          <cell r="HD127">
            <v>1099025</v>
          </cell>
        </row>
        <row r="128">
          <cell r="B128">
            <v>101821</v>
          </cell>
          <cell r="C128">
            <v>9</v>
          </cell>
          <cell r="D128">
            <v>2019</v>
          </cell>
          <cell r="E128">
            <v>5390</v>
          </cell>
          <cell r="F128">
            <v>0</v>
          </cell>
          <cell r="G128">
            <v>194.268</v>
          </cell>
          <cell r="H128">
            <v>166.804</v>
          </cell>
          <cell r="I128">
            <v>166.804</v>
          </cell>
          <cell r="J128">
            <v>194.268</v>
          </cell>
          <cell r="K128">
            <v>0</v>
          </cell>
          <cell r="L128">
            <v>6535</v>
          </cell>
          <cell r="M128">
            <v>0</v>
          </cell>
          <cell r="N128">
            <v>0</v>
          </cell>
          <cell r="P128">
            <v>195.953</v>
          </cell>
          <cell r="Q128">
            <v>0</v>
          </cell>
          <cell r="R128">
            <v>87626</v>
          </cell>
          <cell r="S128">
            <v>447.18</v>
          </cell>
          <cell r="U128">
            <v>0</v>
          </cell>
          <cell r="V128">
            <v>0</v>
          </cell>
          <cell r="W128">
            <v>0</v>
          </cell>
          <cell r="X128">
            <v>0</v>
          </cell>
          <cell r="Z128">
            <v>0</v>
          </cell>
          <cell r="AA128">
            <v>1</v>
          </cell>
          <cell r="AB128">
            <v>1</v>
          </cell>
          <cell r="AC128">
            <v>0</v>
          </cell>
          <cell r="AD128" t="str">
            <v>N</v>
          </cell>
          <cell r="AE128">
            <v>0</v>
          </cell>
          <cell r="AH128">
            <v>0</v>
          </cell>
          <cell r="AI128">
            <v>0</v>
          </cell>
          <cell r="AJ128">
            <v>5102</v>
          </cell>
          <cell r="AK128" t="str">
            <v>1</v>
          </cell>
          <cell r="AL128" t="str">
            <v>HOUSTON HEIGHTS HIGH SCHOOL</v>
          </cell>
          <cell r="AM128">
            <v>0</v>
          </cell>
          <cell r="AN128">
            <v>0</v>
          </cell>
          <cell r="AO128">
            <v>0</v>
          </cell>
          <cell r="AP128">
            <v>0</v>
          </cell>
          <cell r="AQ128">
            <v>0</v>
          </cell>
          <cell r="AR128">
            <v>0</v>
          </cell>
          <cell r="AS128">
            <v>0</v>
          </cell>
          <cell r="AT128">
            <v>0</v>
          </cell>
          <cell r="AU128">
            <v>0</v>
          </cell>
          <cell r="AV128">
            <v>0</v>
          </cell>
          <cell r="AW128">
            <v>2082094</v>
          </cell>
          <cell r="AX128">
            <v>1985518</v>
          </cell>
          <cell r="AY128">
            <v>0</v>
          </cell>
          <cell r="AZ128">
            <v>141050</v>
          </cell>
          <cell r="BA128">
            <v>0</v>
          </cell>
          <cell r="BB128">
            <v>7058</v>
          </cell>
          <cell r="BC128">
            <v>7058</v>
          </cell>
          <cell r="BD128">
            <v>9</v>
          </cell>
          <cell r="BE128">
            <v>0</v>
          </cell>
          <cell r="BF128">
            <v>1760529</v>
          </cell>
          <cell r="BG128">
            <v>0</v>
          </cell>
          <cell r="BH128">
            <v>196.827</v>
          </cell>
          <cell r="BI128">
            <v>53424</v>
          </cell>
          <cell r="BJ128">
            <v>12</v>
          </cell>
          <cell r="BK128">
            <v>0</v>
          </cell>
          <cell r="BL128">
            <v>0</v>
          </cell>
          <cell r="BM128">
            <v>0</v>
          </cell>
          <cell r="BN128">
            <v>0</v>
          </cell>
          <cell r="BO128">
            <v>0</v>
          </cell>
          <cell r="BP128">
            <v>0</v>
          </cell>
          <cell r="BQ128">
            <v>5390</v>
          </cell>
          <cell r="BR128">
            <v>1</v>
          </cell>
          <cell r="BS128">
            <v>0</v>
          </cell>
          <cell r="BT128">
            <v>0</v>
          </cell>
          <cell r="BU128">
            <v>0</v>
          </cell>
          <cell r="BV128">
            <v>0</v>
          </cell>
          <cell r="BW128">
            <v>0</v>
          </cell>
          <cell r="BX128">
            <v>0</v>
          </cell>
          <cell r="BY128">
            <v>0</v>
          </cell>
          <cell r="BZ128">
            <v>0</v>
          </cell>
          <cell r="CA128">
            <v>0</v>
          </cell>
          <cell r="CB128">
            <v>0</v>
          </cell>
          <cell r="CC128">
            <v>0</v>
          </cell>
          <cell r="CG128">
            <v>0</v>
          </cell>
          <cell r="CH128">
            <v>43152</v>
          </cell>
          <cell r="CI128">
            <v>0</v>
          </cell>
          <cell r="CJ128">
            <v>4</v>
          </cell>
          <cell r="CK128">
            <v>0</v>
          </cell>
          <cell r="CL128">
            <v>0</v>
          </cell>
          <cell r="CN128">
            <v>0</v>
          </cell>
          <cell r="CO128">
            <v>1</v>
          </cell>
          <cell r="CP128">
            <v>0.318</v>
          </cell>
          <cell r="CQ128">
            <v>0</v>
          </cell>
          <cell r="CR128">
            <v>194.268</v>
          </cell>
          <cell r="CS128">
            <v>0</v>
          </cell>
          <cell r="CT128">
            <v>0</v>
          </cell>
          <cell r="CU128">
            <v>0</v>
          </cell>
          <cell r="CV128">
            <v>0</v>
          </cell>
          <cell r="CW128">
            <v>0</v>
          </cell>
          <cell r="CX128">
            <v>0</v>
          </cell>
          <cell r="CY128">
            <v>0</v>
          </cell>
          <cell r="CZ128">
            <v>0</v>
          </cell>
          <cell r="DA128">
            <v>1</v>
          </cell>
          <cell r="DB128">
            <v>1090064</v>
          </cell>
          <cell r="DC128">
            <v>0</v>
          </cell>
          <cell r="DD128">
            <v>0</v>
          </cell>
          <cell r="DE128">
            <v>265543</v>
          </cell>
          <cell r="DF128">
            <v>270551</v>
          </cell>
          <cell r="DG128">
            <v>203.17</v>
          </cell>
          <cell r="DH128">
            <v>0</v>
          </cell>
          <cell r="DI128">
            <v>5008</v>
          </cell>
          <cell r="DK128">
            <v>5390</v>
          </cell>
          <cell r="DL128">
            <v>0</v>
          </cell>
          <cell r="DM128">
            <v>252450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18.164999999999999</v>
          </cell>
          <cell r="ED128">
            <v>130579</v>
          </cell>
          <cell r="EE128">
            <v>0</v>
          </cell>
          <cell r="EF128">
            <v>0</v>
          </cell>
          <cell r="EG128">
            <v>0</v>
          </cell>
          <cell r="EH128">
            <v>121871</v>
          </cell>
          <cell r="EI128">
            <v>0</v>
          </cell>
          <cell r="EJ128">
            <v>0</v>
          </cell>
          <cell r="EK128">
            <v>5.8579999999999997</v>
          </cell>
          <cell r="EL128">
            <v>0</v>
          </cell>
          <cell r="EM128">
            <v>0</v>
          </cell>
          <cell r="EN128">
            <v>0.215</v>
          </cell>
          <cell r="EO128">
            <v>0</v>
          </cell>
          <cell r="EP128">
            <v>0</v>
          </cell>
          <cell r="EQ128">
            <v>6.0730000000000004</v>
          </cell>
          <cell r="ER128">
            <v>0</v>
          </cell>
          <cell r="ES128">
            <v>18.649000000000001</v>
          </cell>
          <cell r="ET128">
            <v>0</v>
          </cell>
          <cell r="EU128">
            <v>141050</v>
          </cell>
          <cell r="EV128">
            <v>0</v>
          </cell>
          <cell r="EW128">
            <v>0</v>
          </cell>
          <cell r="EX128">
            <v>0</v>
          </cell>
          <cell r="EZ128">
            <v>1721214</v>
          </cell>
          <cell r="FA128">
            <v>0</v>
          </cell>
          <cell r="FB128">
            <v>1862264</v>
          </cell>
          <cell r="FC128">
            <v>0.97329200000000005</v>
          </cell>
          <cell r="FD128">
            <v>0</v>
          </cell>
          <cell r="FE128">
            <v>210280</v>
          </cell>
          <cell r="FF128">
            <v>54024</v>
          </cell>
          <cell r="FG128">
            <v>5.7339000000000001E-2</v>
          </cell>
          <cell r="FH128">
            <v>4.9002999999999998E-2</v>
          </cell>
          <cell r="FI128">
            <v>0</v>
          </cell>
          <cell r="FJ128">
            <v>0</v>
          </cell>
          <cell r="FK128">
            <v>345.06099999999998</v>
          </cell>
          <cell r="FL128">
            <v>2169720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188717</v>
          </cell>
          <cell r="GC128">
            <v>188717</v>
          </cell>
          <cell r="GD128">
            <v>21.390999999999998</v>
          </cell>
          <cell r="GF128">
            <v>0</v>
          </cell>
          <cell r="GG128">
            <v>0</v>
          </cell>
          <cell r="GH128">
            <v>0</v>
          </cell>
          <cell r="GI128">
            <v>0</v>
          </cell>
          <cell r="GJ128">
            <v>0</v>
          </cell>
          <cell r="GK128">
            <v>4824.17</v>
          </cell>
          <cell r="GL128">
            <v>6716</v>
          </cell>
          <cell r="GM128">
            <v>0</v>
          </cell>
          <cell r="GN128">
            <v>0</v>
          </cell>
          <cell r="GO128">
            <v>0</v>
          </cell>
          <cell r="GP128">
            <v>2126568</v>
          </cell>
          <cell r="GQ128">
            <v>2126568</v>
          </cell>
          <cell r="GR128">
            <v>0</v>
          </cell>
          <cell r="GS128">
            <v>0</v>
          </cell>
          <cell r="GT128">
            <v>0</v>
          </cell>
          <cell r="HB128">
            <v>210852832</v>
          </cell>
          <cell r="HC128">
            <v>6.0034999999999998E-2</v>
          </cell>
          <cell r="HD128">
            <v>43152</v>
          </cell>
        </row>
        <row r="129">
          <cell r="B129">
            <v>227821</v>
          </cell>
          <cell r="C129">
            <v>9</v>
          </cell>
          <cell r="D129">
            <v>2019</v>
          </cell>
          <cell r="E129">
            <v>5390</v>
          </cell>
          <cell r="F129">
            <v>0</v>
          </cell>
          <cell r="G129">
            <v>485.01499999999999</v>
          </cell>
          <cell r="H129">
            <v>471.98</v>
          </cell>
          <cell r="I129">
            <v>471.98</v>
          </cell>
          <cell r="J129">
            <v>485.01499999999999</v>
          </cell>
          <cell r="K129">
            <v>0</v>
          </cell>
          <cell r="L129">
            <v>6535</v>
          </cell>
          <cell r="M129">
            <v>0</v>
          </cell>
          <cell r="N129">
            <v>0</v>
          </cell>
          <cell r="P129">
            <v>481.262</v>
          </cell>
          <cell r="Q129">
            <v>0</v>
          </cell>
          <cell r="R129">
            <v>215211</v>
          </cell>
          <cell r="S129">
            <v>447.18</v>
          </cell>
          <cell r="U129">
            <v>0</v>
          </cell>
          <cell r="V129">
            <v>9.5850000000000009</v>
          </cell>
          <cell r="W129">
            <v>6264</v>
          </cell>
          <cell r="X129">
            <v>6264</v>
          </cell>
          <cell r="Z129">
            <v>0</v>
          </cell>
          <cell r="AA129">
            <v>1</v>
          </cell>
          <cell r="AB129">
            <v>1</v>
          </cell>
          <cell r="AC129">
            <v>0</v>
          </cell>
          <cell r="AD129" t="str">
            <v>N</v>
          </cell>
          <cell r="AE129">
            <v>0</v>
          </cell>
          <cell r="AH129">
            <v>0</v>
          </cell>
          <cell r="AI129">
            <v>0</v>
          </cell>
          <cell r="AJ129">
            <v>5102</v>
          </cell>
          <cell r="AK129" t="str">
            <v>1</v>
          </cell>
          <cell r="AL129" t="str">
            <v>AUSTIN DISCOVERY SCHOOL</v>
          </cell>
          <cell r="AM129">
            <v>0</v>
          </cell>
          <cell r="AN129">
            <v>0</v>
          </cell>
          <cell r="AO129">
            <v>0</v>
          </cell>
          <cell r="AP129">
            <v>0</v>
          </cell>
          <cell r="AQ129">
            <v>0</v>
          </cell>
          <cell r="AR129">
            <v>0</v>
          </cell>
          <cell r="AS129">
            <v>0</v>
          </cell>
          <cell r="AT129">
            <v>0</v>
          </cell>
          <cell r="AU129">
            <v>0</v>
          </cell>
          <cell r="AV129">
            <v>0</v>
          </cell>
          <cell r="AW129">
            <v>3949679</v>
          </cell>
          <cell r="AX129">
            <v>3834610</v>
          </cell>
          <cell r="AY129">
            <v>0</v>
          </cell>
          <cell r="AZ129">
            <v>215211</v>
          </cell>
          <cell r="BA129">
            <v>8.4169999999999998</v>
          </cell>
          <cell r="BB129">
            <v>0</v>
          </cell>
          <cell r="BC129">
            <v>0</v>
          </cell>
          <cell r="BD129">
            <v>0</v>
          </cell>
          <cell r="BE129">
            <v>0</v>
          </cell>
          <cell r="BF129">
            <v>3439138</v>
          </cell>
          <cell r="BG129">
            <v>0</v>
          </cell>
          <cell r="BH129">
            <v>0</v>
          </cell>
          <cell r="BI129">
            <v>0</v>
          </cell>
          <cell r="BJ129">
            <v>12</v>
          </cell>
          <cell r="BK129">
            <v>0</v>
          </cell>
          <cell r="BL129">
            <v>0</v>
          </cell>
          <cell r="BM129">
            <v>0</v>
          </cell>
          <cell r="BN129">
            <v>0</v>
          </cell>
          <cell r="BO129">
            <v>0</v>
          </cell>
          <cell r="BP129">
            <v>0</v>
          </cell>
          <cell r="BQ129">
            <v>5390</v>
          </cell>
          <cell r="BR129">
            <v>1</v>
          </cell>
          <cell r="BS129">
            <v>0</v>
          </cell>
          <cell r="BT129">
            <v>0</v>
          </cell>
          <cell r="BU129">
            <v>0</v>
          </cell>
          <cell r="BV129">
            <v>0</v>
          </cell>
          <cell r="BW129">
            <v>0</v>
          </cell>
          <cell r="BX129">
            <v>0</v>
          </cell>
          <cell r="BY129">
            <v>0</v>
          </cell>
          <cell r="BZ129">
            <v>0</v>
          </cell>
          <cell r="CA129">
            <v>0</v>
          </cell>
          <cell r="CB129">
            <v>0</v>
          </cell>
          <cell r="CC129">
            <v>0</v>
          </cell>
          <cell r="CG129">
            <v>0</v>
          </cell>
          <cell r="CH129">
            <v>115069</v>
          </cell>
          <cell r="CI129">
            <v>0</v>
          </cell>
          <cell r="CJ129">
            <v>4</v>
          </cell>
          <cell r="CK129">
            <v>0</v>
          </cell>
          <cell r="CL129">
            <v>0</v>
          </cell>
          <cell r="CN129">
            <v>0</v>
          </cell>
          <cell r="CO129">
            <v>1</v>
          </cell>
          <cell r="CP129">
            <v>0</v>
          </cell>
          <cell r="CQ129">
            <v>12.5</v>
          </cell>
          <cell r="CR129">
            <v>485.01499999999999</v>
          </cell>
          <cell r="CS129">
            <v>0</v>
          </cell>
          <cell r="CT129">
            <v>0</v>
          </cell>
          <cell r="CU129">
            <v>0</v>
          </cell>
          <cell r="CV129">
            <v>0</v>
          </cell>
          <cell r="CW129">
            <v>0</v>
          </cell>
          <cell r="CX129">
            <v>0</v>
          </cell>
          <cell r="CY129">
            <v>0</v>
          </cell>
          <cell r="CZ129">
            <v>0</v>
          </cell>
          <cell r="DA129">
            <v>1</v>
          </cell>
          <cell r="DB129">
            <v>3084389</v>
          </cell>
          <cell r="DC129">
            <v>0</v>
          </cell>
          <cell r="DD129">
            <v>0</v>
          </cell>
          <cell r="DE129">
            <v>101070</v>
          </cell>
          <cell r="DF129">
            <v>101070</v>
          </cell>
          <cell r="DG129">
            <v>77.33</v>
          </cell>
          <cell r="DH129">
            <v>0</v>
          </cell>
          <cell r="DI129">
            <v>0</v>
          </cell>
          <cell r="DK129">
            <v>5390</v>
          </cell>
          <cell r="DL129">
            <v>0</v>
          </cell>
          <cell r="DM129">
            <v>341789</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10.682</v>
          </cell>
          <cell r="ED129">
            <v>76788</v>
          </cell>
          <cell r="EE129">
            <v>0</v>
          </cell>
          <cell r="EF129">
            <v>0</v>
          </cell>
          <cell r="EG129">
            <v>0</v>
          </cell>
          <cell r="EH129">
            <v>265001</v>
          </cell>
          <cell r="EI129">
            <v>0</v>
          </cell>
          <cell r="EJ129">
            <v>0</v>
          </cell>
          <cell r="EK129">
            <v>10.407</v>
          </cell>
          <cell r="EL129">
            <v>0</v>
          </cell>
          <cell r="EM129">
            <v>1.905</v>
          </cell>
          <cell r="EN129">
            <v>0.72299999999999998</v>
          </cell>
          <cell r="EO129">
            <v>0</v>
          </cell>
          <cell r="EP129">
            <v>0</v>
          </cell>
          <cell r="EQ129">
            <v>13.035</v>
          </cell>
          <cell r="ER129">
            <v>0</v>
          </cell>
          <cell r="ES129">
            <v>40.551000000000002</v>
          </cell>
          <cell r="ET129">
            <v>7334</v>
          </cell>
          <cell r="EU129">
            <v>215211</v>
          </cell>
          <cell r="EV129">
            <v>0</v>
          </cell>
          <cell r="EW129">
            <v>0</v>
          </cell>
          <cell r="EX129">
            <v>0</v>
          </cell>
          <cell r="EZ129">
            <v>3318301</v>
          </cell>
          <cell r="FA129">
            <v>0</v>
          </cell>
          <cell r="FB129">
            <v>3533512</v>
          </cell>
          <cell r="FC129">
            <v>0.97329200000000005</v>
          </cell>
          <cell r="FD129">
            <v>0</v>
          </cell>
          <cell r="FE129">
            <v>410774</v>
          </cell>
          <cell r="FF129">
            <v>105535</v>
          </cell>
          <cell r="FG129">
            <v>5.7339000000000001E-2</v>
          </cell>
          <cell r="FH129">
            <v>4.9002999999999998E-2</v>
          </cell>
          <cell r="FI129">
            <v>0</v>
          </cell>
          <cell r="FJ129">
            <v>0</v>
          </cell>
          <cell r="FK129">
            <v>674.06500000000005</v>
          </cell>
          <cell r="FL129">
            <v>4164890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F129">
            <v>0</v>
          </cell>
          <cell r="GG129">
            <v>0</v>
          </cell>
          <cell r="GH129">
            <v>0</v>
          </cell>
          <cell r="GI129">
            <v>0</v>
          </cell>
          <cell r="GJ129">
            <v>0</v>
          </cell>
          <cell r="GK129">
            <v>4791.75</v>
          </cell>
          <cell r="GL129">
            <v>6630</v>
          </cell>
          <cell r="GM129">
            <v>0</v>
          </cell>
          <cell r="GN129">
            <v>0</v>
          </cell>
          <cell r="GO129">
            <v>0</v>
          </cell>
          <cell r="GP129">
            <v>4049821</v>
          </cell>
          <cell r="GQ129">
            <v>4049821</v>
          </cell>
          <cell r="GR129">
            <v>0</v>
          </cell>
          <cell r="GS129">
            <v>0</v>
          </cell>
          <cell r="GT129">
            <v>0</v>
          </cell>
          <cell r="HB129">
            <v>210852832</v>
          </cell>
          <cell r="HC129">
            <v>6.0034999999999998E-2</v>
          </cell>
          <cell r="HD129">
            <v>107735</v>
          </cell>
        </row>
        <row r="130">
          <cell r="B130">
            <v>15822</v>
          </cell>
          <cell r="C130">
            <v>9</v>
          </cell>
          <cell r="D130">
            <v>2019</v>
          </cell>
          <cell r="E130">
            <v>5390</v>
          </cell>
          <cell r="F130">
            <v>0</v>
          </cell>
          <cell r="G130">
            <v>5244.8149999999996</v>
          </cell>
          <cell r="H130">
            <v>5125.3029999999999</v>
          </cell>
          <cell r="I130">
            <v>5125.3029999999999</v>
          </cell>
          <cell r="J130">
            <v>5244.8149999999996</v>
          </cell>
          <cell r="K130">
            <v>0</v>
          </cell>
          <cell r="L130">
            <v>6535</v>
          </cell>
          <cell r="M130">
            <v>0</v>
          </cell>
          <cell r="N130">
            <v>0</v>
          </cell>
          <cell r="P130">
            <v>5240.2820000000002</v>
          </cell>
          <cell r="Q130">
            <v>0</v>
          </cell>
          <cell r="R130">
            <v>2343349</v>
          </cell>
          <cell r="S130">
            <v>447.18</v>
          </cell>
          <cell r="U130">
            <v>0</v>
          </cell>
          <cell r="V130">
            <v>888.82500000000005</v>
          </cell>
          <cell r="W130">
            <v>580847</v>
          </cell>
          <cell r="X130">
            <v>580847</v>
          </cell>
          <cell r="Z130">
            <v>0</v>
          </cell>
          <cell r="AA130">
            <v>1</v>
          </cell>
          <cell r="AB130">
            <v>1</v>
          </cell>
          <cell r="AC130">
            <v>0</v>
          </cell>
          <cell r="AD130" t="str">
            <v>N</v>
          </cell>
          <cell r="AE130">
            <v>0</v>
          </cell>
          <cell r="AH130">
            <v>0</v>
          </cell>
          <cell r="AI130">
            <v>0</v>
          </cell>
          <cell r="AJ130">
            <v>5102</v>
          </cell>
          <cell r="AK130" t="str">
            <v>1</v>
          </cell>
          <cell r="AL130" t="str">
            <v>JUBILEE ACADEMIES</v>
          </cell>
          <cell r="AM130">
            <v>0</v>
          </cell>
          <cell r="AN130">
            <v>0</v>
          </cell>
          <cell r="AO130">
            <v>0</v>
          </cell>
          <cell r="AP130">
            <v>0</v>
          </cell>
          <cell r="AQ130">
            <v>0</v>
          </cell>
          <cell r="AR130">
            <v>0</v>
          </cell>
          <cell r="AS130">
            <v>0</v>
          </cell>
          <cell r="AT130">
            <v>0</v>
          </cell>
          <cell r="AU130">
            <v>0</v>
          </cell>
          <cell r="AV130">
            <v>0</v>
          </cell>
          <cell r="AW130">
            <v>47136083</v>
          </cell>
          <cell r="AX130">
            <v>45803424</v>
          </cell>
          <cell r="AY130">
            <v>0</v>
          </cell>
          <cell r="AZ130">
            <v>2510989</v>
          </cell>
          <cell r="BA130">
            <v>0</v>
          </cell>
          <cell r="BB130">
            <v>205460</v>
          </cell>
          <cell r="BC130">
            <v>205460</v>
          </cell>
          <cell r="BD130">
            <v>262</v>
          </cell>
          <cell r="BE130">
            <v>0</v>
          </cell>
          <cell r="BF130">
            <v>40886599</v>
          </cell>
          <cell r="BG130">
            <v>0</v>
          </cell>
          <cell r="BH130">
            <v>609.6</v>
          </cell>
          <cell r="BI130">
            <v>167640</v>
          </cell>
          <cell r="BJ130">
            <v>12</v>
          </cell>
          <cell r="BK130">
            <v>0</v>
          </cell>
          <cell r="BL130">
            <v>0</v>
          </cell>
          <cell r="BM130">
            <v>0</v>
          </cell>
          <cell r="BN130">
            <v>0</v>
          </cell>
          <cell r="BO130">
            <v>0</v>
          </cell>
          <cell r="BP130">
            <v>0</v>
          </cell>
          <cell r="BQ130">
            <v>5390</v>
          </cell>
          <cell r="BR130">
            <v>1</v>
          </cell>
          <cell r="BS130">
            <v>0</v>
          </cell>
          <cell r="BT130">
            <v>0</v>
          </cell>
          <cell r="BU130">
            <v>0</v>
          </cell>
          <cell r="BV130">
            <v>0</v>
          </cell>
          <cell r="BW130">
            <v>0</v>
          </cell>
          <cell r="BX130">
            <v>0</v>
          </cell>
          <cell r="BY130">
            <v>0</v>
          </cell>
          <cell r="BZ130">
            <v>0</v>
          </cell>
          <cell r="CA130">
            <v>0</v>
          </cell>
          <cell r="CB130">
            <v>0</v>
          </cell>
          <cell r="CC130">
            <v>0</v>
          </cell>
          <cell r="CG130">
            <v>0</v>
          </cell>
          <cell r="CH130">
            <v>1165019</v>
          </cell>
          <cell r="CI130">
            <v>0</v>
          </cell>
          <cell r="CJ130">
            <v>5</v>
          </cell>
          <cell r="CK130">
            <v>0</v>
          </cell>
          <cell r="CL130">
            <v>0</v>
          </cell>
          <cell r="CN130">
            <v>0</v>
          </cell>
          <cell r="CO130">
            <v>1</v>
          </cell>
          <cell r="CP130">
            <v>0</v>
          </cell>
          <cell r="CQ130">
            <v>0</v>
          </cell>
          <cell r="CR130">
            <v>5244.8149999999996</v>
          </cell>
          <cell r="CS130">
            <v>0</v>
          </cell>
          <cell r="CT130">
            <v>0</v>
          </cell>
          <cell r="CU130">
            <v>0</v>
          </cell>
          <cell r="CV130">
            <v>0</v>
          </cell>
          <cell r="CW130">
            <v>0</v>
          </cell>
          <cell r="CX130">
            <v>0</v>
          </cell>
          <cell r="CY130">
            <v>0</v>
          </cell>
          <cell r="CZ130">
            <v>0</v>
          </cell>
          <cell r="DA130">
            <v>1</v>
          </cell>
          <cell r="DB130">
            <v>33493855</v>
          </cell>
          <cell r="DC130">
            <v>0</v>
          </cell>
          <cell r="DD130">
            <v>0</v>
          </cell>
          <cell r="DE130">
            <v>4930004</v>
          </cell>
          <cell r="DF130">
            <v>4930004</v>
          </cell>
          <cell r="DG130">
            <v>3772</v>
          </cell>
          <cell r="DH130">
            <v>0</v>
          </cell>
          <cell r="DI130">
            <v>0</v>
          </cell>
          <cell r="DK130">
            <v>5390</v>
          </cell>
          <cell r="DL130">
            <v>0</v>
          </cell>
          <cell r="DM130">
            <v>2624773</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9.4E-2</v>
          </cell>
          <cell r="EB130">
            <v>0</v>
          </cell>
          <cell r="EC130">
            <v>81.284999999999997</v>
          </cell>
          <cell r="ED130">
            <v>584317</v>
          </cell>
          <cell r="EE130">
            <v>0</v>
          </cell>
          <cell r="EF130">
            <v>0</v>
          </cell>
          <cell r="EG130">
            <v>0</v>
          </cell>
          <cell r="EH130">
            <v>2040456</v>
          </cell>
          <cell r="EI130">
            <v>0</v>
          </cell>
          <cell r="EJ130">
            <v>0</v>
          </cell>
          <cell r="EK130">
            <v>87.602999999999994</v>
          </cell>
          <cell r="EL130">
            <v>0</v>
          </cell>
          <cell r="EM130">
            <v>5.8570000000000002</v>
          </cell>
          <cell r="EN130">
            <v>6.2770000000000001</v>
          </cell>
          <cell r="EO130">
            <v>0</v>
          </cell>
          <cell r="EP130">
            <v>0</v>
          </cell>
          <cell r="EQ130">
            <v>99.831000000000003</v>
          </cell>
          <cell r="ER130">
            <v>0</v>
          </cell>
          <cell r="ES130">
            <v>312.23500000000001</v>
          </cell>
          <cell r="ET130">
            <v>0</v>
          </cell>
          <cell r="EU130">
            <v>2510989</v>
          </cell>
          <cell r="EV130">
            <v>0</v>
          </cell>
          <cell r="EW130">
            <v>0</v>
          </cell>
          <cell r="EX130">
            <v>0</v>
          </cell>
          <cell r="EZ130">
            <v>39665221</v>
          </cell>
          <cell r="FA130">
            <v>0</v>
          </cell>
          <cell r="FB130">
            <v>42176210</v>
          </cell>
          <cell r="FC130">
            <v>0.97329200000000005</v>
          </cell>
          <cell r="FD130">
            <v>0</v>
          </cell>
          <cell r="FE130">
            <v>4883541</v>
          </cell>
          <cell r="FF130">
            <v>1254662</v>
          </cell>
          <cell r="FG130">
            <v>5.7339000000000001E-2</v>
          </cell>
          <cell r="FH130">
            <v>4.9002999999999998E-2</v>
          </cell>
          <cell r="FI130">
            <v>0</v>
          </cell>
          <cell r="FJ130">
            <v>0</v>
          </cell>
          <cell r="FK130">
            <v>8013.7020000000002</v>
          </cell>
          <cell r="FL130">
            <v>49479432</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173631</v>
          </cell>
          <cell r="GC130">
            <v>173631</v>
          </cell>
          <cell r="GD130">
            <v>19.681000000000001</v>
          </cell>
          <cell r="GF130">
            <v>0</v>
          </cell>
          <cell r="GG130">
            <v>0</v>
          </cell>
          <cell r="GH130">
            <v>0</v>
          </cell>
          <cell r="GI130">
            <v>0</v>
          </cell>
          <cell r="GJ130">
            <v>0</v>
          </cell>
          <cell r="GK130">
            <v>4645.3950000000004</v>
          </cell>
          <cell r="GL130">
            <v>19146</v>
          </cell>
          <cell r="GM130">
            <v>0</v>
          </cell>
          <cell r="GN130">
            <v>0</v>
          </cell>
          <cell r="GO130">
            <v>0</v>
          </cell>
          <cell r="GP130">
            <v>48314413</v>
          </cell>
          <cell r="GQ130">
            <v>48314413</v>
          </cell>
          <cell r="GR130">
            <v>0</v>
          </cell>
          <cell r="GS130">
            <v>0</v>
          </cell>
          <cell r="GT130">
            <v>0</v>
          </cell>
          <cell r="HB130">
            <v>210852832</v>
          </cell>
          <cell r="HC130">
            <v>6.0034999999999998E-2</v>
          </cell>
          <cell r="HD130">
            <v>1165019</v>
          </cell>
        </row>
        <row r="131">
          <cell r="B131">
            <v>227824</v>
          </cell>
          <cell r="C131">
            <v>9</v>
          </cell>
          <cell r="D131">
            <v>2019</v>
          </cell>
          <cell r="E131">
            <v>5390</v>
          </cell>
          <cell r="F131">
            <v>0</v>
          </cell>
          <cell r="G131">
            <v>609.91999999999996</v>
          </cell>
          <cell r="H131">
            <v>598.06799999999998</v>
          </cell>
          <cell r="I131">
            <v>598.06799999999998</v>
          </cell>
          <cell r="J131">
            <v>609.91999999999996</v>
          </cell>
          <cell r="K131">
            <v>0</v>
          </cell>
          <cell r="L131">
            <v>6535</v>
          </cell>
          <cell r="M131">
            <v>0</v>
          </cell>
          <cell r="N131">
            <v>0</v>
          </cell>
          <cell r="P131">
            <v>608.83299999999997</v>
          </cell>
          <cell r="Q131">
            <v>0</v>
          </cell>
          <cell r="R131">
            <v>272258</v>
          </cell>
          <cell r="S131">
            <v>447.18</v>
          </cell>
          <cell r="U131">
            <v>0</v>
          </cell>
          <cell r="V131">
            <v>154.71299999999999</v>
          </cell>
          <cell r="W131">
            <v>101105</v>
          </cell>
          <cell r="X131">
            <v>101105</v>
          </cell>
          <cell r="Z131">
            <v>0</v>
          </cell>
          <cell r="AA131">
            <v>1</v>
          </cell>
          <cell r="AB131">
            <v>1</v>
          </cell>
          <cell r="AC131">
            <v>0</v>
          </cell>
          <cell r="AD131" t="str">
            <v>N</v>
          </cell>
          <cell r="AE131">
            <v>0</v>
          </cell>
          <cell r="AH131">
            <v>0</v>
          </cell>
          <cell r="AI131">
            <v>0</v>
          </cell>
          <cell r="AJ131">
            <v>5102</v>
          </cell>
          <cell r="AK131" t="str">
            <v>1</v>
          </cell>
          <cell r="AL131" t="str">
            <v>EAST AUSTIN COLLEGE PREP</v>
          </cell>
          <cell r="AM131">
            <v>0</v>
          </cell>
          <cell r="AN131">
            <v>0</v>
          </cell>
          <cell r="AO131">
            <v>0</v>
          </cell>
          <cell r="AP131">
            <v>0</v>
          </cell>
          <cell r="AQ131">
            <v>0</v>
          </cell>
          <cell r="AR131">
            <v>0</v>
          </cell>
          <cell r="AS131">
            <v>0</v>
          </cell>
          <cell r="AT131">
            <v>0</v>
          </cell>
          <cell r="AU131">
            <v>0</v>
          </cell>
          <cell r="AV131">
            <v>0</v>
          </cell>
          <cell r="AW131">
            <v>5662878</v>
          </cell>
          <cell r="AX131">
            <v>5434656</v>
          </cell>
          <cell r="AY131">
            <v>0</v>
          </cell>
          <cell r="AZ131">
            <v>365000</v>
          </cell>
          <cell r="BA131">
            <v>0</v>
          </cell>
          <cell r="BB131">
            <v>0</v>
          </cell>
          <cell r="BC131">
            <v>0</v>
          </cell>
          <cell r="BD131">
            <v>0</v>
          </cell>
          <cell r="BE131">
            <v>0</v>
          </cell>
          <cell r="BF131">
            <v>4800924</v>
          </cell>
          <cell r="BG131">
            <v>0</v>
          </cell>
          <cell r="BH131">
            <v>337.24200000000002</v>
          </cell>
          <cell r="BI131">
            <v>92742</v>
          </cell>
          <cell r="BJ131">
            <v>12</v>
          </cell>
          <cell r="BK131">
            <v>0</v>
          </cell>
          <cell r="BL131">
            <v>0</v>
          </cell>
          <cell r="BM131">
            <v>0</v>
          </cell>
          <cell r="BN131">
            <v>0</v>
          </cell>
          <cell r="BO131">
            <v>0</v>
          </cell>
          <cell r="BP131">
            <v>0</v>
          </cell>
          <cell r="BQ131">
            <v>5390</v>
          </cell>
          <cell r="BR131">
            <v>1</v>
          </cell>
          <cell r="BS131">
            <v>0</v>
          </cell>
          <cell r="BT131">
            <v>0</v>
          </cell>
          <cell r="BU131">
            <v>0</v>
          </cell>
          <cell r="BV131">
            <v>0</v>
          </cell>
          <cell r="BW131">
            <v>0</v>
          </cell>
          <cell r="BX131">
            <v>0</v>
          </cell>
          <cell r="BY131">
            <v>0</v>
          </cell>
          <cell r="BZ131">
            <v>0</v>
          </cell>
          <cell r="CA131">
            <v>0</v>
          </cell>
          <cell r="CB131">
            <v>0</v>
          </cell>
          <cell r="CC131">
            <v>0</v>
          </cell>
          <cell r="CG131">
            <v>0</v>
          </cell>
          <cell r="CH131">
            <v>135480</v>
          </cell>
          <cell r="CI131">
            <v>0</v>
          </cell>
          <cell r="CJ131">
            <v>4</v>
          </cell>
          <cell r="CK131">
            <v>0</v>
          </cell>
          <cell r="CL131">
            <v>0</v>
          </cell>
          <cell r="CN131">
            <v>0</v>
          </cell>
          <cell r="CO131">
            <v>1</v>
          </cell>
          <cell r="CP131">
            <v>0</v>
          </cell>
          <cell r="CQ131">
            <v>0</v>
          </cell>
          <cell r="CR131">
            <v>609.91999999999996</v>
          </cell>
          <cell r="CS131">
            <v>0</v>
          </cell>
          <cell r="CT131">
            <v>0</v>
          </cell>
          <cell r="CU131">
            <v>0</v>
          </cell>
          <cell r="CV131">
            <v>0</v>
          </cell>
          <cell r="CW131">
            <v>0</v>
          </cell>
          <cell r="CX131">
            <v>0</v>
          </cell>
          <cell r="CY131">
            <v>0</v>
          </cell>
          <cell r="CZ131">
            <v>0</v>
          </cell>
          <cell r="DA131">
            <v>1</v>
          </cell>
          <cell r="DB131">
            <v>3908374</v>
          </cell>
          <cell r="DC131">
            <v>0</v>
          </cell>
          <cell r="DD131">
            <v>0</v>
          </cell>
          <cell r="DE131">
            <v>548287</v>
          </cell>
          <cell r="DF131">
            <v>548287</v>
          </cell>
          <cell r="DG131">
            <v>419.5</v>
          </cell>
          <cell r="DH131">
            <v>0</v>
          </cell>
          <cell r="DI131">
            <v>0</v>
          </cell>
          <cell r="DK131">
            <v>5390</v>
          </cell>
          <cell r="DL131">
            <v>0</v>
          </cell>
          <cell r="DM131">
            <v>374900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0.02</v>
          </cell>
          <cell r="EB131">
            <v>0</v>
          </cell>
          <cell r="EC131">
            <v>19.14</v>
          </cell>
          <cell r="ED131">
            <v>137588</v>
          </cell>
          <cell r="EE131">
            <v>0</v>
          </cell>
          <cell r="EF131">
            <v>0</v>
          </cell>
          <cell r="EG131">
            <v>0</v>
          </cell>
          <cell r="EH131">
            <v>237312</v>
          </cell>
          <cell r="EI131">
            <v>0</v>
          </cell>
          <cell r="EJ131">
            <v>0</v>
          </cell>
          <cell r="EK131">
            <v>11.473000000000001</v>
          </cell>
          <cell r="EL131">
            <v>0</v>
          </cell>
          <cell r="EM131">
            <v>0</v>
          </cell>
          <cell r="EN131">
            <v>0.35899999999999999</v>
          </cell>
          <cell r="EO131">
            <v>0</v>
          </cell>
          <cell r="EP131">
            <v>0</v>
          </cell>
          <cell r="EQ131">
            <v>11.852</v>
          </cell>
          <cell r="ER131">
            <v>0</v>
          </cell>
          <cell r="ES131">
            <v>36.314</v>
          </cell>
          <cell r="ET131">
            <v>0</v>
          </cell>
          <cell r="EU131">
            <v>365000</v>
          </cell>
          <cell r="EV131">
            <v>0</v>
          </cell>
          <cell r="EW131">
            <v>0</v>
          </cell>
          <cell r="EX131">
            <v>0</v>
          </cell>
          <cell r="EZ131">
            <v>4713905</v>
          </cell>
          <cell r="FA131">
            <v>0</v>
          </cell>
          <cell r="FB131">
            <v>5078905</v>
          </cell>
          <cell r="FC131">
            <v>0.97329200000000005</v>
          </cell>
          <cell r="FD131">
            <v>0</v>
          </cell>
          <cell r="FE131">
            <v>573428</v>
          </cell>
          <cell r="FF131">
            <v>147323</v>
          </cell>
          <cell r="FG131">
            <v>5.7339000000000001E-2</v>
          </cell>
          <cell r="FH131">
            <v>4.9002999999999998E-2</v>
          </cell>
          <cell r="FI131">
            <v>0</v>
          </cell>
          <cell r="FJ131">
            <v>0</v>
          </cell>
          <cell r="FK131">
            <v>940.97299999999996</v>
          </cell>
          <cell r="FL131">
            <v>5935136</v>
          </cell>
          <cell r="FM131">
            <v>0</v>
          </cell>
          <cell r="FN131">
            <v>0</v>
          </cell>
          <cell r="FO131">
            <v>53497</v>
          </cell>
          <cell r="FP131">
            <v>0</v>
          </cell>
          <cell r="FQ131">
            <v>53497</v>
          </cell>
          <cell r="FR131">
            <v>53497</v>
          </cell>
          <cell r="FS131">
            <v>0</v>
          </cell>
          <cell r="FT131">
            <v>0</v>
          </cell>
          <cell r="FU131">
            <v>0</v>
          </cell>
          <cell r="FV131">
            <v>0</v>
          </cell>
          <cell r="FW131">
            <v>0</v>
          </cell>
          <cell r="FX131">
            <v>0</v>
          </cell>
          <cell r="FY131">
            <v>0</v>
          </cell>
          <cell r="FZ131">
            <v>0</v>
          </cell>
          <cell r="GA131">
            <v>0</v>
          </cell>
          <cell r="GB131">
            <v>0</v>
          </cell>
          <cell r="GC131">
            <v>0</v>
          </cell>
          <cell r="GD131">
            <v>0</v>
          </cell>
          <cell r="GF131">
            <v>0</v>
          </cell>
          <cell r="GG131">
            <v>0</v>
          </cell>
          <cell r="GH131">
            <v>0</v>
          </cell>
          <cell r="GI131">
            <v>0</v>
          </cell>
          <cell r="GJ131">
            <v>0</v>
          </cell>
          <cell r="GK131">
            <v>4694.4880000000003</v>
          </cell>
          <cell r="GL131">
            <v>0</v>
          </cell>
          <cell r="GM131">
            <v>0</v>
          </cell>
          <cell r="GN131">
            <v>13619</v>
          </cell>
          <cell r="GO131">
            <v>0</v>
          </cell>
          <cell r="GP131">
            <v>5799656</v>
          </cell>
          <cell r="GQ131">
            <v>5799656</v>
          </cell>
          <cell r="GR131">
            <v>0</v>
          </cell>
          <cell r="GS131">
            <v>0</v>
          </cell>
          <cell r="GT131">
            <v>0</v>
          </cell>
          <cell r="HB131">
            <v>210852832</v>
          </cell>
          <cell r="HC131">
            <v>6.0034999999999998E-2</v>
          </cell>
          <cell r="HD131">
            <v>135480</v>
          </cell>
        </row>
        <row r="132">
          <cell r="B132">
            <v>15825</v>
          </cell>
          <cell r="C132">
            <v>9</v>
          </cell>
          <cell r="D132">
            <v>2019</v>
          </cell>
          <cell r="E132">
            <v>5390</v>
          </cell>
          <cell r="F132">
            <v>0</v>
          </cell>
          <cell r="G132">
            <v>270.20999999999998</v>
          </cell>
          <cell r="H132">
            <v>262.75900000000001</v>
          </cell>
          <cell r="I132">
            <v>262.75900000000001</v>
          </cell>
          <cell r="J132">
            <v>270.20999999999998</v>
          </cell>
          <cell r="K132">
            <v>0</v>
          </cell>
          <cell r="L132">
            <v>6535</v>
          </cell>
          <cell r="M132">
            <v>0</v>
          </cell>
          <cell r="N132">
            <v>0</v>
          </cell>
          <cell r="P132">
            <v>270.44299999999998</v>
          </cell>
          <cell r="Q132">
            <v>0</v>
          </cell>
          <cell r="R132">
            <v>120937</v>
          </cell>
          <cell r="S132">
            <v>447.18</v>
          </cell>
          <cell r="U132">
            <v>0</v>
          </cell>
          <cell r="V132">
            <v>52.725000000000001</v>
          </cell>
          <cell r="W132">
            <v>34456</v>
          </cell>
          <cell r="X132">
            <v>34456</v>
          </cell>
          <cell r="Z132">
            <v>0</v>
          </cell>
          <cell r="AA132">
            <v>1</v>
          </cell>
          <cell r="AB132">
            <v>1</v>
          </cell>
          <cell r="AC132">
            <v>0</v>
          </cell>
          <cell r="AD132" t="str">
            <v>N</v>
          </cell>
          <cell r="AE132">
            <v>0</v>
          </cell>
          <cell r="AH132">
            <v>0</v>
          </cell>
          <cell r="AI132">
            <v>0</v>
          </cell>
          <cell r="AJ132">
            <v>5102</v>
          </cell>
          <cell r="AK132" t="str">
            <v>1</v>
          </cell>
          <cell r="AL132" t="str">
            <v>LIGHTHOUSE CHARTER SCHOOL</v>
          </cell>
          <cell r="AM132">
            <v>0</v>
          </cell>
          <cell r="AN132">
            <v>0</v>
          </cell>
          <cell r="AO132">
            <v>0</v>
          </cell>
          <cell r="AP132">
            <v>0</v>
          </cell>
          <cell r="AQ132">
            <v>0</v>
          </cell>
          <cell r="AR132">
            <v>0</v>
          </cell>
          <cell r="AS132">
            <v>0</v>
          </cell>
          <cell r="AT132">
            <v>0</v>
          </cell>
          <cell r="AU132">
            <v>0</v>
          </cell>
          <cell r="AV132">
            <v>0</v>
          </cell>
          <cell r="AW132">
            <v>2536334</v>
          </cell>
          <cell r="AX132">
            <v>2472293</v>
          </cell>
          <cell r="AY132">
            <v>0</v>
          </cell>
          <cell r="AZ132">
            <v>120937</v>
          </cell>
          <cell r="BA132">
            <v>8</v>
          </cell>
          <cell r="BB132">
            <v>10595</v>
          </cell>
          <cell r="BC132">
            <v>10595</v>
          </cell>
          <cell r="BD132">
            <v>13.510999999999999</v>
          </cell>
          <cell r="BE132">
            <v>0</v>
          </cell>
          <cell r="BF132">
            <v>2202191</v>
          </cell>
          <cell r="BG132">
            <v>0</v>
          </cell>
          <cell r="BH132">
            <v>0</v>
          </cell>
          <cell r="BI132">
            <v>0</v>
          </cell>
          <cell r="BJ132">
            <v>12</v>
          </cell>
          <cell r="BK132">
            <v>0</v>
          </cell>
          <cell r="BL132">
            <v>0</v>
          </cell>
          <cell r="BM132">
            <v>0</v>
          </cell>
          <cell r="BN132">
            <v>0</v>
          </cell>
          <cell r="BO132">
            <v>0</v>
          </cell>
          <cell r="BP132">
            <v>0</v>
          </cell>
          <cell r="BQ132">
            <v>5390</v>
          </cell>
          <cell r="BR132">
            <v>1</v>
          </cell>
          <cell r="BS132">
            <v>0</v>
          </cell>
          <cell r="BT132">
            <v>0</v>
          </cell>
          <cell r="BU132">
            <v>0</v>
          </cell>
          <cell r="BV132">
            <v>0</v>
          </cell>
          <cell r="BW132">
            <v>0</v>
          </cell>
          <cell r="BX132">
            <v>0</v>
          </cell>
          <cell r="BY132">
            <v>0</v>
          </cell>
          <cell r="BZ132">
            <v>0</v>
          </cell>
          <cell r="CA132">
            <v>0</v>
          </cell>
          <cell r="CB132">
            <v>0</v>
          </cell>
          <cell r="CC132">
            <v>0</v>
          </cell>
          <cell r="CG132">
            <v>0</v>
          </cell>
          <cell r="CH132">
            <v>64041</v>
          </cell>
          <cell r="CI132">
            <v>0</v>
          </cell>
          <cell r="CJ132">
            <v>4</v>
          </cell>
          <cell r="CK132">
            <v>0</v>
          </cell>
          <cell r="CL132">
            <v>0</v>
          </cell>
          <cell r="CN132">
            <v>0</v>
          </cell>
          <cell r="CO132">
            <v>1</v>
          </cell>
          <cell r="CP132">
            <v>0</v>
          </cell>
          <cell r="CQ132">
            <v>0.08</v>
          </cell>
          <cell r="CR132">
            <v>270.20999999999998</v>
          </cell>
          <cell r="CS132">
            <v>0</v>
          </cell>
          <cell r="CT132">
            <v>0</v>
          </cell>
          <cell r="CU132">
            <v>0</v>
          </cell>
          <cell r="CV132">
            <v>0</v>
          </cell>
          <cell r="CW132">
            <v>0</v>
          </cell>
          <cell r="CX132">
            <v>0</v>
          </cell>
          <cell r="CY132">
            <v>0</v>
          </cell>
          <cell r="CZ132">
            <v>0</v>
          </cell>
          <cell r="DA132">
            <v>1</v>
          </cell>
          <cell r="DB132">
            <v>1717130</v>
          </cell>
          <cell r="DC132">
            <v>0</v>
          </cell>
          <cell r="DD132">
            <v>0</v>
          </cell>
          <cell r="DE132">
            <v>343088</v>
          </cell>
          <cell r="DF132">
            <v>343088</v>
          </cell>
          <cell r="DG132">
            <v>262.5</v>
          </cell>
          <cell r="DH132">
            <v>0</v>
          </cell>
          <cell r="DI132">
            <v>0</v>
          </cell>
          <cell r="DK132">
            <v>5390</v>
          </cell>
          <cell r="DL132">
            <v>0</v>
          </cell>
          <cell r="DM132">
            <v>157352</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0.84299999999999997</v>
          </cell>
          <cell r="ED132">
            <v>6060</v>
          </cell>
          <cell r="EE132">
            <v>0</v>
          </cell>
          <cell r="EF132">
            <v>0</v>
          </cell>
          <cell r="EG132">
            <v>0</v>
          </cell>
          <cell r="EH132">
            <v>151292</v>
          </cell>
          <cell r="EI132">
            <v>0</v>
          </cell>
          <cell r="EJ132">
            <v>0</v>
          </cell>
          <cell r="EK132">
            <v>7.0519999999999996</v>
          </cell>
          <cell r="EL132">
            <v>0</v>
          </cell>
          <cell r="EM132">
            <v>0</v>
          </cell>
          <cell r="EN132">
            <v>0.39900000000000002</v>
          </cell>
          <cell r="EO132">
            <v>0</v>
          </cell>
          <cell r="EP132">
            <v>0</v>
          </cell>
          <cell r="EQ132">
            <v>7.4509999999999996</v>
          </cell>
          <cell r="ER132">
            <v>0</v>
          </cell>
          <cell r="ES132">
            <v>23.151</v>
          </cell>
          <cell r="ET132">
            <v>4020</v>
          </cell>
          <cell r="EU132">
            <v>120937</v>
          </cell>
          <cell r="EV132">
            <v>0</v>
          </cell>
          <cell r="EW132">
            <v>0</v>
          </cell>
          <cell r="EX132">
            <v>0</v>
          </cell>
          <cell r="EZ132">
            <v>2141684</v>
          </cell>
          <cell r="FA132">
            <v>0</v>
          </cell>
          <cell r="FB132">
            <v>2262621</v>
          </cell>
          <cell r="FC132">
            <v>0.97329200000000005</v>
          </cell>
          <cell r="FD132">
            <v>0</v>
          </cell>
          <cell r="FE132">
            <v>263032</v>
          </cell>
          <cell r="FF132">
            <v>67577</v>
          </cell>
          <cell r="FG132">
            <v>5.7339000000000001E-2</v>
          </cell>
          <cell r="FH132">
            <v>4.9002999999999998E-2</v>
          </cell>
          <cell r="FI132">
            <v>0</v>
          </cell>
          <cell r="FJ132">
            <v>0</v>
          </cell>
          <cell r="FK132">
            <v>431.62599999999998</v>
          </cell>
          <cell r="FL132">
            <v>2657271</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F132">
            <v>0</v>
          </cell>
          <cell r="GG132">
            <v>0</v>
          </cell>
          <cell r="GH132">
            <v>0</v>
          </cell>
          <cell r="GI132">
            <v>0</v>
          </cell>
          <cell r="GJ132">
            <v>0</v>
          </cell>
          <cell r="GK132">
            <v>4724.13</v>
          </cell>
          <cell r="GL132">
            <v>5113</v>
          </cell>
          <cell r="GM132">
            <v>0</v>
          </cell>
          <cell r="GN132">
            <v>0</v>
          </cell>
          <cell r="GO132">
            <v>0</v>
          </cell>
          <cell r="GP132">
            <v>2593230</v>
          </cell>
          <cell r="GQ132">
            <v>2593230</v>
          </cell>
          <cell r="GR132">
            <v>0</v>
          </cell>
          <cell r="GS132">
            <v>0</v>
          </cell>
          <cell r="GT132">
            <v>0</v>
          </cell>
          <cell r="HB132">
            <v>210852832</v>
          </cell>
          <cell r="HC132">
            <v>6.0034999999999998E-2</v>
          </cell>
          <cell r="HD132">
            <v>60021</v>
          </cell>
        </row>
        <row r="133">
          <cell r="B133">
            <v>227825</v>
          </cell>
          <cell r="C133">
            <v>9</v>
          </cell>
          <cell r="D133">
            <v>2019</v>
          </cell>
          <cell r="E133">
            <v>5390</v>
          </cell>
          <cell r="F133">
            <v>0</v>
          </cell>
          <cell r="G133">
            <v>774.11800000000005</v>
          </cell>
          <cell r="H133">
            <v>759.95100000000002</v>
          </cell>
          <cell r="I133">
            <v>759.95100000000002</v>
          </cell>
          <cell r="J133">
            <v>774.11800000000005</v>
          </cell>
          <cell r="K133">
            <v>0</v>
          </cell>
          <cell r="L133">
            <v>6535</v>
          </cell>
          <cell r="M133">
            <v>0</v>
          </cell>
          <cell r="N133">
            <v>0</v>
          </cell>
          <cell r="P133">
            <v>774.22299999999996</v>
          </cell>
          <cell r="Q133">
            <v>0</v>
          </cell>
          <cell r="R133">
            <v>346217</v>
          </cell>
          <cell r="S133">
            <v>447.18</v>
          </cell>
          <cell r="U133">
            <v>0</v>
          </cell>
          <cell r="V133">
            <v>428.75200000000001</v>
          </cell>
          <cell r="W133">
            <v>280189</v>
          </cell>
          <cell r="X133">
            <v>280189</v>
          </cell>
          <cell r="Z133">
            <v>0</v>
          </cell>
          <cell r="AA133">
            <v>1</v>
          </cell>
          <cell r="AB133">
            <v>1</v>
          </cell>
          <cell r="AC133">
            <v>0</v>
          </cell>
          <cell r="AD133" t="str">
            <v>N</v>
          </cell>
          <cell r="AE133">
            <v>0</v>
          </cell>
          <cell r="AH133">
            <v>0</v>
          </cell>
          <cell r="AI133">
            <v>0</v>
          </cell>
          <cell r="AJ133">
            <v>5102</v>
          </cell>
          <cell r="AK133" t="str">
            <v>1</v>
          </cell>
          <cell r="AL133" t="str">
            <v>AUSTIN ACHIEVE PUBLIC SCHOOLS</v>
          </cell>
          <cell r="AM133">
            <v>0</v>
          </cell>
          <cell r="AN133">
            <v>0</v>
          </cell>
          <cell r="AO133">
            <v>0</v>
          </cell>
          <cell r="AP133">
            <v>0</v>
          </cell>
          <cell r="AQ133">
            <v>0</v>
          </cell>
          <cell r="AR133">
            <v>0</v>
          </cell>
          <cell r="AS133">
            <v>0</v>
          </cell>
          <cell r="AT133">
            <v>0</v>
          </cell>
          <cell r="AU133">
            <v>0</v>
          </cell>
          <cell r="AV133">
            <v>0</v>
          </cell>
          <cell r="AW133">
            <v>7890778</v>
          </cell>
          <cell r="AX133">
            <v>7626559</v>
          </cell>
          <cell r="AY133">
            <v>0</v>
          </cell>
          <cell r="AZ133">
            <v>438483</v>
          </cell>
          <cell r="BA133">
            <v>0</v>
          </cell>
          <cell r="BB133">
            <v>0</v>
          </cell>
          <cell r="BC133">
            <v>0</v>
          </cell>
          <cell r="BD133">
            <v>0</v>
          </cell>
          <cell r="BE133">
            <v>0</v>
          </cell>
          <cell r="BF133">
            <v>6728580</v>
          </cell>
          <cell r="BG133">
            <v>0</v>
          </cell>
          <cell r="BH133">
            <v>335.512</v>
          </cell>
          <cell r="BI133">
            <v>92266</v>
          </cell>
          <cell r="BJ133">
            <v>12</v>
          </cell>
          <cell r="BK133">
            <v>0</v>
          </cell>
          <cell r="BL133">
            <v>0</v>
          </cell>
          <cell r="BM133">
            <v>0</v>
          </cell>
          <cell r="BN133">
            <v>0</v>
          </cell>
          <cell r="BO133">
            <v>0</v>
          </cell>
          <cell r="BP133">
            <v>0</v>
          </cell>
          <cell r="BQ133">
            <v>5390</v>
          </cell>
          <cell r="BR133">
            <v>1</v>
          </cell>
          <cell r="BS133">
            <v>0</v>
          </cell>
          <cell r="BT133">
            <v>0</v>
          </cell>
          <cell r="BU133">
            <v>0</v>
          </cell>
          <cell r="BV133">
            <v>0</v>
          </cell>
          <cell r="BW133">
            <v>0</v>
          </cell>
          <cell r="BX133">
            <v>0</v>
          </cell>
          <cell r="BY133">
            <v>0</v>
          </cell>
          <cell r="BZ133">
            <v>0</v>
          </cell>
          <cell r="CA133">
            <v>0</v>
          </cell>
          <cell r="CB133">
            <v>0</v>
          </cell>
          <cell r="CC133">
            <v>0</v>
          </cell>
          <cell r="CG133">
            <v>0</v>
          </cell>
          <cell r="CH133">
            <v>171953</v>
          </cell>
          <cell r="CI133">
            <v>0</v>
          </cell>
          <cell r="CJ133">
            <v>5</v>
          </cell>
          <cell r="CK133">
            <v>0</v>
          </cell>
          <cell r="CL133">
            <v>0</v>
          </cell>
          <cell r="CN133">
            <v>0</v>
          </cell>
          <cell r="CO133">
            <v>1</v>
          </cell>
          <cell r="CP133">
            <v>2.1999999999999999E-2</v>
          </cell>
          <cell r="CQ133">
            <v>0</v>
          </cell>
          <cell r="CR133">
            <v>774.11800000000005</v>
          </cell>
          <cell r="CS133">
            <v>0</v>
          </cell>
          <cell r="CT133">
            <v>0</v>
          </cell>
          <cell r="CU133">
            <v>0</v>
          </cell>
          <cell r="CV133">
            <v>0</v>
          </cell>
          <cell r="CW133">
            <v>0</v>
          </cell>
          <cell r="CX133">
            <v>0</v>
          </cell>
          <cell r="CY133">
            <v>0</v>
          </cell>
          <cell r="CZ133">
            <v>0</v>
          </cell>
          <cell r="DA133">
            <v>1</v>
          </cell>
          <cell r="DB133">
            <v>4966280</v>
          </cell>
          <cell r="DC133">
            <v>0</v>
          </cell>
          <cell r="DD133">
            <v>0</v>
          </cell>
          <cell r="DE133">
            <v>880696</v>
          </cell>
          <cell r="DF133">
            <v>881042</v>
          </cell>
          <cell r="DG133">
            <v>673.83</v>
          </cell>
          <cell r="DH133">
            <v>0</v>
          </cell>
          <cell r="DI133">
            <v>346</v>
          </cell>
          <cell r="DK133">
            <v>5390</v>
          </cell>
          <cell r="DL133">
            <v>0</v>
          </cell>
          <cell r="DM133">
            <v>785708</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69.837999999999994</v>
          </cell>
          <cell r="ED133">
            <v>502030</v>
          </cell>
          <cell r="EE133">
            <v>0</v>
          </cell>
          <cell r="EF133">
            <v>0</v>
          </cell>
          <cell r="EG133">
            <v>0</v>
          </cell>
          <cell r="EH133">
            <v>283678</v>
          </cell>
          <cell r="EI133">
            <v>0</v>
          </cell>
          <cell r="EJ133">
            <v>0</v>
          </cell>
          <cell r="EK133">
            <v>11.388999999999999</v>
          </cell>
          <cell r="EL133">
            <v>0</v>
          </cell>
          <cell r="EM133">
            <v>2.3239999999999998</v>
          </cell>
          <cell r="EN133">
            <v>0.45400000000000001</v>
          </cell>
          <cell r="EO133">
            <v>0</v>
          </cell>
          <cell r="EP133">
            <v>0</v>
          </cell>
          <cell r="EQ133">
            <v>14.167</v>
          </cell>
          <cell r="ER133">
            <v>0</v>
          </cell>
          <cell r="ES133">
            <v>43.408999999999999</v>
          </cell>
          <cell r="ET133">
            <v>0</v>
          </cell>
          <cell r="EU133">
            <v>438483</v>
          </cell>
          <cell r="EV133">
            <v>0</v>
          </cell>
          <cell r="EW133">
            <v>0</v>
          </cell>
          <cell r="EX133">
            <v>0</v>
          </cell>
          <cell r="EZ133">
            <v>6616414</v>
          </cell>
          <cell r="FA133">
            <v>0</v>
          </cell>
          <cell r="FB133">
            <v>7054897</v>
          </cell>
          <cell r="FC133">
            <v>0.97329200000000005</v>
          </cell>
          <cell r="FD133">
            <v>0</v>
          </cell>
          <cell r="FE133">
            <v>803669</v>
          </cell>
          <cell r="FF133">
            <v>206476</v>
          </cell>
          <cell r="FG133">
            <v>5.7339000000000001E-2</v>
          </cell>
          <cell r="FH133">
            <v>4.9002999999999998E-2</v>
          </cell>
          <cell r="FI133">
            <v>0</v>
          </cell>
          <cell r="FJ133">
            <v>0</v>
          </cell>
          <cell r="FK133">
            <v>1318.79</v>
          </cell>
          <cell r="FL133">
            <v>8236995</v>
          </cell>
          <cell r="FM133">
            <v>0</v>
          </cell>
          <cell r="FN133">
            <v>0</v>
          </cell>
          <cell r="FO133">
            <v>49412</v>
          </cell>
          <cell r="FP133">
            <v>0</v>
          </cell>
          <cell r="FQ133">
            <v>49412</v>
          </cell>
          <cell r="FR133">
            <v>49412</v>
          </cell>
          <cell r="FS133">
            <v>0</v>
          </cell>
          <cell r="FT133">
            <v>0</v>
          </cell>
          <cell r="FU133">
            <v>0</v>
          </cell>
          <cell r="FV133">
            <v>0</v>
          </cell>
          <cell r="FW133">
            <v>0</v>
          </cell>
          <cell r="FX133">
            <v>0</v>
          </cell>
          <cell r="FY133">
            <v>0</v>
          </cell>
          <cell r="FZ133">
            <v>0</v>
          </cell>
          <cell r="GA133">
            <v>0</v>
          </cell>
          <cell r="GB133">
            <v>0</v>
          </cell>
          <cell r="GC133">
            <v>0</v>
          </cell>
          <cell r="GD133">
            <v>0</v>
          </cell>
          <cell r="GF133">
            <v>0</v>
          </cell>
          <cell r="GG133">
            <v>0</v>
          </cell>
          <cell r="GH133">
            <v>0</v>
          </cell>
          <cell r="GI133">
            <v>0</v>
          </cell>
          <cell r="GJ133">
            <v>0</v>
          </cell>
          <cell r="GK133">
            <v>4604.6369999999997</v>
          </cell>
          <cell r="GL133">
            <v>0</v>
          </cell>
          <cell r="GM133">
            <v>0</v>
          </cell>
          <cell r="GN133">
            <v>0</v>
          </cell>
          <cell r="GO133">
            <v>0</v>
          </cell>
          <cell r="GP133">
            <v>8065042</v>
          </cell>
          <cell r="GQ133">
            <v>8065042</v>
          </cell>
          <cell r="GR133">
            <v>0</v>
          </cell>
          <cell r="GS133">
            <v>0</v>
          </cell>
          <cell r="GT133">
            <v>0</v>
          </cell>
          <cell r="HB133">
            <v>210852832</v>
          </cell>
          <cell r="HC133">
            <v>6.0034999999999998E-2</v>
          </cell>
          <cell r="HD133">
            <v>171953</v>
          </cell>
        </row>
        <row r="134">
          <cell r="B134">
            <v>15826</v>
          </cell>
          <cell r="C134">
            <v>9</v>
          </cell>
          <cell r="D134">
            <v>2019</v>
          </cell>
          <cell r="E134">
            <v>5390</v>
          </cell>
          <cell r="F134">
            <v>0</v>
          </cell>
          <cell r="G134">
            <v>3084.3719999999998</v>
          </cell>
          <cell r="H134">
            <v>3042.2539999999999</v>
          </cell>
          <cell r="I134">
            <v>3042.2539999999999</v>
          </cell>
          <cell r="J134">
            <v>3084.3719999999998</v>
          </cell>
          <cell r="K134">
            <v>0</v>
          </cell>
          <cell r="L134">
            <v>6535</v>
          </cell>
          <cell r="M134">
            <v>0</v>
          </cell>
          <cell r="N134">
            <v>0</v>
          </cell>
          <cell r="P134">
            <v>3079.1120000000001</v>
          </cell>
          <cell r="Q134">
            <v>0</v>
          </cell>
          <cell r="R134">
            <v>1376917</v>
          </cell>
          <cell r="S134">
            <v>447.18</v>
          </cell>
          <cell r="U134">
            <v>0</v>
          </cell>
          <cell r="V134">
            <v>900.78300000000002</v>
          </cell>
          <cell r="W134">
            <v>588662</v>
          </cell>
          <cell r="X134">
            <v>588662</v>
          </cell>
          <cell r="Z134">
            <v>0</v>
          </cell>
          <cell r="AA134">
            <v>1</v>
          </cell>
          <cell r="AB134">
            <v>1</v>
          </cell>
          <cell r="AC134">
            <v>0</v>
          </cell>
          <cell r="AD134" t="str">
            <v>N</v>
          </cell>
          <cell r="AE134">
            <v>0</v>
          </cell>
          <cell r="AH134">
            <v>0</v>
          </cell>
          <cell r="AI134">
            <v>0</v>
          </cell>
          <cell r="AJ134">
            <v>5102</v>
          </cell>
          <cell r="AK134" t="str">
            <v>1</v>
          </cell>
          <cell r="AL134" t="str">
            <v>KIPP SAN ANTONIO</v>
          </cell>
          <cell r="AM134">
            <v>0</v>
          </cell>
          <cell r="AN134">
            <v>0</v>
          </cell>
          <cell r="AO134">
            <v>0</v>
          </cell>
          <cell r="AP134">
            <v>0</v>
          </cell>
          <cell r="AQ134">
            <v>0</v>
          </cell>
          <cell r="AR134">
            <v>0</v>
          </cell>
          <cell r="AS134">
            <v>0</v>
          </cell>
          <cell r="AT134">
            <v>0</v>
          </cell>
          <cell r="AU134">
            <v>0</v>
          </cell>
          <cell r="AV134">
            <v>0</v>
          </cell>
          <cell r="AW134">
            <v>29273942</v>
          </cell>
          <cell r="AX134">
            <v>28376091</v>
          </cell>
          <cell r="AY134">
            <v>0</v>
          </cell>
          <cell r="AZ134">
            <v>1589643</v>
          </cell>
          <cell r="BA134">
            <v>0</v>
          </cell>
          <cell r="BB134">
            <v>0</v>
          </cell>
          <cell r="BC134">
            <v>0</v>
          </cell>
          <cell r="BD134">
            <v>0</v>
          </cell>
          <cell r="BE134">
            <v>0</v>
          </cell>
          <cell r="BF134">
            <v>25055485</v>
          </cell>
          <cell r="BG134">
            <v>0</v>
          </cell>
          <cell r="BH134">
            <v>773.55</v>
          </cell>
          <cell r="BI134">
            <v>212726</v>
          </cell>
          <cell r="BJ134">
            <v>12</v>
          </cell>
          <cell r="BK134">
            <v>0</v>
          </cell>
          <cell r="BL134">
            <v>0</v>
          </cell>
          <cell r="BM134">
            <v>0</v>
          </cell>
          <cell r="BN134">
            <v>0</v>
          </cell>
          <cell r="BO134">
            <v>0</v>
          </cell>
          <cell r="BP134">
            <v>0</v>
          </cell>
          <cell r="BQ134">
            <v>5390</v>
          </cell>
          <cell r="BR134">
            <v>1</v>
          </cell>
          <cell r="BS134">
            <v>0</v>
          </cell>
          <cell r="BT134">
            <v>0</v>
          </cell>
          <cell r="BU134">
            <v>0</v>
          </cell>
          <cell r="BV134">
            <v>0</v>
          </cell>
          <cell r="BW134">
            <v>0</v>
          </cell>
          <cell r="BX134">
            <v>0</v>
          </cell>
          <cell r="BY134">
            <v>0</v>
          </cell>
          <cell r="BZ134">
            <v>0</v>
          </cell>
          <cell r="CA134">
            <v>0</v>
          </cell>
          <cell r="CB134">
            <v>0</v>
          </cell>
          <cell r="CC134">
            <v>0</v>
          </cell>
          <cell r="CG134">
            <v>0</v>
          </cell>
          <cell r="CH134">
            <v>685125</v>
          </cell>
          <cell r="CI134">
            <v>0</v>
          </cell>
          <cell r="CJ134">
            <v>4</v>
          </cell>
          <cell r="CK134">
            <v>0</v>
          </cell>
          <cell r="CL134">
            <v>0</v>
          </cell>
          <cell r="CN134">
            <v>0</v>
          </cell>
          <cell r="CO134">
            <v>1</v>
          </cell>
          <cell r="CP134">
            <v>0</v>
          </cell>
          <cell r="CQ134">
            <v>0</v>
          </cell>
          <cell r="CR134">
            <v>3084.3719999999998</v>
          </cell>
          <cell r="CS134">
            <v>0</v>
          </cell>
          <cell r="CT134">
            <v>0</v>
          </cell>
          <cell r="CU134">
            <v>0</v>
          </cell>
          <cell r="CV134">
            <v>0</v>
          </cell>
          <cell r="CW134">
            <v>0</v>
          </cell>
          <cell r="CX134">
            <v>0</v>
          </cell>
          <cell r="CY134">
            <v>0</v>
          </cell>
          <cell r="CZ134">
            <v>0</v>
          </cell>
          <cell r="DA134">
            <v>1</v>
          </cell>
          <cell r="DB134">
            <v>19881130</v>
          </cell>
          <cell r="DC134">
            <v>0</v>
          </cell>
          <cell r="DD134">
            <v>0</v>
          </cell>
          <cell r="DE134">
            <v>3472699</v>
          </cell>
          <cell r="DF134">
            <v>3472699</v>
          </cell>
          <cell r="DG134">
            <v>2657</v>
          </cell>
          <cell r="DH134">
            <v>0</v>
          </cell>
          <cell r="DI134">
            <v>0</v>
          </cell>
          <cell r="DK134">
            <v>5390</v>
          </cell>
          <cell r="DL134">
            <v>0</v>
          </cell>
          <cell r="DM134">
            <v>1800542</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6.5000000000000002E-2</v>
          </cell>
          <cell r="EB134">
            <v>0</v>
          </cell>
          <cell r="EC134">
            <v>126.768</v>
          </cell>
          <cell r="ED134">
            <v>911272</v>
          </cell>
          <cell r="EE134">
            <v>0</v>
          </cell>
          <cell r="EF134">
            <v>0</v>
          </cell>
          <cell r="EG134">
            <v>0</v>
          </cell>
          <cell r="EH134">
            <v>889270</v>
          </cell>
          <cell r="EI134">
            <v>0</v>
          </cell>
          <cell r="EJ134">
            <v>0</v>
          </cell>
          <cell r="EK134">
            <v>26.718</v>
          </cell>
          <cell r="EL134">
            <v>0</v>
          </cell>
          <cell r="EM134">
            <v>10.538</v>
          </cell>
          <cell r="EN134">
            <v>4.7969999999999997</v>
          </cell>
          <cell r="EO134">
            <v>0</v>
          </cell>
          <cell r="EP134">
            <v>0</v>
          </cell>
          <cell r="EQ134">
            <v>42.118000000000002</v>
          </cell>
          <cell r="ER134">
            <v>0</v>
          </cell>
          <cell r="ES134">
            <v>136.078</v>
          </cell>
          <cell r="ET134">
            <v>0</v>
          </cell>
          <cell r="EU134">
            <v>1589643</v>
          </cell>
          <cell r="EV134">
            <v>0</v>
          </cell>
          <cell r="EW134">
            <v>0</v>
          </cell>
          <cell r="EX134">
            <v>0</v>
          </cell>
          <cell r="EZ134">
            <v>24614574</v>
          </cell>
          <cell r="FA134">
            <v>0</v>
          </cell>
          <cell r="FB134">
            <v>26204217</v>
          </cell>
          <cell r="FC134">
            <v>0.97329200000000005</v>
          </cell>
          <cell r="FD134">
            <v>0</v>
          </cell>
          <cell r="FE134">
            <v>2992655</v>
          </cell>
          <cell r="FF134">
            <v>768862</v>
          </cell>
          <cell r="FG134">
            <v>5.7339000000000001E-2</v>
          </cell>
          <cell r="FH134">
            <v>4.9002999999999998E-2</v>
          </cell>
          <cell r="FI134">
            <v>0</v>
          </cell>
          <cell r="FJ134">
            <v>0</v>
          </cell>
          <cell r="FK134">
            <v>4910.8310000000001</v>
          </cell>
          <cell r="FL134">
            <v>30650859</v>
          </cell>
          <cell r="FM134">
            <v>0</v>
          </cell>
          <cell r="FN134">
            <v>0</v>
          </cell>
          <cell r="FO134">
            <v>201802</v>
          </cell>
          <cell r="FP134">
            <v>46656</v>
          </cell>
          <cell r="FQ134">
            <v>248458</v>
          </cell>
          <cell r="FR134">
            <v>201802</v>
          </cell>
          <cell r="FS134">
            <v>0</v>
          </cell>
          <cell r="FT134">
            <v>0</v>
          </cell>
          <cell r="FU134">
            <v>0</v>
          </cell>
          <cell r="FV134">
            <v>0</v>
          </cell>
          <cell r="FW134">
            <v>0</v>
          </cell>
          <cell r="FX134">
            <v>0</v>
          </cell>
          <cell r="FY134">
            <v>0</v>
          </cell>
          <cell r="FZ134">
            <v>0</v>
          </cell>
          <cell r="GA134">
            <v>0</v>
          </cell>
          <cell r="GB134">
            <v>0</v>
          </cell>
          <cell r="GC134">
            <v>0</v>
          </cell>
          <cell r="GD134">
            <v>0</v>
          </cell>
          <cell r="GF134">
            <v>0</v>
          </cell>
          <cell r="GG134">
            <v>0</v>
          </cell>
          <cell r="GH134">
            <v>0</v>
          </cell>
          <cell r="GI134">
            <v>0</v>
          </cell>
          <cell r="GJ134">
            <v>0</v>
          </cell>
          <cell r="GK134">
            <v>4736.1719999999996</v>
          </cell>
          <cell r="GL134">
            <v>11814</v>
          </cell>
          <cell r="GM134">
            <v>0</v>
          </cell>
          <cell r="GN134">
            <v>0</v>
          </cell>
          <cell r="GO134">
            <v>0</v>
          </cell>
          <cell r="GP134">
            <v>29965734</v>
          </cell>
          <cell r="GQ134">
            <v>29965734</v>
          </cell>
          <cell r="GR134">
            <v>0</v>
          </cell>
          <cell r="GS134">
            <v>0</v>
          </cell>
          <cell r="GT134">
            <v>0</v>
          </cell>
          <cell r="HB134">
            <v>210852832</v>
          </cell>
          <cell r="HC134">
            <v>6.0034999999999998E-2</v>
          </cell>
          <cell r="HD134">
            <v>685125</v>
          </cell>
        </row>
        <row r="135">
          <cell r="B135">
            <v>227826</v>
          </cell>
          <cell r="C135">
            <v>9</v>
          </cell>
          <cell r="D135">
            <v>2019</v>
          </cell>
          <cell r="E135">
            <v>5390</v>
          </cell>
          <cell r="F135">
            <v>0</v>
          </cell>
          <cell r="G135">
            <v>370.88499999999999</v>
          </cell>
          <cell r="H135">
            <v>362.661</v>
          </cell>
          <cell r="I135">
            <v>362.661</v>
          </cell>
          <cell r="J135">
            <v>370.88499999999999</v>
          </cell>
          <cell r="K135">
            <v>0</v>
          </cell>
          <cell r="L135">
            <v>6535</v>
          </cell>
          <cell r="M135">
            <v>0</v>
          </cell>
          <cell r="N135">
            <v>0</v>
          </cell>
          <cell r="P135">
            <v>371.40699999999998</v>
          </cell>
          <cell r="Q135">
            <v>0</v>
          </cell>
          <cell r="R135">
            <v>166086</v>
          </cell>
          <cell r="S135">
            <v>447.18</v>
          </cell>
          <cell r="U135">
            <v>0</v>
          </cell>
          <cell r="V135">
            <v>84.584999999999994</v>
          </cell>
          <cell r="W135">
            <v>55276</v>
          </cell>
          <cell r="X135">
            <v>55276</v>
          </cell>
          <cell r="Z135">
            <v>0</v>
          </cell>
          <cell r="AA135">
            <v>1</v>
          </cell>
          <cell r="AB135">
            <v>1</v>
          </cell>
          <cell r="AC135">
            <v>0</v>
          </cell>
          <cell r="AD135" t="str">
            <v>N</v>
          </cell>
          <cell r="AE135">
            <v>0</v>
          </cell>
          <cell r="AH135">
            <v>0</v>
          </cell>
          <cell r="AI135">
            <v>0</v>
          </cell>
          <cell r="AJ135">
            <v>5102</v>
          </cell>
          <cell r="AK135" t="str">
            <v>1</v>
          </cell>
          <cell r="AL135" t="str">
            <v>MONTESSORI FOR ALL</v>
          </cell>
          <cell r="AM135">
            <v>0</v>
          </cell>
          <cell r="AN135">
            <v>0</v>
          </cell>
          <cell r="AO135">
            <v>0</v>
          </cell>
          <cell r="AP135">
            <v>0</v>
          </cell>
          <cell r="AQ135">
            <v>0</v>
          </cell>
          <cell r="AR135">
            <v>0</v>
          </cell>
          <cell r="AS135">
            <v>0</v>
          </cell>
          <cell r="AT135">
            <v>0</v>
          </cell>
          <cell r="AU135">
            <v>0</v>
          </cell>
          <cell r="AV135">
            <v>0</v>
          </cell>
          <cell r="AW135">
            <v>3187050</v>
          </cell>
          <cell r="AX135">
            <v>3104666</v>
          </cell>
          <cell r="AY135">
            <v>0</v>
          </cell>
          <cell r="AZ135">
            <v>166086</v>
          </cell>
          <cell r="BA135">
            <v>0</v>
          </cell>
          <cell r="BB135">
            <v>0</v>
          </cell>
          <cell r="BC135">
            <v>0</v>
          </cell>
          <cell r="BD135">
            <v>0</v>
          </cell>
          <cell r="BE135">
            <v>0</v>
          </cell>
          <cell r="BF135">
            <v>2777547</v>
          </cell>
          <cell r="BG135">
            <v>0</v>
          </cell>
          <cell r="BH135">
            <v>0</v>
          </cell>
          <cell r="BI135">
            <v>0</v>
          </cell>
          <cell r="BJ135">
            <v>12</v>
          </cell>
          <cell r="BK135">
            <v>0</v>
          </cell>
          <cell r="BL135">
            <v>0</v>
          </cell>
          <cell r="BM135">
            <v>0</v>
          </cell>
          <cell r="BN135">
            <v>0</v>
          </cell>
          <cell r="BO135">
            <v>0</v>
          </cell>
          <cell r="BP135">
            <v>0</v>
          </cell>
          <cell r="BQ135">
            <v>5390</v>
          </cell>
          <cell r="BR135">
            <v>1</v>
          </cell>
          <cell r="BS135">
            <v>0</v>
          </cell>
          <cell r="BT135">
            <v>0</v>
          </cell>
          <cell r="BU135">
            <v>0</v>
          </cell>
          <cell r="BV135">
            <v>0</v>
          </cell>
          <cell r="BW135">
            <v>0</v>
          </cell>
          <cell r="BX135">
            <v>0</v>
          </cell>
          <cell r="BY135">
            <v>0</v>
          </cell>
          <cell r="BZ135">
            <v>0</v>
          </cell>
          <cell r="CA135">
            <v>0</v>
          </cell>
          <cell r="CB135">
            <v>0</v>
          </cell>
          <cell r="CC135">
            <v>0</v>
          </cell>
          <cell r="CG135">
            <v>0</v>
          </cell>
          <cell r="CH135">
            <v>82384</v>
          </cell>
          <cell r="CI135">
            <v>0</v>
          </cell>
          <cell r="CJ135">
            <v>4</v>
          </cell>
          <cell r="CK135">
            <v>0</v>
          </cell>
          <cell r="CL135">
            <v>0</v>
          </cell>
          <cell r="CN135">
            <v>0</v>
          </cell>
          <cell r="CO135">
            <v>1</v>
          </cell>
          <cell r="CP135">
            <v>0</v>
          </cell>
          <cell r="CQ135">
            <v>0</v>
          </cell>
          <cell r="CR135">
            <v>370.88499999999999</v>
          </cell>
          <cell r="CS135">
            <v>0</v>
          </cell>
          <cell r="CT135">
            <v>0</v>
          </cell>
          <cell r="CU135">
            <v>0</v>
          </cell>
          <cell r="CV135">
            <v>0</v>
          </cell>
          <cell r="CW135">
            <v>0</v>
          </cell>
          <cell r="CX135">
            <v>0</v>
          </cell>
          <cell r="CY135">
            <v>0</v>
          </cell>
          <cell r="CZ135">
            <v>0</v>
          </cell>
          <cell r="DA135">
            <v>1</v>
          </cell>
          <cell r="DB135">
            <v>2369990</v>
          </cell>
          <cell r="DC135">
            <v>0</v>
          </cell>
          <cell r="DD135">
            <v>0</v>
          </cell>
          <cell r="DE135">
            <v>217393</v>
          </cell>
          <cell r="DF135">
            <v>217393</v>
          </cell>
          <cell r="DG135">
            <v>166.33</v>
          </cell>
          <cell r="DH135">
            <v>0</v>
          </cell>
          <cell r="DI135">
            <v>0</v>
          </cell>
          <cell r="DK135">
            <v>5390</v>
          </cell>
          <cell r="DL135">
            <v>0</v>
          </cell>
          <cell r="DM135">
            <v>211107</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5.24</v>
          </cell>
          <cell r="ED135">
            <v>37668</v>
          </cell>
          <cell r="EE135">
            <v>0</v>
          </cell>
          <cell r="EF135">
            <v>0</v>
          </cell>
          <cell r="EG135">
            <v>0</v>
          </cell>
          <cell r="EH135">
            <v>173439</v>
          </cell>
          <cell r="EI135">
            <v>0</v>
          </cell>
          <cell r="EJ135">
            <v>0</v>
          </cell>
          <cell r="EK135">
            <v>7.29</v>
          </cell>
          <cell r="EL135">
            <v>0</v>
          </cell>
          <cell r="EM135">
            <v>0</v>
          </cell>
          <cell r="EN135">
            <v>0.93400000000000005</v>
          </cell>
          <cell r="EO135">
            <v>0</v>
          </cell>
          <cell r="EP135">
            <v>0</v>
          </cell>
          <cell r="EQ135">
            <v>8.2240000000000002</v>
          </cell>
          <cell r="ER135">
            <v>0</v>
          </cell>
          <cell r="ES135">
            <v>26.54</v>
          </cell>
          <cell r="ET135">
            <v>0</v>
          </cell>
          <cell r="EU135">
            <v>166086</v>
          </cell>
          <cell r="EV135">
            <v>0</v>
          </cell>
          <cell r="EW135">
            <v>0</v>
          </cell>
          <cell r="EX135">
            <v>0</v>
          </cell>
          <cell r="EZ135">
            <v>2687680</v>
          </cell>
          <cell r="FA135">
            <v>0</v>
          </cell>
          <cell r="FB135">
            <v>2853766</v>
          </cell>
          <cell r="FC135">
            <v>0.97329200000000005</v>
          </cell>
          <cell r="FD135">
            <v>0</v>
          </cell>
          <cell r="FE135">
            <v>331753</v>
          </cell>
          <cell r="FF135">
            <v>85233</v>
          </cell>
          <cell r="FG135">
            <v>5.7339000000000001E-2</v>
          </cell>
          <cell r="FH135">
            <v>4.9002999999999998E-2</v>
          </cell>
          <cell r="FI135">
            <v>0</v>
          </cell>
          <cell r="FJ135">
            <v>0</v>
          </cell>
          <cell r="FK135">
            <v>544.39400000000001</v>
          </cell>
          <cell r="FL135">
            <v>3353136</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F135">
            <v>0</v>
          </cell>
          <cell r="GG135">
            <v>0</v>
          </cell>
          <cell r="GH135">
            <v>0</v>
          </cell>
          <cell r="GI135">
            <v>0</v>
          </cell>
          <cell r="GJ135">
            <v>0</v>
          </cell>
          <cell r="GK135">
            <v>4604.6369999999997</v>
          </cell>
          <cell r="GL135">
            <v>0</v>
          </cell>
          <cell r="GM135">
            <v>0</v>
          </cell>
          <cell r="GN135">
            <v>0</v>
          </cell>
          <cell r="GO135">
            <v>0</v>
          </cell>
          <cell r="GP135">
            <v>3270752</v>
          </cell>
          <cell r="GQ135">
            <v>3270752</v>
          </cell>
          <cell r="GR135">
            <v>0</v>
          </cell>
          <cell r="GS135">
            <v>0</v>
          </cell>
          <cell r="GT135">
            <v>0</v>
          </cell>
          <cell r="HB135">
            <v>210852832</v>
          </cell>
          <cell r="HC135">
            <v>6.0034999999999998E-2</v>
          </cell>
          <cell r="HD135">
            <v>82384</v>
          </cell>
        </row>
        <row r="136">
          <cell r="B136">
            <v>15827</v>
          </cell>
          <cell r="C136">
            <v>9</v>
          </cell>
          <cell r="D136">
            <v>2019</v>
          </cell>
          <cell r="E136">
            <v>5390</v>
          </cell>
          <cell r="F136">
            <v>0</v>
          </cell>
          <cell r="G136">
            <v>1496.2550000000001</v>
          </cell>
          <cell r="H136">
            <v>1397.518</v>
          </cell>
          <cell r="I136">
            <v>1397.518</v>
          </cell>
          <cell r="J136">
            <v>1496.2550000000001</v>
          </cell>
          <cell r="K136">
            <v>0</v>
          </cell>
          <cell r="L136">
            <v>6535</v>
          </cell>
          <cell r="M136">
            <v>0</v>
          </cell>
          <cell r="N136">
            <v>0</v>
          </cell>
          <cell r="P136">
            <v>1495.4449999999999</v>
          </cell>
          <cell r="Q136">
            <v>0</v>
          </cell>
          <cell r="R136">
            <v>668733</v>
          </cell>
          <cell r="S136">
            <v>447.18</v>
          </cell>
          <cell r="U136">
            <v>0</v>
          </cell>
          <cell r="V136">
            <v>157.077</v>
          </cell>
          <cell r="W136">
            <v>102650</v>
          </cell>
          <cell r="X136">
            <v>102650</v>
          </cell>
          <cell r="Z136">
            <v>0</v>
          </cell>
          <cell r="AA136">
            <v>1</v>
          </cell>
          <cell r="AB136">
            <v>1</v>
          </cell>
          <cell r="AC136">
            <v>0</v>
          </cell>
          <cell r="AD136" t="str">
            <v>N</v>
          </cell>
          <cell r="AE136">
            <v>0</v>
          </cell>
          <cell r="AH136">
            <v>0</v>
          </cell>
          <cell r="AI136">
            <v>0</v>
          </cell>
          <cell r="AJ136">
            <v>5102</v>
          </cell>
          <cell r="AK136" t="str">
            <v>1</v>
          </cell>
          <cell r="AL136" t="str">
            <v>SCHOOL OF SCIENCE AND TECHNOLOGY</v>
          </cell>
          <cell r="AM136">
            <v>0</v>
          </cell>
          <cell r="AN136">
            <v>0</v>
          </cell>
          <cell r="AO136">
            <v>0</v>
          </cell>
          <cell r="AP136">
            <v>0</v>
          </cell>
          <cell r="AQ136">
            <v>0</v>
          </cell>
          <cell r="AR136">
            <v>0</v>
          </cell>
          <cell r="AS136">
            <v>0</v>
          </cell>
          <cell r="AT136">
            <v>0</v>
          </cell>
          <cell r="AU136">
            <v>0</v>
          </cell>
          <cell r="AV136">
            <v>0</v>
          </cell>
          <cell r="AW136">
            <v>13088870</v>
          </cell>
          <cell r="AX136">
            <v>12669182</v>
          </cell>
          <cell r="AY136">
            <v>0</v>
          </cell>
          <cell r="AZ136">
            <v>749227</v>
          </cell>
          <cell r="BA136">
            <v>13.667</v>
          </cell>
          <cell r="BB136">
            <v>58668</v>
          </cell>
          <cell r="BC136">
            <v>58668</v>
          </cell>
          <cell r="BD136">
            <v>74.813000000000002</v>
          </cell>
          <cell r="BE136">
            <v>0</v>
          </cell>
          <cell r="BF136">
            <v>11326657</v>
          </cell>
          <cell r="BG136">
            <v>0</v>
          </cell>
          <cell r="BH136">
            <v>292.70699999999999</v>
          </cell>
          <cell r="BI136">
            <v>80494</v>
          </cell>
          <cell r="BJ136">
            <v>12</v>
          </cell>
          <cell r="BK136">
            <v>0</v>
          </cell>
          <cell r="BL136">
            <v>0</v>
          </cell>
          <cell r="BM136">
            <v>0</v>
          </cell>
          <cell r="BN136">
            <v>0</v>
          </cell>
          <cell r="BO136">
            <v>0</v>
          </cell>
          <cell r="BP136">
            <v>0</v>
          </cell>
          <cell r="BQ136">
            <v>5390</v>
          </cell>
          <cell r="BR136">
            <v>1</v>
          </cell>
          <cell r="BS136">
            <v>0</v>
          </cell>
          <cell r="BT136">
            <v>0</v>
          </cell>
          <cell r="BU136">
            <v>0</v>
          </cell>
          <cell r="BV136">
            <v>0</v>
          </cell>
          <cell r="BW136">
            <v>0</v>
          </cell>
          <cell r="BX136">
            <v>0</v>
          </cell>
          <cell r="BY136">
            <v>0</v>
          </cell>
          <cell r="BZ136">
            <v>0</v>
          </cell>
          <cell r="CA136">
            <v>0</v>
          </cell>
          <cell r="CB136">
            <v>0</v>
          </cell>
          <cell r="CC136">
            <v>0</v>
          </cell>
          <cell r="CG136">
            <v>0</v>
          </cell>
          <cell r="CH136">
            <v>339194</v>
          </cell>
          <cell r="CI136">
            <v>0</v>
          </cell>
          <cell r="CJ136">
            <v>4</v>
          </cell>
          <cell r="CK136">
            <v>0</v>
          </cell>
          <cell r="CL136">
            <v>0</v>
          </cell>
          <cell r="CN136">
            <v>0</v>
          </cell>
          <cell r="CO136">
            <v>1</v>
          </cell>
          <cell r="CP136">
            <v>0</v>
          </cell>
          <cell r="CQ136">
            <v>0</v>
          </cell>
          <cell r="CR136">
            <v>1496.2550000000001</v>
          </cell>
          <cell r="CS136">
            <v>0</v>
          </cell>
          <cell r="CT136">
            <v>0</v>
          </cell>
          <cell r="CU136">
            <v>0</v>
          </cell>
          <cell r="CV136">
            <v>0</v>
          </cell>
          <cell r="CW136">
            <v>0</v>
          </cell>
          <cell r="CX136">
            <v>0</v>
          </cell>
          <cell r="CY136">
            <v>0</v>
          </cell>
          <cell r="CZ136">
            <v>0</v>
          </cell>
          <cell r="DA136">
            <v>1</v>
          </cell>
          <cell r="DB136">
            <v>9132780</v>
          </cell>
          <cell r="DC136">
            <v>0</v>
          </cell>
          <cell r="DD136">
            <v>0</v>
          </cell>
          <cell r="DE136">
            <v>927539</v>
          </cell>
          <cell r="DF136">
            <v>927539</v>
          </cell>
          <cell r="DG136">
            <v>709.67</v>
          </cell>
          <cell r="DH136">
            <v>0</v>
          </cell>
          <cell r="DI136">
            <v>0</v>
          </cell>
          <cell r="DK136">
            <v>5390</v>
          </cell>
          <cell r="DL136">
            <v>0</v>
          </cell>
          <cell r="DM136">
            <v>728044</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2.8000000000000001E-2</v>
          </cell>
          <cell r="EB136">
            <v>0</v>
          </cell>
          <cell r="EC136">
            <v>42.05</v>
          </cell>
          <cell r="ED136">
            <v>302276</v>
          </cell>
          <cell r="EE136">
            <v>0</v>
          </cell>
          <cell r="EF136">
            <v>0</v>
          </cell>
          <cell r="EG136">
            <v>0</v>
          </cell>
          <cell r="EH136">
            <v>425768</v>
          </cell>
          <cell r="EI136">
            <v>0</v>
          </cell>
          <cell r="EJ136">
            <v>0</v>
          </cell>
          <cell r="EK136">
            <v>16.655999999999999</v>
          </cell>
          <cell r="EL136">
            <v>0</v>
          </cell>
          <cell r="EM136">
            <v>2.7080000000000002</v>
          </cell>
          <cell r="EN136">
            <v>1.3839999999999999</v>
          </cell>
          <cell r="EO136">
            <v>0</v>
          </cell>
          <cell r="EP136">
            <v>0</v>
          </cell>
          <cell r="EQ136">
            <v>20.776</v>
          </cell>
          <cell r="ER136">
            <v>0</v>
          </cell>
          <cell r="ES136">
            <v>65.152000000000001</v>
          </cell>
          <cell r="ET136">
            <v>6834</v>
          </cell>
          <cell r="EU136">
            <v>749227</v>
          </cell>
          <cell r="EV136">
            <v>0</v>
          </cell>
          <cell r="EW136">
            <v>0</v>
          </cell>
          <cell r="EX136">
            <v>0</v>
          </cell>
          <cell r="EZ136">
            <v>10968739</v>
          </cell>
          <cell r="FA136">
            <v>0</v>
          </cell>
          <cell r="FB136">
            <v>11717966</v>
          </cell>
          <cell r="FC136">
            <v>0.97329200000000005</v>
          </cell>
          <cell r="FD136">
            <v>0</v>
          </cell>
          <cell r="FE136">
            <v>1352869</v>
          </cell>
          <cell r="FF136">
            <v>347574</v>
          </cell>
          <cell r="FG136">
            <v>5.7339000000000001E-2</v>
          </cell>
          <cell r="FH136">
            <v>4.9002999999999998E-2</v>
          </cell>
          <cell r="FI136">
            <v>0</v>
          </cell>
          <cell r="FJ136">
            <v>0</v>
          </cell>
          <cell r="FK136">
            <v>2220.0050000000001</v>
          </cell>
          <cell r="FL136">
            <v>13757603</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687791</v>
          </cell>
          <cell r="GC136">
            <v>687791</v>
          </cell>
          <cell r="GD136">
            <v>77.960999999999999</v>
          </cell>
          <cell r="GF136">
            <v>0</v>
          </cell>
          <cell r="GG136">
            <v>0</v>
          </cell>
          <cell r="GH136">
            <v>0</v>
          </cell>
          <cell r="GI136">
            <v>0</v>
          </cell>
          <cell r="GJ136">
            <v>0</v>
          </cell>
          <cell r="GK136">
            <v>4795.4549999999999</v>
          </cell>
          <cell r="GL136">
            <v>11067</v>
          </cell>
          <cell r="GM136">
            <v>0</v>
          </cell>
          <cell r="GN136">
            <v>0</v>
          </cell>
          <cell r="GO136">
            <v>0</v>
          </cell>
          <cell r="GP136">
            <v>13418409</v>
          </cell>
          <cell r="GQ136">
            <v>13418409</v>
          </cell>
          <cell r="GR136">
            <v>0</v>
          </cell>
          <cell r="GS136">
            <v>0</v>
          </cell>
          <cell r="GT136">
            <v>0</v>
          </cell>
          <cell r="HB136">
            <v>210852832</v>
          </cell>
          <cell r="HC136">
            <v>6.0034999999999998E-2</v>
          </cell>
          <cell r="HD136">
            <v>332360</v>
          </cell>
        </row>
        <row r="137">
          <cell r="B137">
            <v>57827</v>
          </cell>
          <cell r="C137">
            <v>9</v>
          </cell>
          <cell r="D137">
            <v>2019</v>
          </cell>
          <cell r="E137">
            <v>5390</v>
          </cell>
          <cell r="F137">
            <v>0</v>
          </cell>
          <cell r="G137">
            <v>492.697</v>
          </cell>
          <cell r="H137">
            <v>489.13499999999999</v>
          </cell>
          <cell r="I137">
            <v>489.13499999999999</v>
          </cell>
          <cell r="J137">
            <v>492.697</v>
          </cell>
          <cell r="K137">
            <v>0</v>
          </cell>
          <cell r="L137">
            <v>6535</v>
          </cell>
          <cell r="M137">
            <v>0</v>
          </cell>
          <cell r="N137">
            <v>0</v>
          </cell>
          <cell r="P137">
            <v>496.24700000000001</v>
          </cell>
          <cell r="Q137">
            <v>0</v>
          </cell>
          <cell r="R137">
            <v>221912</v>
          </cell>
          <cell r="S137">
            <v>447.18</v>
          </cell>
          <cell r="U137">
            <v>0</v>
          </cell>
          <cell r="V137">
            <v>152.23400000000001</v>
          </cell>
          <cell r="W137">
            <v>99485</v>
          </cell>
          <cell r="X137">
            <v>99485</v>
          </cell>
          <cell r="Z137">
            <v>0</v>
          </cell>
          <cell r="AA137">
            <v>1</v>
          </cell>
          <cell r="AB137">
            <v>1</v>
          </cell>
          <cell r="AC137">
            <v>0</v>
          </cell>
          <cell r="AD137" t="str">
            <v>N</v>
          </cell>
          <cell r="AE137">
            <v>0</v>
          </cell>
          <cell r="AH137">
            <v>0</v>
          </cell>
          <cell r="AI137">
            <v>0</v>
          </cell>
          <cell r="AJ137">
            <v>5102</v>
          </cell>
          <cell r="AK137" t="str">
            <v>1</v>
          </cell>
          <cell r="AL137" t="str">
            <v>NOVA ACADEMY (SOUTHEAST)</v>
          </cell>
          <cell r="AM137">
            <v>0</v>
          </cell>
          <cell r="AN137">
            <v>0</v>
          </cell>
          <cell r="AO137">
            <v>0</v>
          </cell>
          <cell r="AP137">
            <v>0</v>
          </cell>
          <cell r="AQ137">
            <v>0</v>
          </cell>
          <cell r="AR137">
            <v>0</v>
          </cell>
          <cell r="AS137">
            <v>0</v>
          </cell>
          <cell r="AT137">
            <v>0</v>
          </cell>
          <cell r="AU137">
            <v>0</v>
          </cell>
          <cell r="AV137">
            <v>0</v>
          </cell>
          <cell r="AW137">
            <v>4874907</v>
          </cell>
          <cell r="AX137">
            <v>4753173</v>
          </cell>
          <cell r="AY137">
            <v>0</v>
          </cell>
          <cell r="AZ137">
            <v>221912</v>
          </cell>
          <cell r="BA137">
            <v>24.582999999999998</v>
          </cell>
          <cell r="BB137">
            <v>0</v>
          </cell>
          <cell r="BC137">
            <v>0</v>
          </cell>
          <cell r="BD137">
            <v>0</v>
          </cell>
          <cell r="BE137">
            <v>0</v>
          </cell>
          <cell r="BF137">
            <v>4224880</v>
          </cell>
          <cell r="BG137">
            <v>0</v>
          </cell>
          <cell r="BH137">
            <v>0</v>
          </cell>
          <cell r="BI137">
            <v>0</v>
          </cell>
          <cell r="BJ137">
            <v>12</v>
          </cell>
          <cell r="BK137">
            <v>0</v>
          </cell>
          <cell r="BL137">
            <v>0</v>
          </cell>
          <cell r="BM137">
            <v>0</v>
          </cell>
          <cell r="BN137">
            <v>0</v>
          </cell>
          <cell r="BO137">
            <v>0</v>
          </cell>
          <cell r="BP137">
            <v>0</v>
          </cell>
          <cell r="BQ137">
            <v>5390</v>
          </cell>
          <cell r="BR137">
            <v>1</v>
          </cell>
          <cell r="BS137">
            <v>0</v>
          </cell>
          <cell r="BT137">
            <v>0</v>
          </cell>
          <cell r="BU137">
            <v>0</v>
          </cell>
          <cell r="BV137">
            <v>0</v>
          </cell>
          <cell r="BW137">
            <v>0</v>
          </cell>
          <cell r="BX137">
            <v>0</v>
          </cell>
          <cell r="BY137">
            <v>0</v>
          </cell>
          <cell r="BZ137">
            <v>0</v>
          </cell>
          <cell r="CA137">
            <v>0</v>
          </cell>
          <cell r="CB137">
            <v>0</v>
          </cell>
          <cell r="CC137">
            <v>0</v>
          </cell>
          <cell r="CG137">
            <v>0</v>
          </cell>
          <cell r="CH137">
            <v>121734</v>
          </cell>
          <cell r="CI137">
            <v>0</v>
          </cell>
          <cell r="CJ137">
            <v>4</v>
          </cell>
          <cell r="CK137">
            <v>0</v>
          </cell>
          <cell r="CL137">
            <v>0</v>
          </cell>
          <cell r="CN137">
            <v>0</v>
          </cell>
          <cell r="CO137">
            <v>1</v>
          </cell>
          <cell r="CP137">
            <v>0</v>
          </cell>
          <cell r="CQ137">
            <v>0</v>
          </cell>
          <cell r="CR137">
            <v>492.697</v>
          </cell>
          <cell r="CS137">
            <v>0</v>
          </cell>
          <cell r="CT137">
            <v>0</v>
          </cell>
          <cell r="CU137">
            <v>0</v>
          </cell>
          <cell r="CV137">
            <v>0</v>
          </cell>
          <cell r="CW137">
            <v>0</v>
          </cell>
          <cell r="CX137">
            <v>0</v>
          </cell>
          <cell r="CY137">
            <v>0</v>
          </cell>
          <cell r="CZ137">
            <v>0</v>
          </cell>
          <cell r="DA137">
            <v>1</v>
          </cell>
          <cell r="DB137">
            <v>3196497</v>
          </cell>
          <cell r="DC137">
            <v>0</v>
          </cell>
          <cell r="DD137">
            <v>0</v>
          </cell>
          <cell r="DE137">
            <v>847158</v>
          </cell>
          <cell r="DF137">
            <v>847158</v>
          </cell>
          <cell r="DG137">
            <v>648.16999999999996</v>
          </cell>
          <cell r="DH137">
            <v>0</v>
          </cell>
          <cell r="DI137">
            <v>0</v>
          </cell>
          <cell r="DK137">
            <v>5390</v>
          </cell>
          <cell r="DL137">
            <v>0</v>
          </cell>
          <cell r="DM137">
            <v>197675</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16.516999999999999</v>
          </cell>
          <cell r="ED137">
            <v>118732</v>
          </cell>
          <cell r="EE137">
            <v>0</v>
          </cell>
          <cell r="EF137">
            <v>0</v>
          </cell>
          <cell r="EG137">
            <v>0</v>
          </cell>
          <cell r="EH137">
            <v>78943</v>
          </cell>
          <cell r="EI137">
            <v>0</v>
          </cell>
          <cell r="EJ137">
            <v>0</v>
          </cell>
          <cell r="EK137">
            <v>2.8650000000000002</v>
          </cell>
          <cell r="EL137">
            <v>0</v>
          </cell>
          <cell r="EM137">
            <v>0</v>
          </cell>
          <cell r="EN137">
            <v>0.69699999999999995</v>
          </cell>
          <cell r="EO137">
            <v>0</v>
          </cell>
          <cell r="EP137">
            <v>0</v>
          </cell>
          <cell r="EQ137">
            <v>3.5619999999999998</v>
          </cell>
          <cell r="ER137">
            <v>0</v>
          </cell>
          <cell r="ES137">
            <v>12.08</v>
          </cell>
          <cell r="ET137">
            <v>12292</v>
          </cell>
          <cell r="EU137">
            <v>221912</v>
          </cell>
          <cell r="EV137">
            <v>0</v>
          </cell>
          <cell r="EW137">
            <v>0</v>
          </cell>
          <cell r="EX137">
            <v>0</v>
          </cell>
          <cell r="EZ137">
            <v>4118903</v>
          </cell>
          <cell r="FA137">
            <v>0</v>
          </cell>
          <cell r="FB137">
            <v>4340815</v>
          </cell>
          <cell r="FC137">
            <v>0.97329200000000005</v>
          </cell>
          <cell r="FD137">
            <v>0</v>
          </cell>
          <cell r="FE137">
            <v>504624</v>
          </cell>
          <cell r="FF137">
            <v>129646</v>
          </cell>
          <cell r="FG137">
            <v>5.7339000000000001E-2</v>
          </cell>
          <cell r="FH137">
            <v>4.9002999999999998E-2</v>
          </cell>
          <cell r="FI137">
            <v>0</v>
          </cell>
          <cell r="FJ137">
            <v>0</v>
          </cell>
          <cell r="FK137">
            <v>828.06899999999996</v>
          </cell>
          <cell r="FL137">
            <v>5096819</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F137">
            <v>0</v>
          </cell>
          <cell r="GG137">
            <v>0</v>
          </cell>
          <cell r="GH137">
            <v>0</v>
          </cell>
          <cell r="GI137">
            <v>0</v>
          </cell>
          <cell r="GJ137">
            <v>0</v>
          </cell>
          <cell r="GK137">
            <v>4845.4750000000004</v>
          </cell>
          <cell r="GL137">
            <v>8375</v>
          </cell>
          <cell r="GM137">
            <v>0</v>
          </cell>
          <cell r="GN137">
            <v>0</v>
          </cell>
          <cell r="GO137">
            <v>0</v>
          </cell>
          <cell r="GP137">
            <v>4975085</v>
          </cell>
          <cell r="GQ137">
            <v>4975085</v>
          </cell>
          <cell r="GR137">
            <v>0</v>
          </cell>
          <cell r="GS137">
            <v>0</v>
          </cell>
          <cell r="GT137">
            <v>0</v>
          </cell>
          <cell r="HB137">
            <v>210852832</v>
          </cell>
          <cell r="HC137">
            <v>6.0034999999999998E-2</v>
          </cell>
          <cell r="HD137">
            <v>109442</v>
          </cell>
        </row>
        <row r="138">
          <cell r="B138">
            <v>227827</v>
          </cell>
          <cell r="C138">
            <v>9</v>
          </cell>
          <cell r="D138">
            <v>2019</v>
          </cell>
          <cell r="E138">
            <v>5390</v>
          </cell>
          <cell r="F138">
            <v>0</v>
          </cell>
          <cell r="G138">
            <v>88.4</v>
          </cell>
          <cell r="H138">
            <v>86.215000000000003</v>
          </cell>
          <cell r="I138">
            <v>86.215000000000003</v>
          </cell>
          <cell r="J138">
            <v>88.4</v>
          </cell>
          <cell r="K138">
            <v>0</v>
          </cell>
          <cell r="L138">
            <v>6535</v>
          </cell>
          <cell r="M138">
            <v>0</v>
          </cell>
          <cell r="N138">
            <v>0</v>
          </cell>
          <cell r="P138">
            <v>87.831999999999994</v>
          </cell>
          <cell r="Q138">
            <v>0</v>
          </cell>
          <cell r="R138">
            <v>39277</v>
          </cell>
          <cell r="S138">
            <v>447.18</v>
          </cell>
          <cell r="U138">
            <v>0</v>
          </cell>
          <cell r="V138">
            <v>48.49</v>
          </cell>
          <cell r="W138">
            <v>31688</v>
          </cell>
          <cell r="X138">
            <v>31688</v>
          </cell>
          <cell r="Z138">
            <v>0</v>
          </cell>
          <cell r="AA138">
            <v>1</v>
          </cell>
          <cell r="AB138">
            <v>1</v>
          </cell>
          <cell r="AC138">
            <v>0</v>
          </cell>
          <cell r="AD138" t="str">
            <v>N</v>
          </cell>
          <cell r="AE138">
            <v>0</v>
          </cell>
          <cell r="AH138">
            <v>0</v>
          </cell>
          <cell r="AI138">
            <v>0</v>
          </cell>
          <cell r="AJ138">
            <v>5102</v>
          </cell>
          <cell r="AK138" t="str">
            <v>1</v>
          </cell>
          <cell r="AL138" t="str">
            <v>THE EXCEL CENTER (FOR ADULTS)</v>
          </cell>
          <cell r="AM138">
            <v>0</v>
          </cell>
          <cell r="AN138">
            <v>0</v>
          </cell>
          <cell r="AO138">
            <v>0</v>
          </cell>
          <cell r="AP138">
            <v>0</v>
          </cell>
          <cell r="AQ138">
            <v>0</v>
          </cell>
          <cell r="AR138">
            <v>0</v>
          </cell>
          <cell r="AS138">
            <v>0</v>
          </cell>
          <cell r="AT138">
            <v>0</v>
          </cell>
          <cell r="AU138">
            <v>0</v>
          </cell>
          <cell r="AV138">
            <v>0</v>
          </cell>
          <cell r="AW138">
            <v>905283</v>
          </cell>
          <cell r="AX138">
            <v>861337</v>
          </cell>
          <cell r="AY138">
            <v>0</v>
          </cell>
          <cell r="AZ138">
            <v>63587</v>
          </cell>
          <cell r="BA138">
            <v>0</v>
          </cell>
          <cell r="BB138">
            <v>0</v>
          </cell>
          <cell r="BC138">
            <v>0</v>
          </cell>
          <cell r="BD138">
            <v>0</v>
          </cell>
          <cell r="BE138">
            <v>0</v>
          </cell>
          <cell r="BF138">
            <v>764808</v>
          </cell>
          <cell r="BG138">
            <v>0</v>
          </cell>
          <cell r="BH138">
            <v>98.888000000000005</v>
          </cell>
          <cell r="BI138">
            <v>24310</v>
          </cell>
          <cell r="BJ138">
            <v>12</v>
          </cell>
          <cell r="BK138">
            <v>0</v>
          </cell>
          <cell r="BL138">
            <v>0</v>
          </cell>
          <cell r="BM138">
            <v>0</v>
          </cell>
          <cell r="BN138">
            <v>0</v>
          </cell>
          <cell r="BO138">
            <v>0</v>
          </cell>
          <cell r="BP138">
            <v>0</v>
          </cell>
          <cell r="BQ138">
            <v>5390</v>
          </cell>
          <cell r="BR138">
            <v>1</v>
          </cell>
          <cell r="BS138">
            <v>0</v>
          </cell>
          <cell r="BT138">
            <v>0</v>
          </cell>
          <cell r="BU138">
            <v>0</v>
          </cell>
          <cell r="BV138">
            <v>0</v>
          </cell>
          <cell r="BW138">
            <v>0</v>
          </cell>
          <cell r="BX138">
            <v>0</v>
          </cell>
          <cell r="BY138">
            <v>0</v>
          </cell>
          <cell r="BZ138">
            <v>0</v>
          </cell>
          <cell r="CA138">
            <v>0</v>
          </cell>
          <cell r="CB138">
            <v>0</v>
          </cell>
          <cell r="CC138">
            <v>0</v>
          </cell>
          <cell r="CG138">
            <v>0</v>
          </cell>
          <cell r="CH138">
            <v>19636</v>
          </cell>
          <cell r="CI138">
            <v>0</v>
          </cell>
          <cell r="CJ138">
            <v>4</v>
          </cell>
          <cell r="CK138">
            <v>0</v>
          </cell>
          <cell r="CL138">
            <v>0</v>
          </cell>
          <cell r="CN138">
            <v>0</v>
          </cell>
          <cell r="CO138">
            <v>1</v>
          </cell>
          <cell r="CP138">
            <v>0.22</v>
          </cell>
          <cell r="CQ138">
            <v>0</v>
          </cell>
          <cell r="CR138">
            <v>88.4</v>
          </cell>
          <cell r="CS138">
            <v>0</v>
          </cell>
          <cell r="CT138">
            <v>0</v>
          </cell>
          <cell r="CU138">
            <v>0</v>
          </cell>
          <cell r="CV138">
            <v>0</v>
          </cell>
          <cell r="CW138">
            <v>0</v>
          </cell>
          <cell r="CX138">
            <v>0</v>
          </cell>
          <cell r="CY138">
            <v>0</v>
          </cell>
          <cell r="CZ138">
            <v>0</v>
          </cell>
          <cell r="DA138">
            <v>1</v>
          </cell>
          <cell r="DB138">
            <v>563415</v>
          </cell>
          <cell r="DC138">
            <v>0</v>
          </cell>
          <cell r="DD138">
            <v>0</v>
          </cell>
          <cell r="DE138">
            <v>167950</v>
          </cell>
          <cell r="DF138">
            <v>171415</v>
          </cell>
          <cell r="DG138">
            <v>128.5</v>
          </cell>
          <cell r="DH138">
            <v>0</v>
          </cell>
          <cell r="DI138">
            <v>3465</v>
          </cell>
          <cell r="DK138">
            <v>5390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63587</v>
          </cell>
          <cell r="EV138">
            <v>0</v>
          </cell>
          <cell r="EW138">
            <v>0</v>
          </cell>
          <cell r="EX138">
            <v>0</v>
          </cell>
          <cell r="EZ138">
            <v>746518</v>
          </cell>
          <cell r="FA138">
            <v>0</v>
          </cell>
          <cell r="FB138">
            <v>810105</v>
          </cell>
          <cell r="FC138">
            <v>0.97329200000000005</v>
          </cell>
          <cell r="FD138">
            <v>0</v>
          </cell>
          <cell r="FE138">
            <v>91350</v>
          </cell>
          <cell r="FF138">
            <v>23469</v>
          </cell>
          <cell r="FG138">
            <v>5.7339000000000001E-2</v>
          </cell>
          <cell r="FH138">
            <v>4.9002999999999998E-2</v>
          </cell>
          <cell r="FI138">
            <v>0</v>
          </cell>
          <cell r="FJ138">
            <v>0</v>
          </cell>
          <cell r="FK138">
            <v>149.90100000000001</v>
          </cell>
          <cell r="FL138">
            <v>944560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19277</v>
          </cell>
          <cell r="GC138">
            <v>19277</v>
          </cell>
          <cell r="GD138">
            <v>2.1850000000000001</v>
          </cell>
          <cell r="GF138">
            <v>0</v>
          </cell>
          <cell r="GG138">
            <v>0</v>
          </cell>
          <cell r="GH138">
            <v>0</v>
          </cell>
          <cell r="GI138">
            <v>0</v>
          </cell>
          <cell r="GJ138">
            <v>0</v>
          </cell>
          <cell r="GK138">
            <v>4604.6369999999997</v>
          </cell>
          <cell r="GL138">
            <v>0</v>
          </cell>
          <cell r="GM138">
            <v>0</v>
          </cell>
          <cell r="GN138">
            <v>0</v>
          </cell>
          <cell r="GO138">
            <v>0</v>
          </cell>
          <cell r="GP138">
            <v>924924</v>
          </cell>
          <cell r="GQ138">
            <v>924924</v>
          </cell>
          <cell r="GR138">
            <v>0</v>
          </cell>
          <cell r="GS138">
            <v>0</v>
          </cell>
          <cell r="GT138">
            <v>0</v>
          </cell>
          <cell r="HB138">
            <v>210852832</v>
          </cell>
          <cell r="HC138">
            <v>6.0034999999999998E-2</v>
          </cell>
          <cell r="HD138">
            <v>19636</v>
          </cell>
        </row>
        <row r="139">
          <cell r="B139">
            <v>57828</v>
          </cell>
          <cell r="C139">
            <v>9</v>
          </cell>
          <cell r="D139">
            <v>2019</v>
          </cell>
          <cell r="E139">
            <v>5390</v>
          </cell>
          <cell r="F139">
            <v>0</v>
          </cell>
          <cell r="G139">
            <v>939.01700000000005</v>
          </cell>
          <cell r="H139">
            <v>855.78899999999999</v>
          </cell>
          <cell r="I139">
            <v>855.78899999999999</v>
          </cell>
          <cell r="J139">
            <v>939.01700000000005</v>
          </cell>
          <cell r="K139">
            <v>0</v>
          </cell>
          <cell r="L139">
            <v>6535</v>
          </cell>
          <cell r="M139">
            <v>0</v>
          </cell>
          <cell r="N139">
            <v>0</v>
          </cell>
          <cell r="P139">
            <v>932.11699999999996</v>
          </cell>
          <cell r="Q139">
            <v>0</v>
          </cell>
          <cell r="R139">
            <v>416824</v>
          </cell>
          <cell r="S139">
            <v>447.18</v>
          </cell>
          <cell r="U139">
            <v>0</v>
          </cell>
          <cell r="V139">
            <v>95.716999999999999</v>
          </cell>
          <cell r="W139">
            <v>62551</v>
          </cell>
          <cell r="X139">
            <v>62551</v>
          </cell>
          <cell r="Z139">
            <v>0</v>
          </cell>
          <cell r="AA139">
            <v>1</v>
          </cell>
          <cell r="AB139">
            <v>1</v>
          </cell>
          <cell r="AC139">
            <v>0</v>
          </cell>
          <cell r="AD139" t="str">
            <v>N</v>
          </cell>
          <cell r="AE139">
            <v>0</v>
          </cell>
          <cell r="AH139">
            <v>0</v>
          </cell>
          <cell r="AI139">
            <v>0</v>
          </cell>
          <cell r="AJ139">
            <v>5102</v>
          </cell>
          <cell r="AK139" t="str">
            <v>1</v>
          </cell>
          <cell r="AL139" t="str">
            <v>WINFREE ACADEMY CHARTER SCHOOLS</v>
          </cell>
          <cell r="AM139">
            <v>0</v>
          </cell>
          <cell r="AN139">
            <v>0</v>
          </cell>
          <cell r="AO139">
            <v>0</v>
          </cell>
          <cell r="AP139">
            <v>0</v>
          </cell>
          <cell r="AQ139">
            <v>0</v>
          </cell>
          <cell r="AR139">
            <v>0</v>
          </cell>
          <cell r="AS139">
            <v>0</v>
          </cell>
          <cell r="AT139">
            <v>0</v>
          </cell>
          <cell r="AU139">
            <v>0</v>
          </cell>
          <cell r="AV139">
            <v>0</v>
          </cell>
          <cell r="AW139">
            <v>9583459</v>
          </cell>
          <cell r="AX139">
            <v>9116647</v>
          </cell>
          <cell r="AY139">
            <v>0</v>
          </cell>
          <cell r="AZ139">
            <v>675054</v>
          </cell>
          <cell r="BA139">
            <v>0</v>
          </cell>
          <cell r="BB139">
            <v>0</v>
          </cell>
          <cell r="BC139">
            <v>0</v>
          </cell>
          <cell r="BD139">
            <v>0</v>
          </cell>
          <cell r="BE139">
            <v>0</v>
          </cell>
          <cell r="BF139">
            <v>8036326</v>
          </cell>
          <cell r="BG139">
            <v>0</v>
          </cell>
          <cell r="BH139">
            <v>1099.4559999999999</v>
          </cell>
          <cell r="BI139">
            <v>258230</v>
          </cell>
          <cell r="BJ139">
            <v>12</v>
          </cell>
          <cell r="BK139">
            <v>0</v>
          </cell>
          <cell r="BL139">
            <v>0</v>
          </cell>
          <cell r="BM139">
            <v>0</v>
          </cell>
          <cell r="BN139">
            <v>0</v>
          </cell>
          <cell r="BO139">
            <v>0</v>
          </cell>
          <cell r="BP139">
            <v>0</v>
          </cell>
          <cell r="BQ139">
            <v>5390</v>
          </cell>
          <cell r="BR139">
            <v>1</v>
          </cell>
          <cell r="BS139">
            <v>0</v>
          </cell>
          <cell r="BT139">
            <v>0</v>
          </cell>
          <cell r="BU139">
            <v>0</v>
          </cell>
          <cell r="BV139">
            <v>0</v>
          </cell>
          <cell r="BW139">
            <v>0</v>
          </cell>
          <cell r="BX139">
            <v>0</v>
          </cell>
          <cell r="BY139">
            <v>0</v>
          </cell>
          <cell r="BZ139">
            <v>0</v>
          </cell>
          <cell r="CA139">
            <v>0</v>
          </cell>
          <cell r="CB139">
            <v>0</v>
          </cell>
          <cell r="CC139">
            <v>0</v>
          </cell>
          <cell r="CG139">
            <v>0</v>
          </cell>
          <cell r="CH139">
            <v>208582</v>
          </cell>
          <cell r="CI139">
            <v>0</v>
          </cell>
          <cell r="CJ139">
            <v>4</v>
          </cell>
          <cell r="CK139">
            <v>0</v>
          </cell>
          <cell r="CL139">
            <v>0</v>
          </cell>
          <cell r="CN139">
            <v>0</v>
          </cell>
          <cell r="CO139">
            <v>1</v>
          </cell>
          <cell r="CP139">
            <v>4.0359999999999996</v>
          </cell>
          <cell r="CQ139">
            <v>0</v>
          </cell>
          <cell r="CR139">
            <v>939.01700000000005</v>
          </cell>
          <cell r="CS139">
            <v>0</v>
          </cell>
          <cell r="CT139">
            <v>0</v>
          </cell>
          <cell r="CU139">
            <v>0</v>
          </cell>
          <cell r="CV139">
            <v>0</v>
          </cell>
          <cell r="CW139">
            <v>0</v>
          </cell>
          <cell r="CX139">
            <v>0</v>
          </cell>
          <cell r="CY139">
            <v>0</v>
          </cell>
          <cell r="CZ139">
            <v>0</v>
          </cell>
          <cell r="DA139">
            <v>1</v>
          </cell>
          <cell r="DB139">
            <v>5592581</v>
          </cell>
          <cell r="DC139">
            <v>0</v>
          </cell>
          <cell r="DD139">
            <v>0</v>
          </cell>
          <cell r="DE139">
            <v>1122713</v>
          </cell>
          <cell r="DF139">
            <v>1186277</v>
          </cell>
          <cell r="DG139">
            <v>859</v>
          </cell>
          <cell r="DH139">
            <v>0</v>
          </cell>
          <cell r="DI139">
            <v>63564</v>
          </cell>
          <cell r="DK139">
            <v>5390</v>
          </cell>
          <cell r="DL139">
            <v>0</v>
          </cell>
          <cell r="DM139">
            <v>837144</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1.0999999999999999E-2</v>
          </cell>
          <cell r="EB139">
            <v>0</v>
          </cell>
          <cell r="EC139">
            <v>67.667000000000002</v>
          </cell>
          <cell r="ED139">
            <v>486424</v>
          </cell>
          <cell r="EE139">
            <v>0</v>
          </cell>
          <cell r="EF139">
            <v>0</v>
          </cell>
          <cell r="EG139">
            <v>0</v>
          </cell>
          <cell r="EH139">
            <v>350720</v>
          </cell>
          <cell r="EI139">
            <v>0</v>
          </cell>
          <cell r="EJ139">
            <v>0</v>
          </cell>
          <cell r="EK139">
            <v>17.338999999999999</v>
          </cell>
          <cell r="EL139">
            <v>0</v>
          </cell>
          <cell r="EM139">
            <v>2.1999999999999999E-2</v>
          </cell>
          <cell r="EN139">
            <v>0.30599999999999999</v>
          </cell>
          <cell r="EO139">
            <v>0</v>
          </cell>
          <cell r="EP139">
            <v>0</v>
          </cell>
          <cell r="EQ139">
            <v>17.678000000000001</v>
          </cell>
          <cell r="ER139">
            <v>0</v>
          </cell>
          <cell r="ES139">
            <v>53.667999999999999</v>
          </cell>
          <cell r="ET139">
            <v>0</v>
          </cell>
          <cell r="EU139">
            <v>675054</v>
          </cell>
          <cell r="EV139">
            <v>0</v>
          </cell>
          <cell r="EW139">
            <v>0</v>
          </cell>
          <cell r="EX139">
            <v>0</v>
          </cell>
          <cell r="EZ139">
            <v>7910173</v>
          </cell>
          <cell r="FA139">
            <v>0</v>
          </cell>
          <cell r="FB139">
            <v>8585227</v>
          </cell>
          <cell r="FC139">
            <v>0.97329200000000005</v>
          </cell>
          <cell r="FD139">
            <v>0</v>
          </cell>
          <cell r="FE139">
            <v>959868</v>
          </cell>
          <cell r="FF139">
            <v>246606</v>
          </cell>
          <cell r="FG139">
            <v>5.7339000000000001E-2</v>
          </cell>
          <cell r="FH139">
            <v>4.9002999999999998E-2</v>
          </cell>
          <cell r="FI139">
            <v>0</v>
          </cell>
          <cell r="FJ139">
            <v>0</v>
          </cell>
          <cell r="FK139">
            <v>1575.106</v>
          </cell>
          <cell r="FL139">
            <v>10000283</v>
          </cell>
          <cell r="FM139">
            <v>0</v>
          </cell>
          <cell r="FN139">
            <v>0</v>
          </cell>
          <cell r="FO139">
            <v>70146</v>
          </cell>
          <cell r="FP139">
            <v>0</v>
          </cell>
          <cell r="FQ139">
            <v>70146</v>
          </cell>
          <cell r="FR139">
            <v>70146</v>
          </cell>
          <cell r="FS139">
            <v>0</v>
          </cell>
          <cell r="FT139">
            <v>0</v>
          </cell>
          <cell r="FU139">
            <v>0</v>
          </cell>
          <cell r="FV139">
            <v>0</v>
          </cell>
          <cell r="FW139">
            <v>0</v>
          </cell>
          <cell r="FX139">
            <v>0</v>
          </cell>
          <cell r="FY139">
            <v>0</v>
          </cell>
          <cell r="FZ139">
            <v>0</v>
          </cell>
          <cell r="GA139">
            <v>0</v>
          </cell>
          <cell r="GB139">
            <v>578298</v>
          </cell>
          <cell r="GC139">
            <v>578298</v>
          </cell>
          <cell r="GD139">
            <v>65.55</v>
          </cell>
          <cell r="GF139">
            <v>0</v>
          </cell>
          <cell r="GG139">
            <v>0</v>
          </cell>
          <cell r="GH139">
            <v>0</v>
          </cell>
          <cell r="GI139">
            <v>0</v>
          </cell>
          <cell r="GJ139">
            <v>0</v>
          </cell>
          <cell r="GK139">
            <v>4864.9279999999999</v>
          </cell>
          <cell r="GL139">
            <v>48947</v>
          </cell>
          <cell r="GM139">
            <v>0</v>
          </cell>
          <cell r="GN139">
            <v>0</v>
          </cell>
          <cell r="GO139">
            <v>0</v>
          </cell>
          <cell r="GP139">
            <v>9791701</v>
          </cell>
          <cell r="GQ139">
            <v>9791701</v>
          </cell>
          <cell r="GR139">
            <v>0</v>
          </cell>
          <cell r="GS139">
            <v>0</v>
          </cell>
          <cell r="GT139">
            <v>0</v>
          </cell>
          <cell r="HB139">
            <v>210852832</v>
          </cell>
          <cell r="HC139">
            <v>6.0034999999999998E-2</v>
          </cell>
          <cell r="HD139">
            <v>208582</v>
          </cell>
        </row>
        <row r="140">
          <cell r="B140">
            <v>101828</v>
          </cell>
          <cell r="C140">
            <v>9</v>
          </cell>
          <cell r="D140">
            <v>2019</v>
          </cell>
          <cell r="E140">
            <v>5390</v>
          </cell>
          <cell r="F140">
            <v>0</v>
          </cell>
          <cell r="G140">
            <v>1989.1279999999999</v>
          </cell>
          <cell r="H140">
            <v>1949.5239999999999</v>
          </cell>
          <cell r="I140">
            <v>1949.5239999999999</v>
          </cell>
          <cell r="J140">
            <v>1989.1279999999999</v>
          </cell>
          <cell r="K140">
            <v>0</v>
          </cell>
          <cell r="L140">
            <v>6535</v>
          </cell>
          <cell r="M140">
            <v>0</v>
          </cell>
          <cell r="N140">
            <v>0</v>
          </cell>
          <cell r="P140">
            <v>1986.655</v>
          </cell>
          <cell r="Q140">
            <v>0</v>
          </cell>
          <cell r="R140">
            <v>888392</v>
          </cell>
          <cell r="S140">
            <v>447.18</v>
          </cell>
          <cell r="U140">
            <v>0</v>
          </cell>
          <cell r="V140">
            <v>893.10299999999995</v>
          </cell>
          <cell r="W140">
            <v>583643</v>
          </cell>
          <cell r="X140">
            <v>583643</v>
          </cell>
          <cell r="Z140">
            <v>0</v>
          </cell>
          <cell r="AA140">
            <v>1</v>
          </cell>
          <cell r="AB140">
            <v>1</v>
          </cell>
          <cell r="AC140">
            <v>0</v>
          </cell>
          <cell r="AD140" t="str">
            <v>N</v>
          </cell>
          <cell r="AE140">
            <v>0</v>
          </cell>
          <cell r="AH140">
            <v>0</v>
          </cell>
          <cell r="AI140">
            <v>0</v>
          </cell>
          <cell r="AJ140">
            <v>5102</v>
          </cell>
          <cell r="AK140" t="str">
            <v>1</v>
          </cell>
          <cell r="AL140" t="str">
            <v>HOUSTON GATEWAY ACADEMY INC</v>
          </cell>
          <cell r="AM140">
            <v>0</v>
          </cell>
          <cell r="AN140">
            <v>0</v>
          </cell>
          <cell r="AO140">
            <v>0</v>
          </cell>
          <cell r="AP140">
            <v>0</v>
          </cell>
          <cell r="AQ140">
            <v>0</v>
          </cell>
          <cell r="AR140">
            <v>0</v>
          </cell>
          <cell r="AS140">
            <v>0</v>
          </cell>
          <cell r="AT140">
            <v>0</v>
          </cell>
          <cell r="AU140">
            <v>0</v>
          </cell>
          <cell r="AV140">
            <v>0</v>
          </cell>
          <cell r="AW140">
            <v>18652779</v>
          </cell>
          <cell r="AX140">
            <v>18124204</v>
          </cell>
          <cell r="AY140">
            <v>0</v>
          </cell>
          <cell r="AZ140">
            <v>975127</v>
          </cell>
          <cell r="BA140">
            <v>0</v>
          </cell>
          <cell r="BB140">
            <v>0</v>
          </cell>
          <cell r="BC140">
            <v>0</v>
          </cell>
          <cell r="BD140">
            <v>0</v>
          </cell>
          <cell r="BE140">
            <v>0</v>
          </cell>
          <cell r="BF140">
            <v>16145639</v>
          </cell>
          <cell r="BG140">
            <v>0</v>
          </cell>
          <cell r="BH140">
            <v>315.39999999999998</v>
          </cell>
          <cell r="BI140">
            <v>86735</v>
          </cell>
          <cell r="BJ140">
            <v>12</v>
          </cell>
          <cell r="BK140">
            <v>0</v>
          </cell>
          <cell r="BL140">
            <v>0</v>
          </cell>
          <cell r="BM140">
            <v>0</v>
          </cell>
          <cell r="BN140">
            <v>0</v>
          </cell>
          <cell r="BO140">
            <v>0</v>
          </cell>
          <cell r="BP140">
            <v>0</v>
          </cell>
          <cell r="BQ140">
            <v>5390</v>
          </cell>
          <cell r="BR140">
            <v>1</v>
          </cell>
          <cell r="BS140">
            <v>0</v>
          </cell>
          <cell r="BT140">
            <v>0</v>
          </cell>
          <cell r="BU140">
            <v>0</v>
          </cell>
          <cell r="BV140">
            <v>0</v>
          </cell>
          <cell r="BW140">
            <v>0</v>
          </cell>
          <cell r="BX140">
            <v>0</v>
          </cell>
          <cell r="BY140">
            <v>0</v>
          </cell>
          <cell r="BZ140">
            <v>0</v>
          </cell>
          <cell r="CA140">
            <v>0</v>
          </cell>
          <cell r="CB140">
            <v>0</v>
          </cell>
          <cell r="CC140">
            <v>0</v>
          </cell>
          <cell r="CG140">
            <v>0</v>
          </cell>
          <cell r="CH140">
            <v>441840</v>
          </cell>
          <cell r="CI140">
            <v>0</v>
          </cell>
          <cell r="CJ140">
            <v>4</v>
          </cell>
          <cell r="CK140">
            <v>0</v>
          </cell>
          <cell r="CL140">
            <v>0</v>
          </cell>
          <cell r="CN140">
            <v>0</v>
          </cell>
          <cell r="CO140">
            <v>1</v>
          </cell>
          <cell r="CP140">
            <v>0</v>
          </cell>
          <cell r="CQ140">
            <v>0</v>
          </cell>
          <cell r="CR140">
            <v>1989.1279999999999</v>
          </cell>
          <cell r="CS140">
            <v>0</v>
          </cell>
          <cell r="CT140">
            <v>0</v>
          </cell>
          <cell r="CU140">
            <v>0</v>
          </cell>
          <cell r="CV140">
            <v>0</v>
          </cell>
          <cell r="CW140">
            <v>0</v>
          </cell>
          <cell r="CX140">
            <v>0</v>
          </cell>
          <cell r="CY140">
            <v>0</v>
          </cell>
          <cell r="CZ140">
            <v>0</v>
          </cell>
          <cell r="DA140">
            <v>1</v>
          </cell>
          <cell r="DB140">
            <v>12740139</v>
          </cell>
          <cell r="DC140">
            <v>0</v>
          </cell>
          <cell r="DD140">
            <v>0</v>
          </cell>
          <cell r="DE140">
            <v>2644937</v>
          </cell>
          <cell r="DF140">
            <v>2644937</v>
          </cell>
          <cell r="DG140">
            <v>2023.67</v>
          </cell>
          <cell r="DH140">
            <v>0</v>
          </cell>
          <cell r="DI140">
            <v>0</v>
          </cell>
          <cell r="DK140">
            <v>5390</v>
          </cell>
          <cell r="DL140">
            <v>0</v>
          </cell>
          <cell r="DM140">
            <v>459981</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2.9129999999999998</v>
          </cell>
          <cell r="ED140">
            <v>20940</v>
          </cell>
          <cell r="EE140">
            <v>0</v>
          </cell>
          <cell r="EF140">
            <v>0</v>
          </cell>
          <cell r="EG140">
            <v>0</v>
          </cell>
          <cell r="EH140">
            <v>439041</v>
          </cell>
          <cell r="EI140">
            <v>0</v>
          </cell>
          <cell r="EJ140">
            <v>0</v>
          </cell>
          <cell r="EK140">
            <v>18.617999999999999</v>
          </cell>
          <cell r="EL140">
            <v>0</v>
          </cell>
          <cell r="EM140">
            <v>1.4630000000000001</v>
          </cell>
          <cell r="EN140">
            <v>1.3879999999999999</v>
          </cell>
          <cell r="EO140">
            <v>0</v>
          </cell>
          <cell r="EP140">
            <v>0</v>
          </cell>
          <cell r="EQ140">
            <v>21.469000000000001</v>
          </cell>
          <cell r="ER140">
            <v>0</v>
          </cell>
          <cell r="ES140">
            <v>67.183000000000007</v>
          </cell>
          <cell r="ET140">
            <v>0</v>
          </cell>
          <cell r="EU140">
            <v>975127</v>
          </cell>
          <cell r="EV140">
            <v>0</v>
          </cell>
          <cell r="EW140">
            <v>0</v>
          </cell>
          <cell r="EX140">
            <v>0</v>
          </cell>
          <cell r="EZ140">
            <v>15700300</v>
          </cell>
          <cell r="FA140">
            <v>0</v>
          </cell>
          <cell r="FB140">
            <v>16675427</v>
          </cell>
          <cell r="FC140">
            <v>0.97329200000000005</v>
          </cell>
          <cell r="FD140">
            <v>0</v>
          </cell>
          <cell r="FE140">
            <v>1928453</v>
          </cell>
          <cell r="FF140">
            <v>495451</v>
          </cell>
          <cell r="FG140">
            <v>5.7339000000000001E-2</v>
          </cell>
          <cell r="FH140">
            <v>4.9002999999999998E-2</v>
          </cell>
          <cell r="FI140">
            <v>0</v>
          </cell>
          <cell r="FJ140">
            <v>0</v>
          </cell>
          <cell r="FK140">
            <v>3164.5169999999998</v>
          </cell>
          <cell r="FL140">
            <v>19541171</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159992</v>
          </cell>
          <cell r="GC140">
            <v>159992</v>
          </cell>
          <cell r="GD140">
            <v>18.135000000000002</v>
          </cell>
          <cell r="GF140">
            <v>0</v>
          </cell>
          <cell r="GG140">
            <v>0</v>
          </cell>
          <cell r="GH140">
            <v>0</v>
          </cell>
          <cell r="GI140">
            <v>0</v>
          </cell>
          <cell r="GJ140">
            <v>0</v>
          </cell>
          <cell r="GK140">
            <v>4763.9610000000002</v>
          </cell>
          <cell r="GL140">
            <v>22653</v>
          </cell>
          <cell r="GM140">
            <v>0</v>
          </cell>
          <cell r="GN140">
            <v>0</v>
          </cell>
          <cell r="GO140">
            <v>0</v>
          </cell>
          <cell r="GP140">
            <v>19099331</v>
          </cell>
          <cell r="GQ140">
            <v>19099331</v>
          </cell>
          <cell r="GR140">
            <v>0</v>
          </cell>
          <cell r="GS140">
            <v>0</v>
          </cell>
          <cell r="GT140">
            <v>0</v>
          </cell>
          <cell r="HB140">
            <v>210852832</v>
          </cell>
          <cell r="HC140">
            <v>6.0034999999999998E-2</v>
          </cell>
          <cell r="HD140">
            <v>441840</v>
          </cell>
        </row>
        <row r="141">
          <cell r="B141">
            <v>227828</v>
          </cell>
          <cell r="C141">
            <v>9</v>
          </cell>
          <cell r="D141">
            <v>2019</v>
          </cell>
          <cell r="E141">
            <v>5390</v>
          </cell>
          <cell r="F141">
            <v>0</v>
          </cell>
          <cell r="G141">
            <v>152.42699999999999</v>
          </cell>
          <cell r="H141">
            <v>145.68199999999999</v>
          </cell>
          <cell r="I141">
            <v>145.68199999999999</v>
          </cell>
          <cell r="J141">
            <v>152.42699999999999</v>
          </cell>
          <cell r="K141">
            <v>0</v>
          </cell>
          <cell r="L141">
            <v>6535</v>
          </cell>
          <cell r="M141">
            <v>0</v>
          </cell>
          <cell r="N141">
            <v>0</v>
          </cell>
          <cell r="P141">
            <v>145.41800000000001</v>
          </cell>
          <cell r="Q141">
            <v>0</v>
          </cell>
          <cell r="R141">
            <v>65028</v>
          </cell>
          <cell r="S141">
            <v>447.18</v>
          </cell>
          <cell r="U141">
            <v>0</v>
          </cell>
          <cell r="V141">
            <v>125.04300000000001</v>
          </cell>
          <cell r="W141">
            <v>81716</v>
          </cell>
          <cell r="X141">
            <v>81716</v>
          </cell>
          <cell r="Z141">
            <v>0</v>
          </cell>
          <cell r="AA141">
            <v>1</v>
          </cell>
          <cell r="AB141">
            <v>1</v>
          </cell>
          <cell r="AC141">
            <v>0</v>
          </cell>
          <cell r="AD141" t="str">
            <v>N</v>
          </cell>
          <cell r="AE141">
            <v>0</v>
          </cell>
          <cell r="AH141">
            <v>0</v>
          </cell>
          <cell r="AI141">
            <v>0</v>
          </cell>
          <cell r="AJ141">
            <v>5102</v>
          </cell>
          <cell r="AK141" t="str">
            <v>1</v>
          </cell>
          <cell r="AL141" t="str">
            <v>THE EXCEL CENTER</v>
          </cell>
          <cell r="AM141">
            <v>0</v>
          </cell>
          <cell r="AN141">
            <v>0</v>
          </cell>
          <cell r="AO141">
            <v>0</v>
          </cell>
          <cell r="AP141">
            <v>0</v>
          </cell>
          <cell r="AQ141">
            <v>0</v>
          </cell>
          <cell r="AR141">
            <v>0</v>
          </cell>
          <cell r="AS141">
            <v>0</v>
          </cell>
          <cell r="AT141">
            <v>0</v>
          </cell>
          <cell r="AU141">
            <v>0</v>
          </cell>
          <cell r="AV141">
            <v>0</v>
          </cell>
          <cell r="AW141">
            <v>1660301</v>
          </cell>
          <cell r="AX141">
            <v>1584526</v>
          </cell>
          <cell r="AY141">
            <v>0</v>
          </cell>
          <cell r="AZ141">
            <v>106945</v>
          </cell>
          <cell r="BA141">
            <v>0</v>
          </cell>
          <cell r="BB141">
            <v>0</v>
          </cell>
          <cell r="BC141">
            <v>0</v>
          </cell>
          <cell r="BD141">
            <v>0</v>
          </cell>
          <cell r="BE141">
            <v>0</v>
          </cell>
          <cell r="BF141">
            <v>1400813</v>
          </cell>
          <cell r="BG141">
            <v>0</v>
          </cell>
          <cell r="BH141">
            <v>162</v>
          </cell>
          <cell r="BI141">
            <v>41917</v>
          </cell>
          <cell r="BJ141">
            <v>12</v>
          </cell>
          <cell r="BK141">
            <v>0</v>
          </cell>
          <cell r="BL141">
            <v>0</v>
          </cell>
          <cell r="BM141">
            <v>0</v>
          </cell>
          <cell r="BN141">
            <v>0</v>
          </cell>
          <cell r="BO141">
            <v>0</v>
          </cell>
          <cell r="BP141">
            <v>0</v>
          </cell>
          <cell r="BQ141">
            <v>5390</v>
          </cell>
          <cell r="BR141">
            <v>1</v>
          </cell>
          <cell r="BS141">
            <v>0</v>
          </cell>
          <cell r="BT141">
            <v>0</v>
          </cell>
          <cell r="BU141">
            <v>0</v>
          </cell>
          <cell r="BV141">
            <v>0</v>
          </cell>
          <cell r="BW141">
            <v>0</v>
          </cell>
          <cell r="BX141">
            <v>0</v>
          </cell>
          <cell r="BY141">
            <v>0</v>
          </cell>
          <cell r="BZ141">
            <v>0</v>
          </cell>
          <cell r="CA141">
            <v>0</v>
          </cell>
          <cell r="CB141">
            <v>0</v>
          </cell>
          <cell r="CC141">
            <v>0</v>
          </cell>
          <cell r="CG141">
            <v>0</v>
          </cell>
          <cell r="CH141">
            <v>33858</v>
          </cell>
          <cell r="CI141">
            <v>0</v>
          </cell>
          <cell r="CJ141">
            <v>4</v>
          </cell>
          <cell r="CK141">
            <v>0</v>
          </cell>
          <cell r="CL141">
            <v>0</v>
          </cell>
          <cell r="CN141">
            <v>0</v>
          </cell>
          <cell r="CO141">
            <v>1</v>
          </cell>
          <cell r="CP141">
            <v>0.28399999999999997</v>
          </cell>
          <cell r="CQ141">
            <v>0</v>
          </cell>
          <cell r="CR141">
            <v>152.42699999999999</v>
          </cell>
          <cell r="CS141">
            <v>0</v>
          </cell>
          <cell r="CT141">
            <v>0</v>
          </cell>
          <cell r="CU141">
            <v>0</v>
          </cell>
          <cell r="CV141">
            <v>0</v>
          </cell>
          <cell r="CW141">
            <v>0</v>
          </cell>
          <cell r="CX141">
            <v>0</v>
          </cell>
          <cell r="CY141">
            <v>0</v>
          </cell>
          <cell r="CZ141">
            <v>0</v>
          </cell>
          <cell r="DA141">
            <v>1</v>
          </cell>
          <cell r="DB141">
            <v>952032</v>
          </cell>
          <cell r="DC141">
            <v>0</v>
          </cell>
          <cell r="DD141">
            <v>0</v>
          </cell>
          <cell r="DE141">
            <v>272732</v>
          </cell>
          <cell r="DF141">
            <v>277205</v>
          </cell>
          <cell r="DG141">
            <v>208.67</v>
          </cell>
          <cell r="DH141">
            <v>0</v>
          </cell>
          <cell r="DI141">
            <v>4473</v>
          </cell>
          <cell r="DK141">
            <v>5390</v>
          </cell>
          <cell r="DL141">
            <v>0</v>
          </cell>
          <cell r="DM141">
            <v>68794</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9.57</v>
          </cell>
          <cell r="ED141">
            <v>68794</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106945</v>
          </cell>
          <cell r="EV141">
            <v>0</v>
          </cell>
          <cell r="EW141">
            <v>0</v>
          </cell>
          <cell r="EX141">
            <v>0</v>
          </cell>
          <cell r="EZ141">
            <v>1374225</v>
          </cell>
          <cell r="FA141">
            <v>0</v>
          </cell>
          <cell r="FB141">
            <v>1481170</v>
          </cell>
          <cell r="FC141">
            <v>0.97329200000000005</v>
          </cell>
          <cell r="FD141">
            <v>0</v>
          </cell>
          <cell r="FE141">
            <v>167315</v>
          </cell>
          <cell r="FF141">
            <v>42986</v>
          </cell>
          <cell r="FG141">
            <v>5.7339000000000001E-2</v>
          </cell>
          <cell r="FH141">
            <v>4.9002999999999998E-2</v>
          </cell>
          <cell r="FI141">
            <v>0</v>
          </cell>
          <cell r="FJ141">
            <v>0</v>
          </cell>
          <cell r="FK141">
            <v>274.55700000000002</v>
          </cell>
          <cell r="FL141">
            <v>1725329</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59506</v>
          </cell>
          <cell r="GC141">
            <v>59506</v>
          </cell>
          <cell r="GD141">
            <v>6.7450000000000001</v>
          </cell>
          <cell r="GF141">
            <v>0</v>
          </cell>
          <cell r="GG141">
            <v>0</v>
          </cell>
          <cell r="GH141">
            <v>0</v>
          </cell>
          <cell r="GI141">
            <v>0</v>
          </cell>
          <cell r="GJ141">
            <v>0</v>
          </cell>
          <cell r="GK141">
            <v>4604.6369999999997</v>
          </cell>
          <cell r="GL141">
            <v>0</v>
          </cell>
          <cell r="GM141">
            <v>0</v>
          </cell>
          <cell r="GN141">
            <v>0</v>
          </cell>
          <cell r="GO141">
            <v>0</v>
          </cell>
          <cell r="GP141">
            <v>1691471</v>
          </cell>
          <cell r="GQ141">
            <v>1691471</v>
          </cell>
          <cell r="GR141">
            <v>0</v>
          </cell>
          <cell r="GS141">
            <v>0</v>
          </cell>
          <cell r="GT141">
            <v>0</v>
          </cell>
          <cell r="HB141">
            <v>210852832</v>
          </cell>
          <cell r="HC141">
            <v>6.0034999999999998E-2</v>
          </cell>
          <cell r="HD141">
            <v>33858</v>
          </cell>
        </row>
        <row r="142">
          <cell r="B142">
            <v>57829</v>
          </cell>
          <cell r="C142">
            <v>9</v>
          </cell>
          <cell r="D142">
            <v>2019</v>
          </cell>
          <cell r="E142">
            <v>5390</v>
          </cell>
          <cell r="F142">
            <v>0</v>
          </cell>
          <cell r="G142">
            <v>1247.3130000000001</v>
          </cell>
          <cell r="H142">
            <v>1153.1420000000001</v>
          </cell>
          <cell r="I142">
            <v>1153.1420000000001</v>
          </cell>
          <cell r="J142">
            <v>1247.3130000000001</v>
          </cell>
          <cell r="K142">
            <v>0</v>
          </cell>
          <cell r="L142">
            <v>6535</v>
          </cell>
          <cell r="M142">
            <v>0</v>
          </cell>
          <cell r="N142">
            <v>0</v>
          </cell>
          <cell r="P142">
            <v>1244.8050000000001</v>
          </cell>
          <cell r="Q142">
            <v>0</v>
          </cell>
          <cell r="R142">
            <v>556652</v>
          </cell>
          <cell r="S142">
            <v>447.18</v>
          </cell>
          <cell r="U142">
            <v>0</v>
          </cell>
          <cell r="V142">
            <v>561.76300000000003</v>
          </cell>
          <cell r="W142">
            <v>367112</v>
          </cell>
          <cell r="X142">
            <v>367112</v>
          </cell>
          <cell r="Z142">
            <v>0</v>
          </cell>
          <cell r="AA142">
            <v>1</v>
          </cell>
          <cell r="AB142">
            <v>1</v>
          </cell>
          <cell r="AC142">
            <v>0</v>
          </cell>
          <cell r="AD142" t="str">
            <v>N</v>
          </cell>
          <cell r="AE142">
            <v>0</v>
          </cell>
          <cell r="AH142">
            <v>0</v>
          </cell>
          <cell r="AI142">
            <v>0</v>
          </cell>
          <cell r="AJ142">
            <v>5102</v>
          </cell>
          <cell r="AK142" t="str">
            <v>1</v>
          </cell>
          <cell r="AL142" t="str">
            <v>A+ ACADEMY</v>
          </cell>
          <cell r="AM142">
            <v>0</v>
          </cell>
          <cell r="AN142">
            <v>0</v>
          </cell>
          <cell r="AO142">
            <v>0</v>
          </cell>
          <cell r="AP142">
            <v>0</v>
          </cell>
          <cell r="AQ142">
            <v>0</v>
          </cell>
          <cell r="AR142">
            <v>0</v>
          </cell>
          <cell r="AS142">
            <v>0</v>
          </cell>
          <cell r="AT142">
            <v>0</v>
          </cell>
          <cell r="AU142">
            <v>0</v>
          </cell>
          <cell r="AV142">
            <v>0</v>
          </cell>
          <cell r="AW142">
            <v>12124586</v>
          </cell>
          <cell r="AX142">
            <v>11725039</v>
          </cell>
          <cell r="AY142">
            <v>0</v>
          </cell>
          <cell r="AZ142">
            <v>647302</v>
          </cell>
          <cell r="BA142">
            <v>56.167000000000002</v>
          </cell>
          <cell r="BB142">
            <v>28231</v>
          </cell>
          <cell r="BC142">
            <v>28231</v>
          </cell>
          <cell r="BD142">
            <v>36</v>
          </cell>
          <cell r="BE142">
            <v>0</v>
          </cell>
          <cell r="BF142">
            <v>10429703</v>
          </cell>
          <cell r="BG142">
            <v>0</v>
          </cell>
          <cell r="BH142">
            <v>329.637</v>
          </cell>
          <cell r="BI142">
            <v>90650</v>
          </cell>
          <cell r="BJ142">
            <v>12</v>
          </cell>
          <cell r="BK142">
            <v>0</v>
          </cell>
          <cell r="BL142">
            <v>0</v>
          </cell>
          <cell r="BM142">
            <v>0</v>
          </cell>
          <cell r="BN142">
            <v>0</v>
          </cell>
          <cell r="BO142">
            <v>0</v>
          </cell>
          <cell r="BP142">
            <v>0</v>
          </cell>
          <cell r="BQ142">
            <v>5390</v>
          </cell>
          <cell r="BR142">
            <v>1</v>
          </cell>
          <cell r="BS142">
            <v>0</v>
          </cell>
          <cell r="BT142">
            <v>0</v>
          </cell>
          <cell r="BU142">
            <v>0</v>
          </cell>
          <cell r="BV142">
            <v>0</v>
          </cell>
          <cell r="BW142">
            <v>0</v>
          </cell>
          <cell r="BX142">
            <v>0</v>
          </cell>
          <cell r="BY142">
            <v>0</v>
          </cell>
          <cell r="BZ142">
            <v>0</v>
          </cell>
          <cell r="CA142">
            <v>0</v>
          </cell>
          <cell r="CB142">
            <v>0</v>
          </cell>
          <cell r="CC142">
            <v>0</v>
          </cell>
          <cell r="CG142">
            <v>0</v>
          </cell>
          <cell r="CH142">
            <v>308897</v>
          </cell>
          <cell r="CI142">
            <v>0</v>
          </cell>
          <cell r="CJ142">
            <v>5</v>
          </cell>
          <cell r="CK142">
            <v>0</v>
          </cell>
          <cell r="CL142">
            <v>0</v>
          </cell>
          <cell r="CN142">
            <v>0</v>
          </cell>
          <cell r="CO142">
            <v>1</v>
          </cell>
          <cell r="CP142">
            <v>0</v>
          </cell>
          <cell r="CQ142">
            <v>15</v>
          </cell>
          <cell r="CR142">
            <v>1247.3130000000001</v>
          </cell>
          <cell r="CS142">
            <v>0</v>
          </cell>
          <cell r="CT142">
            <v>0</v>
          </cell>
          <cell r="CU142">
            <v>0</v>
          </cell>
          <cell r="CV142">
            <v>0</v>
          </cell>
          <cell r="CW142">
            <v>0</v>
          </cell>
          <cell r="CX142">
            <v>0</v>
          </cell>
          <cell r="CY142">
            <v>0</v>
          </cell>
          <cell r="CZ142">
            <v>0</v>
          </cell>
          <cell r="DA142">
            <v>1</v>
          </cell>
          <cell r="DB142">
            <v>7535783</v>
          </cell>
          <cell r="DC142">
            <v>0</v>
          </cell>
          <cell r="DD142">
            <v>0</v>
          </cell>
          <cell r="DE142">
            <v>1329219</v>
          </cell>
          <cell r="DF142">
            <v>1329219</v>
          </cell>
          <cell r="DG142">
            <v>1017</v>
          </cell>
          <cell r="DH142">
            <v>0</v>
          </cell>
          <cell r="DI142">
            <v>0</v>
          </cell>
          <cell r="DK142">
            <v>5390</v>
          </cell>
          <cell r="DL142">
            <v>0</v>
          </cell>
          <cell r="DM142">
            <v>927795</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31.501999999999999</v>
          </cell>
          <cell r="ED142">
            <v>226452</v>
          </cell>
          <cell r="EE142">
            <v>0</v>
          </cell>
          <cell r="EF142">
            <v>0</v>
          </cell>
          <cell r="EG142">
            <v>0</v>
          </cell>
          <cell r="EH142">
            <v>701343</v>
          </cell>
          <cell r="EI142">
            <v>0</v>
          </cell>
          <cell r="EJ142">
            <v>0</v>
          </cell>
          <cell r="EK142">
            <v>23.925000000000001</v>
          </cell>
          <cell r="EL142">
            <v>0</v>
          </cell>
          <cell r="EM142">
            <v>8.2870000000000008</v>
          </cell>
          <cell r="EN142">
            <v>2.137</v>
          </cell>
          <cell r="EO142">
            <v>0</v>
          </cell>
          <cell r="EP142">
            <v>0</v>
          </cell>
          <cell r="EQ142">
            <v>34.348999999999997</v>
          </cell>
          <cell r="ER142">
            <v>0</v>
          </cell>
          <cell r="ES142">
            <v>107.321</v>
          </cell>
          <cell r="ET142">
            <v>31834</v>
          </cell>
          <cell r="EU142">
            <v>647302</v>
          </cell>
          <cell r="EV142">
            <v>0</v>
          </cell>
          <cell r="EW142">
            <v>0</v>
          </cell>
          <cell r="EX142">
            <v>0</v>
          </cell>
          <cell r="EZ142">
            <v>10159253</v>
          </cell>
          <cell r="FA142">
            <v>0</v>
          </cell>
          <cell r="FB142">
            <v>10806555</v>
          </cell>
          <cell r="FC142">
            <v>0.97329200000000005</v>
          </cell>
          <cell r="FD142">
            <v>0</v>
          </cell>
          <cell r="FE142">
            <v>1245736</v>
          </cell>
          <cell r="FF142">
            <v>320050</v>
          </cell>
          <cell r="FG142">
            <v>5.7339000000000001E-2</v>
          </cell>
          <cell r="FH142">
            <v>4.9002999999999998E-2</v>
          </cell>
          <cell r="FI142">
            <v>0</v>
          </cell>
          <cell r="FJ142">
            <v>0</v>
          </cell>
          <cell r="FK142">
            <v>2044.204</v>
          </cell>
          <cell r="FL142">
            <v>12681238</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527765</v>
          </cell>
          <cell r="GC142">
            <v>527765</v>
          </cell>
          <cell r="GD142">
            <v>59.822000000000003</v>
          </cell>
          <cell r="GF142">
            <v>0</v>
          </cell>
          <cell r="GG142">
            <v>0</v>
          </cell>
          <cell r="GH142">
            <v>0</v>
          </cell>
          <cell r="GI142">
            <v>0</v>
          </cell>
          <cell r="GJ142">
            <v>0</v>
          </cell>
          <cell r="GK142">
            <v>4852.8860000000004</v>
          </cell>
          <cell r="GL142">
            <v>29074</v>
          </cell>
          <cell r="GM142">
            <v>0</v>
          </cell>
          <cell r="GN142">
            <v>0</v>
          </cell>
          <cell r="GO142">
            <v>0</v>
          </cell>
          <cell r="GP142">
            <v>12372341</v>
          </cell>
          <cell r="GQ142">
            <v>12372341</v>
          </cell>
          <cell r="GR142">
            <v>0</v>
          </cell>
          <cell r="GS142">
            <v>0</v>
          </cell>
          <cell r="GT142">
            <v>0</v>
          </cell>
          <cell r="HB142">
            <v>210852832</v>
          </cell>
          <cell r="HC142">
            <v>6.0034999999999998E-2</v>
          </cell>
          <cell r="HD142">
            <v>277063</v>
          </cell>
        </row>
        <row r="143">
          <cell r="B143">
            <v>57830</v>
          </cell>
          <cell r="C143">
            <v>9</v>
          </cell>
          <cell r="D143">
            <v>2019</v>
          </cell>
          <cell r="E143">
            <v>5390</v>
          </cell>
          <cell r="F143">
            <v>0</v>
          </cell>
          <cell r="G143">
            <v>1227.1300000000001</v>
          </cell>
          <cell r="H143">
            <v>1124.027</v>
          </cell>
          <cell r="I143">
            <v>1124.027</v>
          </cell>
          <cell r="J143">
            <v>1227.1300000000001</v>
          </cell>
          <cell r="K143">
            <v>0</v>
          </cell>
          <cell r="L143">
            <v>6535</v>
          </cell>
          <cell r="M143">
            <v>0</v>
          </cell>
          <cell r="N143">
            <v>0</v>
          </cell>
          <cell r="P143">
            <v>1224.6379999999999</v>
          </cell>
          <cell r="Q143">
            <v>0</v>
          </cell>
          <cell r="R143">
            <v>547634</v>
          </cell>
          <cell r="S143">
            <v>447.18</v>
          </cell>
          <cell r="U143">
            <v>0</v>
          </cell>
          <cell r="V143">
            <v>470.36200000000002</v>
          </cell>
          <cell r="W143">
            <v>307382</v>
          </cell>
          <cell r="X143">
            <v>307382</v>
          </cell>
          <cell r="Z143">
            <v>0</v>
          </cell>
          <cell r="AA143">
            <v>1</v>
          </cell>
          <cell r="AB143">
            <v>1</v>
          </cell>
          <cell r="AC143">
            <v>0</v>
          </cell>
          <cell r="AD143" t="str">
            <v>N</v>
          </cell>
          <cell r="AE143">
            <v>0</v>
          </cell>
          <cell r="AH143">
            <v>0</v>
          </cell>
          <cell r="AI143">
            <v>0</v>
          </cell>
          <cell r="AJ143">
            <v>5102</v>
          </cell>
          <cell r="AK143" t="str">
            <v>1</v>
          </cell>
          <cell r="AL143" t="str">
            <v>INSPIRED VISION ACADEMY</v>
          </cell>
          <cell r="AM143">
            <v>0</v>
          </cell>
          <cell r="AN143">
            <v>0</v>
          </cell>
          <cell r="AO143">
            <v>0</v>
          </cell>
          <cell r="AP143">
            <v>0</v>
          </cell>
          <cell r="AQ143">
            <v>0</v>
          </cell>
          <cell r="AR143">
            <v>0</v>
          </cell>
          <cell r="AS143">
            <v>0</v>
          </cell>
          <cell r="AT143">
            <v>0</v>
          </cell>
          <cell r="AU143">
            <v>0</v>
          </cell>
          <cell r="AV143">
            <v>0</v>
          </cell>
          <cell r="AW143">
            <v>11904279</v>
          </cell>
          <cell r="AX143">
            <v>11492890</v>
          </cell>
          <cell r="AY143">
            <v>0</v>
          </cell>
          <cell r="AZ143">
            <v>648526</v>
          </cell>
          <cell r="BA143">
            <v>68.332999999999998</v>
          </cell>
          <cell r="BB143">
            <v>12547</v>
          </cell>
          <cell r="BC143">
            <v>12547</v>
          </cell>
          <cell r="BD143">
            <v>16</v>
          </cell>
          <cell r="BE143">
            <v>0</v>
          </cell>
          <cell r="BF143">
            <v>10224903</v>
          </cell>
          <cell r="BG143">
            <v>0</v>
          </cell>
          <cell r="BH143">
            <v>366.88</v>
          </cell>
          <cell r="BI143">
            <v>100892</v>
          </cell>
          <cell r="BJ143">
            <v>12</v>
          </cell>
          <cell r="BK143">
            <v>0</v>
          </cell>
          <cell r="BL143">
            <v>0</v>
          </cell>
          <cell r="BM143">
            <v>0</v>
          </cell>
          <cell r="BN143">
            <v>0</v>
          </cell>
          <cell r="BO143">
            <v>0</v>
          </cell>
          <cell r="BP143">
            <v>0</v>
          </cell>
          <cell r="BQ143">
            <v>5390</v>
          </cell>
          <cell r="BR143">
            <v>1</v>
          </cell>
          <cell r="BS143">
            <v>0</v>
          </cell>
          <cell r="BT143">
            <v>0</v>
          </cell>
          <cell r="BU143">
            <v>0</v>
          </cell>
          <cell r="BV143">
            <v>0</v>
          </cell>
          <cell r="BW143">
            <v>0</v>
          </cell>
          <cell r="BX143">
            <v>0</v>
          </cell>
          <cell r="BY143">
            <v>0</v>
          </cell>
          <cell r="BZ143">
            <v>0</v>
          </cell>
          <cell r="CA143">
            <v>0</v>
          </cell>
          <cell r="CB143">
            <v>0</v>
          </cell>
          <cell r="CC143">
            <v>0</v>
          </cell>
          <cell r="CG143">
            <v>0</v>
          </cell>
          <cell r="CH143">
            <v>310497</v>
          </cell>
          <cell r="CI143">
            <v>0</v>
          </cell>
          <cell r="CJ143">
            <v>4</v>
          </cell>
          <cell r="CK143">
            <v>0</v>
          </cell>
          <cell r="CL143">
            <v>0</v>
          </cell>
          <cell r="CN143">
            <v>0</v>
          </cell>
          <cell r="CO143">
            <v>1</v>
          </cell>
          <cell r="CP143">
            <v>0</v>
          </cell>
          <cell r="CQ143">
            <v>15</v>
          </cell>
          <cell r="CR143">
            <v>1227.1300000000001</v>
          </cell>
          <cell r="CS143">
            <v>0</v>
          </cell>
          <cell r="CT143">
            <v>0</v>
          </cell>
          <cell r="CU143">
            <v>0</v>
          </cell>
          <cell r="CV143">
            <v>0</v>
          </cell>
          <cell r="CW143">
            <v>0</v>
          </cell>
          <cell r="CX143">
            <v>0</v>
          </cell>
          <cell r="CY143">
            <v>0</v>
          </cell>
          <cell r="CZ143">
            <v>0</v>
          </cell>
          <cell r="DA143">
            <v>1</v>
          </cell>
          <cell r="DB143">
            <v>7345516</v>
          </cell>
          <cell r="DC143">
            <v>0</v>
          </cell>
          <cell r="DD143">
            <v>0</v>
          </cell>
          <cell r="DE143">
            <v>1351438</v>
          </cell>
          <cell r="DF143">
            <v>1351438</v>
          </cell>
          <cell r="DG143">
            <v>1034</v>
          </cell>
          <cell r="DH143">
            <v>0</v>
          </cell>
          <cell r="DI143">
            <v>0</v>
          </cell>
          <cell r="DK143">
            <v>5390</v>
          </cell>
          <cell r="DL143">
            <v>0</v>
          </cell>
          <cell r="DM143">
            <v>824260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35.822000000000003</v>
          </cell>
          <cell r="ED143">
            <v>257506</v>
          </cell>
          <cell r="EE143">
            <v>0</v>
          </cell>
          <cell r="EF143">
            <v>0</v>
          </cell>
          <cell r="EG143">
            <v>0</v>
          </cell>
          <cell r="EH143">
            <v>566754</v>
          </cell>
          <cell r="EI143">
            <v>0</v>
          </cell>
          <cell r="EJ143">
            <v>0</v>
          </cell>
          <cell r="EK143">
            <v>21.995999999999999</v>
          </cell>
          <cell r="EL143">
            <v>0</v>
          </cell>
          <cell r="EM143">
            <v>4.141</v>
          </cell>
          <cell r="EN143">
            <v>1.663</v>
          </cell>
          <cell r="EO143">
            <v>0</v>
          </cell>
          <cell r="EP143">
            <v>0</v>
          </cell>
          <cell r="EQ143">
            <v>27.8</v>
          </cell>
          <cell r="ER143">
            <v>0</v>
          </cell>
          <cell r="ES143">
            <v>86.725999999999999</v>
          </cell>
          <cell r="ET143">
            <v>37917</v>
          </cell>
          <cell r="EU143">
            <v>648526</v>
          </cell>
          <cell r="EV143">
            <v>0</v>
          </cell>
          <cell r="EW143">
            <v>0</v>
          </cell>
          <cell r="EX143">
            <v>0</v>
          </cell>
          <cell r="EZ143">
            <v>9957851</v>
          </cell>
          <cell r="FA143">
            <v>0</v>
          </cell>
          <cell r="FB143">
            <v>10606377</v>
          </cell>
          <cell r="FC143">
            <v>0.97329200000000005</v>
          </cell>
          <cell r="FD143">
            <v>0</v>
          </cell>
          <cell r="FE143">
            <v>1221274</v>
          </cell>
          <cell r="FF143">
            <v>313765</v>
          </cell>
          <cell r="FG143">
            <v>5.7339000000000001E-2</v>
          </cell>
          <cell r="FH143">
            <v>4.9002999999999998E-2</v>
          </cell>
          <cell r="FI143">
            <v>0</v>
          </cell>
          <cell r="FJ143">
            <v>0</v>
          </cell>
          <cell r="FK143">
            <v>2004.0630000000001</v>
          </cell>
          <cell r="FL143">
            <v>12451913</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664342</v>
          </cell>
          <cell r="GC143">
            <v>664342</v>
          </cell>
          <cell r="GD143">
            <v>75.302999999999997</v>
          </cell>
          <cell r="GF143">
            <v>0</v>
          </cell>
          <cell r="GG143">
            <v>0</v>
          </cell>
          <cell r="GH143">
            <v>0</v>
          </cell>
          <cell r="GI143">
            <v>0</v>
          </cell>
          <cell r="GJ143">
            <v>0</v>
          </cell>
          <cell r="GK143">
            <v>4840.8440000000001</v>
          </cell>
          <cell r="GL143">
            <v>25483</v>
          </cell>
          <cell r="GM143">
            <v>0</v>
          </cell>
          <cell r="GN143">
            <v>0</v>
          </cell>
          <cell r="GO143">
            <v>0</v>
          </cell>
          <cell r="GP143">
            <v>12141416</v>
          </cell>
          <cell r="GQ143">
            <v>12141416</v>
          </cell>
          <cell r="GR143">
            <v>0</v>
          </cell>
          <cell r="GS143">
            <v>0</v>
          </cell>
          <cell r="GT143">
            <v>0</v>
          </cell>
          <cell r="HB143">
            <v>210852832</v>
          </cell>
          <cell r="HC143">
            <v>6.0034999999999998E-2</v>
          </cell>
          <cell r="HD143">
            <v>272580</v>
          </cell>
        </row>
        <row r="144">
          <cell r="B144">
            <v>15831</v>
          </cell>
          <cell r="C144">
            <v>9</v>
          </cell>
          <cell r="D144">
            <v>2019</v>
          </cell>
          <cell r="E144">
            <v>5390</v>
          </cell>
          <cell r="F144">
            <v>0</v>
          </cell>
          <cell r="G144">
            <v>1569.0340000000001</v>
          </cell>
          <cell r="H144">
            <v>1518.309</v>
          </cell>
          <cell r="I144">
            <v>1518.309</v>
          </cell>
          <cell r="J144">
            <v>1569.0340000000001</v>
          </cell>
          <cell r="K144">
            <v>0</v>
          </cell>
          <cell r="L144">
            <v>6535</v>
          </cell>
          <cell r="M144">
            <v>0</v>
          </cell>
          <cell r="N144">
            <v>0</v>
          </cell>
          <cell r="P144">
            <v>1559.8</v>
          </cell>
          <cell r="Q144">
            <v>0</v>
          </cell>
          <cell r="R144">
            <v>697511</v>
          </cell>
          <cell r="S144">
            <v>447.18</v>
          </cell>
          <cell r="U144">
            <v>0</v>
          </cell>
          <cell r="V144">
            <v>137.44900000000001</v>
          </cell>
          <cell r="W144">
            <v>89823</v>
          </cell>
          <cell r="X144">
            <v>89823</v>
          </cell>
          <cell r="Z144">
            <v>0</v>
          </cell>
          <cell r="AA144">
            <v>1</v>
          </cell>
          <cell r="AB144">
            <v>1</v>
          </cell>
          <cell r="AC144">
            <v>0</v>
          </cell>
          <cell r="AD144" t="str">
            <v>N</v>
          </cell>
          <cell r="AE144">
            <v>0</v>
          </cell>
          <cell r="AH144">
            <v>0</v>
          </cell>
          <cell r="AI144">
            <v>0</v>
          </cell>
          <cell r="AJ144">
            <v>5102</v>
          </cell>
          <cell r="AK144" t="str">
            <v>1</v>
          </cell>
          <cell r="AL144" t="str">
            <v>SCHOOL OF SCIENCE AND TECHNOLOGY DISCOVERY</v>
          </cell>
          <cell r="AM144">
            <v>0</v>
          </cell>
          <cell r="AN144">
            <v>0</v>
          </cell>
          <cell r="AO144">
            <v>0</v>
          </cell>
          <cell r="AP144">
            <v>0</v>
          </cell>
          <cell r="AQ144">
            <v>0</v>
          </cell>
          <cell r="AR144">
            <v>0</v>
          </cell>
          <cell r="AS144">
            <v>0</v>
          </cell>
          <cell r="AT144">
            <v>0</v>
          </cell>
          <cell r="AU144">
            <v>0</v>
          </cell>
          <cell r="AV144">
            <v>0</v>
          </cell>
          <cell r="AW144">
            <v>13929879</v>
          </cell>
          <cell r="AX144">
            <v>13545213</v>
          </cell>
          <cell r="AY144">
            <v>0</v>
          </cell>
          <cell r="AZ144">
            <v>724234</v>
          </cell>
          <cell r="BA144">
            <v>18.832999999999998</v>
          </cell>
          <cell r="BB144">
            <v>61168</v>
          </cell>
          <cell r="BC144">
            <v>61168</v>
          </cell>
          <cell r="BD144">
            <v>78</v>
          </cell>
          <cell r="BE144">
            <v>0</v>
          </cell>
          <cell r="BF144">
            <v>12095028</v>
          </cell>
          <cell r="BG144">
            <v>0</v>
          </cell>
          <cell r="BH144">
            <v>97.174999999999997</v>
          </cell>
          <cell r="BI144">
            <v>26723</v>
          </cell>
          <cell r="BJ144">
            <v>12</v>
          </cell>
          <cell r="BK144">
            <v>0</v>
          </cell>
          <cell r="BL144">
            <v>0</v>
          </cell>
          <cell r="BM144">
            <v>0</v>
          </cell>
          <cell r="BN144">
            <v>0</v>
          </cell>
          <cell r="BO144">
            <v>0</v>
          </cell>
          <cell r="BP144">
            <v>0</v>
          </cell>
          <cell r="BQ144">
            <v>5390</v>
          </cell>
          <cell r="BR144">
            <v>1</v>
          </cell>
          <cell r="BS144">
            <v>0</v>
          </cell>
          <cell r="BT144">
            <v>0</v>
          </cell>
          <cell r="BU144">
            <v>0</v>
          </cell>
          <cell r="BV144">
            <v>0</v>
          </cell>
          <cell r="BW144">
            <v>0</v>
          </cell>
          <cell r="BX144">
            <v>0</v>
          </cell>
          <cell r="BY144">
            <v>0</v>
          </cell>
          <cell r="BZ144">
            <v>0</v>
          </cell>
          <cell r="CA144">
            <v>0</v>
          </cell>
          <cell r="CB144">
            <v>0</v>
          </cell>
          <cell r="CC144">
            <v>0</v>
          </cell>
          <cell r="CG144">
            <v>0</v>
          </cell>
          <cell r="CH144">
            <v>357943</v>
          </cell>
          <cell r="CI144">
            <v>0</v>
          </cell>
          <cell r="CJ144">
            <v>4</v>
          </cell>
          <cell r="CK144">
            <v>0</v>
          </cell>
          <cell r="CL144">
            <v>0</v>
          </cell>
          <cell r="CN144">
            <v>0</v>
          </cell>
          <cell r="CO144">
            <v>1</v>
          </cell>
          <cell r="CP144">
            <v>0</v>
          </cell>
          <cell r="CQ144">
            <v>0</v>
          </cell>
          <cell r="CR144">
            <v>1569.0340000000001</v>
          </cell>
          <cell r="CS144">
            <v>0</v>
          </cell>
          <cell r="CT144">
            <v>0</v>
          </cell>
          <cell r="CU144">
            <v>0</v>
          </cell>
          <cell r="CV144">
            <v>0</v>
          </cell>
          <cell r="CW144">
            <v>0</v>
          </cell>
          <cell r="CX144">
            <v>0</v>
          </cell>
          <cell r="CY144">
            <v>0</v>
          </cell>
          <cell r="CZ144">
            <v>0</v>
          </cell>
          <cell r="DA144">
            <v>1</v>
          </cell>
          <cell r="DB144">
            <v>9922149</v>
          </cell>
          <cell r="DC144">
            <v>0</v>
          </cell>
          <cell r="DD144">
            <v>0</v>
          </cell>
          <cell r="DE144">
            <v>1318763</v>
          </cell>
          <cell r="DF144">
            <v>1318763</v>
          </cell>
          <cell r="DG144">
            <v>1009</v>
          </cell>
          <cell r="DH144">
            <v>0</v>
          </cell>
          <cell r="DI144">
            <v>0</v>
          </cell>
          <cell r="DK144">
            <v>5390</v>
          </cell>
          <cell r="DL144">
            <v>0</v>
          </cell>
          <cell r="DM144">
            <v>858968</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1E-3</v>
          </cell>
          <cell r="EB144">
            <v>0</v>
          </cell>
          <cell r="EC144">
            <v>31.271000000000001</v>
          </cell>
          <cell r="ED144">
            <v>224792</v>
          </cell>
          <cell r="EE144">
            <v>0</v>
          </cell>
          <cell r="EF144">
            <v>0</v>
          </cell>
          <cell r="EG144">
            <v>0</v>
          </cell>
          <cell r="EH144">
            <v>634176</v>
          </cell>
          <cell r="EI144">
            <v>0</v>
          </cell>
          <cell r="EJ144">
            <v>0</v>
          </cell>
          <cell r="EK144">
            <v>25.349</v>
          </cell>
          <cell r="EL144">
            <v>0</v>
          </cell>
          <cell r="EM144">
            <v>3.052</v>
          </cell>
          <cell r="EN144">
            <v>2.367</v>
          </cell>
          <cell r="EO144">
            <v>0</v>
          </cell>
          <cell r="EP144">
            <v>0</v>
          </cell>
          <cell r="EQ144">
            <v>30.768999999999998</v>
          </cell>
          <cell r="ER144">
            <v>0</v>
          </cell>
          <cell r="ES144">
            <v>97.043000000000006</v>
          </cell>
          <cell r="ET144">
            <v>9417</v>
          </cell>
          <cell r="EU144">
            <v>724234</v>
          </cell>
          <cell r="EV144">
            <v>0</v>
          </cell>
          <cell r="EW144">
            <v>0</v>
          </cell>
          <cell r="EX144">
            <v>0</v>
          </cell>
          <cell r="EZ144">
            <v>11729417</v>
          </cell>
          <cell r="FA144">
            <v>0</v>
          </cell>
          <cell r="FB144">
            <v>12453651</v>
          </cell>
          <cell r="FC144">
            <v>0.97329200000000005</v>
          </cell>
          <cell r="FD144">
            <v>0</v>
          </cell>
          <cell r="FE144">
            <v>1444643</v>
          </cell>
          <cell r="FF144">
            <v>371153</v>
          </cell>
          <cell r="FG144">
            <v>5.7339000000000001E-2</v>
          </cell>
          <cell r="FH144">
            <v>4.9002999999999998E-2</v>
          </cell>
          <cell r="FI144">
            <v>0</v>
          </cell>
          <cell r="FJ144">
            <v>0</v>
          </cell>
          <cell r="FK144">
            <v>2370.6039999999998</v>
          </cell>
          <cell r="FL144">
            <v>14627390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176057</v>
          </cell>
          <cell r="GC144">
            <v>176057</v>
          </cell>
          <cell r="GD144">
            <v>19.956</v>
          </cell>
          <cell r="GF144">
            <v>0</v>
          </cell>
          <cell r="GG144">
            <v>0</v>
          </cell>
          <cell r="GH144">
            <v>0</v>
          </cell>
          <cell r="GI144">
            <v>0</v>
          </cell>
          <cell r="GJ144">
            <v>0</v>
          </cell>
          <cell r="GK144">
            <v>4728.6379999999999</v>
          </cell>
          <cell r="GL144">
            <v>8207</v>
          </cell>
          <cell r="GM144">
            <v>0</v>
          </cell>
          <cell r="GN144">
            <v>0</v>
          </cell>
          <cell r="GO144">
            <v>0</v>
          </cell>
          <cell r="GP144">
            <v>14269447</v>
          </cell>
          <cell r="GQ144">
            <v>14269447</v>
          </cell>
          <cell r="GR144">
            <v>0</v>
          </cell>
          <cell r="GS144">
            <v>0</v>
          </cell>
          <cell r="GT144">
            <v>0</v>
          </cell>
          <cell r="HB144">
            <v>210852832</v>
          </cell>
          <cell r="HC144">
            <v>6.0034999999999998E-2</v>
          </cell>
          <cell r="HD144">
            <v>348526</v>
          </cell>
        </row>
        <row r="145">
          <cell r="B145">
            <v>57831</v>
          </cell>
          <cell r="C145">
            <v>9</v>
          </cell>
          <cell r="D145">
            <v>2019</v>
          </cell>
          <cell r="E145">
            <v>5390</v>
          </cell>
          <cell r="F145">
            <v>0</v>
          </cell>
          <cell r="G145">
            <v>583.57500000000005</v>
          </cell>
          <cell r="H145">
            <v>538.428</v>
          </cell>
          <cell r="I145">
            <v>538.428</v>
          </cell>
          <cell r="J145">
            <v>583.57500000000005</v>
          </cell>
          <cell r="K145">
            <v>0</v>
          </cell>
          <cell r="L145">
            <v>6535</v>
          </cell>
          <cell r="M145">
            <v>0</v>
          </cell>
          <cell r="N145">
            <v>0</v>
          </cell>
          <cell r="P145">
            <v>583.45299999999997</v>
          </cell>
          <cell r="Q145">
            <v>0</v>
          </cell>
          <cell r="R145">
            <v>260909</v>
          </cell>
          <cell r="S145">
            <v>447.18</v>
          </cell>
          <cell r="U145">
            <v>0</v>
          </cell>
          <cell r="V145">
            <v>0.25800000000000001</v>
          </cell>
          <cell r="W145">
            <v>169</v>
          </cell>
          <cell r="X145">
            <v>169</v>
          </cell>
          <cell r="Z145">
            <v>0</v>
          </cell>
          <cell r="AA145">
            <v>1</v>
          </cell>
          <cell r="AB145">
            <v>1</v>
          </cell>
          <cell r="AC145">
            <v>0</v>
          </cell>
          <cell r="AD145" t="str">
            <v>N</v>
          </cell>
          <cell r="AE145">
            <v>0</v>
          </cell>
          <cell r="AH145">
            <v>0</v>
          </cell>
          <cell r="AI145">
            <v>0</v>
          </cell>
          <cell r="AJ145">
            <v>5102</v>
          </cell>
          <cell r="AK145" t="str">
            <v>1</v>
          </cell>
          <cell r="AL145" t="str">
            <v>GATEWAY CHARTER ACADEMY</v>
          </cell>
          <cell r="AM145">
            <v>0</v>
          </cell>
          <cell r="AN145">
            <v>0</v>
          </cell>
          <cell r="AO145">
            <v>0</v>
          </cell>
          <cell r="AP145">
            <v>0</v>
          </cell>
          <cell r="AQ145">
            <v>0</v>
          </cell>
          <cell r="AR145">
            <v>0</v>
          </cell>
          <cell r="AS145">
            <v>0</v>
          </cell>
          <cell r="AT145">
            <v>0</v>
          </cell>
          <cell r="AU145">
            <v>0</v>
          </cell>
          <cell r="AV145">
            <v>0</v>
          </cell>
          <cell r="AW145">
            <v>5693985</v>
          </cell>
          <cell r="AX145">
            <v>5508473</v>
          </cell>
          <cell r="AY145">
            <v>0</v>
          </cell>
          <cell r="AZ145">
            <v>304959</v>
          </cell>
          <cell r="BA145">
            <v>22.917000000000002</v>
          </cell>
          <cell r="BB145">
            <v>7842</v>
          </cell>
          <cell r="BC145">
            <v>7842</v>
          </cell>
          <cell r="BD145">
            <v>10</v>
          </cell>
          <cell r="BE145">
            <v>0</v>
          </cell>
          <cell r="BF145">
            <v>4845986</v>
          </cell>
          <cell r="BG145">
            <v>0</v>
          </cell>
          <cell r="BH145">
            <v>160.18199999999999</v>
          </cell>
          <cell r="BI145">
            <v>44050</v>
          </cell>
          <cell r="BJ145">
            <v>12</v>
          </cell>
          <cell r="BK145">
            <v>0</v>
          </cell>
          <cell r="BL145">
            <v>0</v>
          </cell>
          <cell r="BM145">
            <v>0</v>
          </cell>
          <cell r="BN145">
            <v>0</v>
          </cell>
          <cell r="BO145">
            <v>0</v>
          </cell>
          <cell r="BP145">
            <v>0</v>
          </cell>
          <cell r="BQ145">
            <v>5390</v>
          </cell>
          <cell r="BR145">
            <v>1</v>
          </cell>
          <cell r="BS145">
            <v>0</v>
          </cell>
          <cell r="BT145">
            <v>0</v>
          </cell>
          <cell r="BU145">
            <v>0</v>
          </cell>
          <cell r="BV145">
            <v>0</v>
          </cell>
          <cell r="BW145">
            <v>0</v>
          </cell>
          <cell r="BX145">
            <v>0</v>
          </cell>
          <cell r="BY145">
            <v>0</v>
          </cell>
          <cell r="BZ145">
            <v>0</v>
          </cell>
          <cell r="CA145">
            <v>0</v>
          </cell>
          <cell r="CB145">
            <v>0</v>
          </cell>
          <cell r="CC145">
            <v>0</v>
          </cell>
          <cell r="CG145">
            <v>0</v>
          </cell>
          <cell r="CH145">
            <v>141462</v>
          </cell>
          <cell r="CI145">
            <v>0</v>
          </cell>
          <cell r="CJ145">
            <v>4</v>
          </cell>
          <cell r="CK145">
            <v>0</v>
          </cell>
          <cell r="CL145">
            <v>0</v>
          </cell>
          <cell r="CN145">
            <v>0</v>
          </cell>
          <cell r="CO145">
            <v>1</v>
          </cell>
          <cell r="CP145">
            <v>1.2999999999999999E-2</v>
          </cell>
          <cell r="CQ145">
            <v>1.5</v>
          </cell>
          <cell r="CR145">
            <v>583.57500000000005</v>
          </cell>
          <cell r="CS145">
            <v>0</v>
          </cell>
          <cell r="CT145">
            <v>0</v>
          </cell>
          <cell r="CU145">
            <v>0</v>
          </cell>
          <cell r="CV145">
            <v>0</v>
          </cell>
          <cell r="CW145">
            <v>0</v>
          </cell>
          <cell r="CX145">
            <v>0</v>
          </cell>
          <cell r="CY145">
            <v>0</v>
          </cell>
          <cell r="CZ145">
            <v>0</v>
          </cell>
          <cell r="DA145">
            <v>1</v>
          </cell>
          <cell r="DB145">
            <v>3518627</v>
          </cell>
          <cell r="DC145">
            <v>0</v>
          </cell>
          <cell r="DD145">
            <v>24.417000000000002</v>
          </cell>
          <cell r="DE145">
            <v>843015</v>
          </cell>
          <cell r="DF145">
            <v>843220</v>
          </cell>
          <cell r="DG145">
            <v>645</v>
          </cell>
          <cell r="DH145">
            <v>0</v>
          </cell>
          <cell r="DI145">
            <v>205</v>
          </cell>
          <cell r="DK145">
            <v>5390</v>
          </cell>
          <cell r="DL145">
            <v>0</v>
          </cell>
          <cell r="DM145">
            <v>225374</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25.853000000000002</v>
          </cell>
          <cell r="ED145">
            <v>185844</v>
          </cell>
          <cell r="EE145">
            <v>0</v>
          </cell>
          <cell r="EF145">
            <v>0</v>
          </cell>
          <cell r="EG145">
            <v>0</v>
          </cell>
          <cell r="EH145">
            <v>39530</v>
          </cell>
          <cell r="EI145">
            <v>0</v>
          </cell>
          <cell r="EJ145">
            <v>0</v>
          </cell>
          <cell r="EK145">
            <v>1.103</v>
          </cell>
          <cell r="EL145">
            <v>0</v>
          </cell>
          <cell r="EM145">
            <v>0</v>
          </cell>
          <cell r="EN145">
            <v>0.54800000000000004</v>
          </cell>
          <cell r="EO145">
            <v>0</v>
          </cell>
          <cell r="EP145">
            <v>0</v>
          </cell>
          <cell r="EQ145">
            <v>1.651</v>
          </cell>
          <cell r="ER145">
            <v>0</v>
          </cell>
          <cell r="ES145">
            <v>6.0490000000000004</v>
          </cell>
          <cell r="ET145">
            <v>11834</v>
          </cell>
          <cell r="EU145">
            <v>304959</v>
          </cell>
          <cell r="EV145">
            <v>0</v>
          </cell>
          <cell r="EW145">
            <v>0</v>
          </cell>
          <cell r="EX145">
            <v>0</v>
          </cell>
          <cell r="EZ145">
            <v>4780957</v>
          </cell>
          <cell r="FA145">
            <v>0</v>
          </cell>
          <cell r="FB145">
            <v>5085916</v>
          </cell>
          <cell r="FC145">
            <v>0.97329200000000005</v>
          </cell>
          <cell r="FD145">
            <v>0</v>
          </cell>
          <cell r="FE145">
            <v>578810</v>
          </cell>
          <cell r="FF145">
            <v>148706</v>
          </cell>
          <cell r="FG145">
            <v>5.7339000000000001E-2</v>
          </cell>
          <cell r="FH145">
            <v>4.9002999999999998E-2</v>
          </cell>
          <cell r="FI145">
            <v>0</v>
          </cell>
          <cell r="FJ145">
            <v>0</v>
          </cell>
          <cell r="FK145">
            <v>949.80499999999995</v>
          </cell>
          <cell r="FL145">
            <v>5954894</v>
          </cell>
          <cell r="FM145">
            <v>0</v>
          </cell>
          <cell r="FN145">
            <v>0</v>
          </cell>
          <cell r="FO145">
            <v>62901</v>
          </cell>
          <cell r="FP145">
            <v>0</v>
          </cell>
          <cell r="FQ145">
            <v>62901</v>
          </cell>
          <cell r="FR145">
            <v>62901</v>
          </cell>
          <cell r="FS145">
            <v>0</v>
          </cell>
          <cell r="FT145">
            <v>0</v>
          </cell>
          <cell r="FU145">
            <v>0</v>
          </cell>
          <cell r="FV145">
            <v>0</v>
          </cell>
          <cell r="FW145">
            <v>0</v>
          </cell>
          <cell r="FX145">
            <v>0</v>
          </cell>
          <cell r="FY145">
            <v>0</v>
          </cell>
          <cell r="FZ145">
            <v>0</v>
          </cell>
          <cell r="GA145">
            <v>0</v>
          </cell>
          <cell r="GB145">
            <v>383733</v>
          </cell>
          <cell r="GC145">
            <v>383733</v>
          </cell>
          <cell r="GD145">
            <v>43.496000000000002</v>
          </cell>
          <cell r="GF145">
            <v>0</v>
          </cell>
          <cell r="GG145">
            <v>0</v>
          </cell>
          <cell r="GH145">
            <v>0</v>
          </cell>
          <cell r="GI145">
            <v>0</v>
          </cell>
          <cell r="GJ145">
            <v>0</v>
          </cell>
          <cell r="GK145">
            <v>4917.7269999999999</v>
          </cell>
          <cell r="GL145">
            <v>20522</v>
          </cell>
          <cell r="GM145">
            <v>0</v>
          </cell>
          <cell r="GN145">
            <v>52168</v>
          </cell>
          <cell r="GO145">
            <v>0</v>
          </cell>
          <cell r="GP145">
            <v>5813432</v>
          </cell>
          <cell r="GQ145">
            <v>5813432</v>
          </cell>
          <cell r="GR145">
            <v>0</v>
          </cell>
          <cell r="GS145">
            <v>0</v>
          </cell>
          <cell r="GT145">
            <v>0</v>
          </cell>
          <cell r="HB145">
            <v>210852832</v>
          </cell>
          <cell r="HC145">
            <v>6.0034999999999998E-2</v>
          </cell>
          <cell r="HD145">
            <v>129628</v>
          </cell>
        </row>
        <row r="146">
          <cell r="B146">
            <v>15833</v>
          </cell>
          <cell r="C146">
            <v>9</v>
          </cell>
          <cell r="D146">
            <v>2019</v>
          </cell>
          <cell r="E146">
            <v>5390</v>
          </cell>
          <cell r="F146">
            <v>0</v>
          </cell>
          <cell r="G146">
            <v>124.29300000000001</v>
          </cell>
          <cell r="H146">
            <v>94.542000000000002</v>
          </cell>
          <cell r="I146">
            <v>94.542000000000002</v>
          </cell>
          <cell r="J146">
            <v>124.29300000000001</v>
          </cell>
          <cell r="K146">
            <v>0</v>
          </cell>
          <cell r="L146">
            <v>6535</v>
          </cell>
          <cell r="M146">
            <v>0</v>
          </cell>
          <cell r="N146">
            <v>0</v>
          </cell>
          <cell r="P146">
            <v>124.503</v>
          </cell>
          <cell r="Q146">
            <v>0</v>
          </cell>
          <cell r="R146">
            <v>55675</v>
          </cell>
          <cell r="S146">
            <v>447.18</v>
          </cell>
          <cell r="U146">
            <v>0</v>
          </cell>
          <cell r="V146">
            <v>0.97299999999999998</v>
          </cell>
          <cell r="W146">
            <v>636</v>
          </cell>
          <cell r="X146">
            <v>636</v>
          </cell>
          <cell r="Z146">
            <v>0</v>
          </cell>
          <cell r="AA146">
            <v>1</v>
          </cell>
          <cell r="AB146">
            <v>1</v>
          </cell>
          <cell r="AC146">
            <v>0</v>
          </cell>
          <cell r="AD146" t="str">
            <v>N</v>
          </cell>
          <cell r="AE146">
            <v>0</v>
          </cell>
          <cell r="AH146">
            <v>0</v>
          </cell>
          <cell r="AI146">
            <v>0</v>
          </cell>
          <cell r="AJ146">
            <v>5102</v>
          </cell>
          <cell r="AK146" t="str">
            <v>1</v>
          </cell>
          <cell r="AL146" t="str">
            <v>HENRY FORD ACADEMY ALAMEDA SCHOOL FOR ART + DESIGN</v>
          </cell>
          <cell r="AM146">
            <v>0</v>
          </cell>
          <cell r="AN146">
            <v>0</v>
          </cell>
          <cell r="AO146">
            <v>0</v>
          </cell>
          <cell r="AP146">
            <v>0</v>
          </cell>
          <cell r="AQ146">
            <v>0</v>
          </cell>
          <cell r="AR146">
            <v>0</v>
          </cell>
          <cell r="AS146">
            <v>0</v>
          </cell>
          <cell r="AT146">
            <v>0</v>
          </cell>
          <cell r="AU146">
            <v>0</v>
          </cell>
          <cell r="AV146">
            <v>0</v>
          </cell>
          <cell r="AW146">
            <v>1179984</v>
          </cell>
          <cell r="AX146">
            <v>1118194</v>
          </cell>
          <cell r="AY146">
            <v>0</v>
          </cell>
          <cell r="AZ146">
            <v>89856</v>
          </cell>
          <cell r="BA146">
            <v>0</v>
          </cell>
          <cell r="BB146">
            <v>0</v>
          </cell>
          <cell r="BC146">
            <v>0</v>
          </cell>
          <cell r="BD146">
            <v>0</v>
          </cell>
          <cell r="BE146">
            <v>0</v>
          </cell>
          <cell r="BF146">
            <v>987903</v>
          </cell>
          <cell r="BG146">
            <v>0</v>
          </cell>
          <cell r="BH146">
            <v>184.09100000000001</v>
          </cell>
          <cell r="BI146">
            <v>34181</v>
          </cell>
          <cell r="BJ146">
            <v>12</v>
          </cell>
          <cell r="BK146">
            <v>0</v>
          </cell>
          <cell r="BL146">
            <v>0</v>
          </cell>
          <cell r="BM146">
            <v>0</v>
          </cell>
          <cell r="BN146">
            <v>0</v>
          </cell>
          <cell r="BO146">
            <v>0</v>
          </cell>
          <cell r="BP146">
            <v>0</v>
          </cell>
          <cell r="BQ146">
            <v>5390</v>
          </cell>
          <cell r="BR146">
            <v>1</v>
          </cell>
          <cell r="BS146">
            <v>0</v>
          </cell>
          <cell r="BT146">
            <v>0</v>
          </cell>
          <cell r="BU146">
            <v>0</v>
          </cell>
          <cell r="BV146">
            <v>0</v>
          </cell>
          <cell r="BW146">
            <v>0</v>
          </cell>
          <cell r="BX146">
            <v>0</v>
          </cell>
          <cell r="BY146">
            <v>0</v>
          </cell>
          <cell r="BZ146">
            <v>0</v>
          </cell>
          <cell r="CA146">
            <v>0</v>
          </cell>
          <cell r="CB146">
            <v>0</v>
          </cell>
          <cell r="CC146">
            <v>0</v>
          </cell>
          <cell r="CG146">
            <v>0</v>
          </cell>
          <cell r="CH146">
            <v>27609</v>
          </cell>
          <cell r="CI146">
            <v>0</v>
          </cell>
          <cell r="CJ146">
            <v>4</v>
          </cell>
          <cell r="CK146">
            <v>0</v>
          </cell>
          <cell r="CL146">
            <v>0</v>
          </cell>
          <cell r="CN146">
            <v>0</v>
          </cell>
          <cell r="CO146">
            <v>1</v>
          </cell>
          <cell r="CP146">
            <v>0</v>
          </cell>
          <cell r="CQ146">
            <v>0</v>
          </cell>
          <cell r="CR146">
            <v>124.29300000000001</v>
          </cell>
          <cell r="CS146">
            <v>0</v>
          </cell>
          <cell r="CT146">
            <v>0</v>
          </cell>
          <cell r="CU146">
            <v>0</v>
          </cell>
          <cell r="CV146">
            <v>0</v>
          </cell>
          <cell r="CW146">
            <v>0</v>
          </cell>
          <cell r="CX146">
            <v>0</v>
          </cell>
          <cell r="CY146">
            <v>0</v>
          </cell>
          <cell r="CZ146">
            <v>0</v>
          </cell>
          <cell r="DA146">
            <v>1</v>
          </cell>
          <cell r="DB146">
            <v>617832</v>
          </cell>
          <cell r="DC146">
            <v>0</v>
          </cell>
          <cell r="DD146">
            <v>0</v>
          </cell>
          <cell r="DE146">
            <v>74721</v>
          </cell>
          <cell r="DF146">
            <v>74721</v>
          </cell>
          <cell r="DG146">
            <v>57.17</v>
          </cell>
          <cell r="DH146">
            <v>0</v>
          </cell>
          <cell r="DI146">
            <v>0</v>
          </cell>
          <cell r="DK146">
            <v>5390</v>
          </cell>
          <cell r="DL146">
            <v>0</v>
          </cell>
          <cell r="DM146">
            <v>93353</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2.19</v>
          </cell>
          <cell r="ED146">
            <v>15743</v>
          </cell>
          <cell r="EE146">
            <v>0</v>
          </cell>
          <cell r="EF146">
            <v>0</v>
          </cell>
          <cell r="EG146">
            <v>0</v>
          </cell>
          <cell r="EH146">
            <v>77610</v>
          </cell>
          <cell r="EI146">
            <v>0</v>
          </cell>
          <cell r="EJ146">
            <v>0</v>
          </cell>
          <cell r="EK146">
            <v>3.6970000000000001</v>
          </cell>
          <cell r="EL146">
            <v>0</v>
          </cell>
          <cell r="EM146">
            <v>0</v>
          </cell>
          <cell r="EN146">
            <v>0.157</v>
          </cell>
          <cell r="EO146">
            <v>0</v>
          </cell>
          <cell r="EP146">
            <v>0</v>
          </cell>
          <cell r="EQ146">
            <v>3.8540000000000001</v>
          </cell>
          <cell r="ER146">
            <v>0</v>
          </cell>
          <cell r="ES146">
            <v>11.875999999999999</v>
          </cell>
          <cell r="ET146">
            <v>0</v>
          </cell>
          <cell r="EU146">
            <v>89856</v>
          </cell>
          <cell r="EV146">
            <v>0</v>
          </cell>
          <cell r="EW146">
            <v>0</v>
          </cell>
          <cell r="EX146">
            <v>0</v>
          </cell>
          <cell r="EZ146">
            <v>969883</v>
          </cell>
          <cell r="FA146">
            <v>0</v>
          </cell>
          <cell r="FB146">
            <v>1059739</v>
          </cell>
          <cell r="FC146">
            <v>0.97329200000000005</v>
          </cell>
          <cell r="FD146">
            <v>0</v>
          </cell>
          <cell r="FE146">
            <v>117996</v>
          </cell>
          <cell r="FF146">
            <v>30315</v>
          </cell>
          <cell r="FG146">
            <v>5.7339000000000001E-2</v>
          </cell>
          <cell r="FH146">
            <v>4.9002999999999998E-2</v>
          </cell>
          <cell r="FI146">
            <v>0</v>
          </cell>
          <cell r="FJ146">
            <v>0</v>
          </cell>
          <cell r="FK146">
            <v>193.62700000000001</v>
          </cell>
          <cell r="FL146">
            <v>1235659</v>
          </cell>
          <cell r="FM146">
            <v>0</v>
          </cell>
          <cell r="FN146">
            <v>0</v>
          </cell>
          <cell r="FO146">
            <v>10546</v>
          </cell>
          <cell r="FP146">
            <v>0</v>
          </cell>
          <cell r="FQ146">
            <v>10546</v>
          </cell>
          <cell r="FR146">
            <v>10546</v>
          </cell>
          <cell r="FS146">
            <v>0</v>
          </cell>
          <cell r="FT146">
            <v>0</v>
          </cell>
          <cell r="FU146">
            <v>0</v>
          </cell>
          <cell r="FV146">
            <v>0</v>
          </cell>
          <cell r="FW146">
            <v>0</v>
          </cell>
          <cell r="FX146">
            <v>0</v>
          </cell>
          <cell r="FY146">
            <v>0</v>
          </cell>
          <cell r="FZ146">
            <v>0</v>
          </cell>
          <cell r="GA146">
            <v>0</v>
          </cell>
          <cell r="GB146">
            <v>228470</v>
          </cell>
          <cell r="GC146">
            <v>228470</v>
          </cell>
          <cell r="GD146">
            <v>25.896999999999998</v>
          </cell>
          <cell r="GF146">
            <v>0</v>
          </cell>
          <cell r="GG146">
            <v>0</v>
          </cell>
          <cell r="GH146">
            <v>0</v>
          </cell>
          <cell r="GI146">
            <v>0</v>
          </cell>
          <cell r="GJ146">
            <v>0</v>
          </cell>
          <cell r="GK146">
            <v>4773.2240000000002</v>
          </cell>
          <cell r="GL146">
            <v>0</v>
          </cell>
          <cell r="GM146">
            <v>0</v>
          </cell>
          <cell r="GN146">
            <v>0</v>
          </cell>
          <cell r="GO146">
            <v>0</v>
          </cell>
          <cell r="GP146">
            <v>1208050</v>
          </cell>
          <cell r="GQ146">
            <v>1208050</v>
          </cell>
          <cell r="GR146">
            <v>0</v>
          </cell>
          <cell r="GS146">
            <v>0</v>
          </cell>
          <cell r="GT146">
            <v>0</v>
          </cell>
          <cell r="HB146">
            <v>210852832</v>
          </cell>
          <cell r="HC146">
            <v>6.0034999999999998E-2</v>
          </cell>
          <cell r="HD146">
            <v>27609</v>
          </cell>
        </row>
        <row r="147">
          <cell r="B147">
            <v>57833</v>
          </cell>
          <cell r="C147">
            <v>9</v>
          </cell>
          <cell r="D147">
            <v>2019</v>
          </cell>
          <cell r="E147">
            <v>5390</v>
          </cell>
          <cell r="F147">
            <v>0</v>
          </cell>
          <cell r="G147">
            <v>512.75300000000004</v>
          </cell>
          <cell r="H147">
            <v>499.19200000000001</v>
          </cell>
          <cell r="I147">
            <v>499.19200000000001</v>
          </cell>
          <cell r="J147">
            <v>512.75300000000004</v>
          </cell>
          <cell r="K147">
            <v>0</v>
          </cell>
          <cell r="L147">
            <v>6535</v>
          </cell>
          <cell r="M147">
            <v>0</v>
          </cell>
          <cell r="N147">
            <v>0</v>
          </cell>
          <cell r="P147">
            <v>504.52800000000002</v>
          </cell>
          <cell r="Q147">
            <v>0</v>
          </cell>
          <cell r="R147">
            <v>225615</v>
          </cell>
          <cell r="S147">
            <v>447.18</v>
          </cell>
          <cell r="U147">
            <v>0</v>
          </cell>
          <cell r="V147">
            <v>30.925000000000001</v>
          </cell>
          <cell r="W147">
            <v>20209</v>
          </cell>
          <cell r="X147">
            <v>20209</v>
          </cell>
          <cell r="Z147">
            <v>0</v>
          </cell>
          <cell r="AA147">
            <v>1</v>
          </cell>
          <cell r="AB147">
            <v>1</v>
          </cell>
          <cell r="AC147">
            <v>0</v>
          </cell>
          <cell r="AD147" t="str">
            <v>N</v>
          </cell>
          <cell r="AE147">
            <v>0</v>
          </cell>
          <cell r="AH147">
            <v>0</v>
          </cell>
          <cell r="AI147">
            <v>0</v>
          </cell>
          <cell r="AJ147">
            <v>5102</v>
          </cell>
          <cell r="AK147" t="str">
            <v>1</v>
          </cell>
          <cell r="AL147" t="str">
            <v>EDUCATION CENTER INTERNATIONAL ACADEMY</v>
          </cell>
          <cell r="AM147">
            <v>0</v>
          </cell>
          <cell r="AN147">
            <v>0</v>
          </cell>
          <cell r="AO147">
            <v>0</v>
          </cell>
          <cell r="AP147">
            <v>0</v>
          </cell>
          <cell r="AQ147">
            <v>0</v>
          </cell>
          <cell r="AR147">
            <v>0</v>
          </cell>
          <cell r="AS147">
            <v>0</v>
          </cell>
          <cell r="AT147">
            <v>0</v>
          </cell>
          <cell r="AU147">
            <v>0</v>
          </cell>
          <cell r="AV147">
            <v>0</v>
          </cell>
          <cell r="AW147">
            <v>4318484</v>
          </cell>
          <cell r="AX147">
            <v>4198837</v>
          </cell>
          <cell r="AY147">
            <v>0</v>
          </cell>
          <cell r="AZ147">
            <v>225615</v>
          </cell>
          <cell r="BA147">
            <v>11.5</v>
          </cell>
          <cell r="BB147">
            <v>16468</v>
          </cell>
          <cell r="BC147">
            <v>16468</v>
          </cell>
          <cell r="BD147">
            <v>21</v>
          </cell>
          <cell r="BE147">
            <v>0</v>
          </cell>
          <cell r="BF147">
            <v>3757277</v>
          </cell>
          <cell r="BG147">
            <v>0</v>
          </cell>
          <cell r="BH147">
            <v>0</v>
          </cell>
          <cell r="BI147">
            <v>0</v>
          </cell>
          <cell r="BJ147">
            <v>12</v>
          </cell>
          <cell r="BK147">
            <v>0</v>
          </cell>
          <cell r="BL147">
            <v>0</v>
          </cell>
          <cell r="BM147">
            <v>0</v>
          </cell>
          <cell r="BN147">
            <v>0</v>
          </cell>
          <cell r="BO147">
            <v>0</v>
          </cell>
          <cell r="BP147">
            <v>0</v>
          </cell>
          <cell r="BQ147">
            <v>5390</v>
          </cell>
          <cell r="BR147">
            <v>1</v>
          </cell>
          <cell r="BS147">
            <v>0</v>
          </cell>
          <cell r="BT147">
            <v>0</v>
          </cell>
          <cell r="BU147">
            <v>0</v>
          </cell>
          <cell r="BV147">
            <v>0</v>
          </cell>
          <cell r="BW147">
            <v>0</v>
          </cell>
          <cell r="BX147">
            <v>0</v>
          </cell>
          <cell r="BY147">
            <v>0</v>
          </cell>
          <cell r="BZ147">
            <v>0</v>
          </cell>
          <cell r="CA147">
            <v>0</v>
          </cell>
          <cell r="CB147">
            <v>0</v>
          </cell>
          <cell r="CC147">
            <v>0</v>
          </cell>
          <cell r="CG147">
            <v>0</v>
          </cell>
          <cell r="CH147">
            <v>119647</v>
          </cell>
          <cell r="CI147">
            <v>0</v>
          </cell>
          <cell r="CJ147">
            <v>4</v>
          </cell>
          <cell r="CK147">
            <v>0</v>
          </cell>
          <cell r="CL147">
            <v>0</v>
          </cell>
          <cell r="CN147">
            <v>0</v>
          </cell>
          <cell r="CO147">
            <v>1</v>
          </cell>
          <cell r="CP147">
            <v>0</v>
          </cell>
          <cell r="CQ147">
            <v>0</v>
          </cell>
          <cell r="CR147">
            <v>512.75300000000004</v>
          </cell>
          <cell r="CS147">
            <v>0</v>
          </cell>
          <cell r="CT147">
            <v>0</v>
          </cell>
          <cell r="CU147">
            <v>0</v>
          </cell>
          <cell r="CV147">
            <v>0</v>
          </cell>
          <cell r="CW147">
            <v>0</v>
          </cell>
          <cell r="CX147">
            <v>0</v>
          </cell>
          <cell r="CY147">
            <v>0</v>
          </cell>
          <cell r="CZ147">
            <v>0</v>
          </cell>
          <cell r="DA147">
            <v>1</v>
          </cell>
          <cell r="DB147">
            <v>3262220</v>
          </cell>
          <cell r="DC147">
            <v>0</v>
          </cell>
          <cell r="DD147">
            <v>0</v>
          </cell>
          <cell r="DE147">
            <v>257479</v>
          </cell>
          <cell r="DF147">
            <v>257479</v>
          </cell>
          <cell r="DG147">
            <v>197</v>
          </cell>
          <cell r="DH147">
            <v>0</v>
          </cell>
          <cell r="DI147">
            <v>0</v>
          </cell>
          <cell r="DK147">
            <v>5390</v>
          </cell>
          <cell r="DL147">
            <v>0</v>
          </cell>
          <cell r="DM147">
            <v>304005</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3.5550000000000002</v>
          </cell>
          <cell r="ED147">
            <v>25555</v>
          </cell>
          <cell r="EE147">
            <v>0</v>
          </cell>
          <cell r="EF147">
            <v>0</v>
          </cell>
          <cell r="EG147">
            <v>0</v>
          </cell>
          <cell r="EH147">
            <v>278450</v>
          </cell>
          <cell r="EI147">
            <v>0</v>
          </cell>
          <cell r="EJ147">
            <v>0</v>
          </cell>
          <cell r="EK147">
            <v>12.598000000000001</v>
          </cell>
          <cell r="EL147">
            <v>0</v>
          </cell>
          <cell r="EM147">
            <v>0</v>
          </cell>
          <cell r="EN147">
            <v>0.96299999999999997</v>
          </cell>
          <cell r="EO147">
            <v>0</v>
          </cell>
          <cell r="EP147">
            <v>0</v>
          </cell>
          <cell r="EQ147">
            <v>13.561</v>
          </cell>
          <cell r="ER147">
            <v>0</v>
          </cell>
          <cell r="ES147">
            <v>42.609000000000002</v>
          </cell>
          <cell r="ET147">
            <v>5750</v>
          </cell>
          <cell r="EU147">
            <v>225615</v>
          </cell>
          <cell r="EV147">
            <v>0</v>
          </cell>
          <cell r="EW147">
            <v>0</v>
          </cell>
          <cell r="EX147">
            <v>0</v>
          </cell>
          <cell r="EZ147">
            <v>3634766</v>
          </cell>
          <cell r="FA147">
            <v>0</v>
          </cell>
          <cell r="FB147">
            <v>3860381</v>
          </cell>
          <cell r="FC147">
            <v>0.97329200000000005</v>
          </cell>
          <cell r="FD147">
            <v>0</v>
          </cell>
          <cell r="FE147">
            <v>448774</v>
          </cell>
          <cell r="FF147">
            <v>115297</v>
          </cell>
          <cell r="FG147">
            <v>5.7339000000000001E-2</v>
          </cell>
          <cell r="FH147">
            <v>4.9002999999999998E-2</v>
          </cell>
          <cell r="FI147">
            <v>0</v>
          </cell>
          <cell r="FJ147">
            <v>0</v>
          </cell>
          <cell r="FK147">
            <v>736.42</v>
          </cell>
          <cell r="FL147">
            <v>4544099</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F147">
            <v>0</v>
          </cell>
          <cell r="GG147">
            <v>0</v>
          </cell>
          <cell r="GH147">
            <v>0</v>
          </cell>
          <cell r="GI147">
            <v>0</v>
          </cell>
          <cell r="GJ147">
            <v>0</v>
          </cell>
          <cell r="GK147">
            <v>4692.6360000000004</v>
          </cell>
          <cell r="GL147">
            <v>4104</v>
          </cell>
          <cell r="GM147">
            <v>0</v>
          </cell>
          <cell r="GN147">
            <v>0</v>
          </cell>
          <cell r="GO147">
            <v>0</v>
          </cell>
          <cell r="GP147">
            <v>4424452</v>
          </cell>
          <cell r="GQ147">
            <v>4424452</v>
          </cell>
          <cell r="GR147">
            <v>0</v>
          </cell>
          <cell r="GS147">
            <v>0</v>
          </cell>
          <cell r="GT147">
            <v>0</v>
          </cell>
          <cell r="HB147">
            <v>210852832</v>
          </cell>
          <cell r="HC147">
            <v>6.0034999999999998E-2</v>
          </cell>
          <cell r="HD147">
            <v>113897</v>
          </cell>
        </row>
        <row r="148">
          <cell r="B148">
            <v>15834</v>
          </cell>
          <cell r="C148">
            <v>9</v>
          </cell>
          <cell r="D148">
            <v>2019</v>
          </cell>
          <cell r="E148">
            <v>5390</v>
          </cell>
          <cell r="F148">
            <v>0</v>
          </cell>
          <cell r="G148">
            <v>2324.84</v>
          </cell>
          <cell r="H148">
            <v>2319.2489999999998</v>
          </cell>
          <cell r="I148">
            <v>2319.2489999999998</v>
          </cell>
          <cell r="J148">
            <v>2324.84</v>
          </cell>
          <cell r="K148">
            <v>0</v>
          </cell>
          <cell r="L148">
            <v>6535</v>
          </cell>
          <cell r="M148">
            <v>0</v>
          </cell>
          <cell r="N148">
            <v>0</v>
          </cell>
          <cell r="P148">
            <v>2333.7930000000001</v>
          </cell>
          <cell r="Q148">
            <v>0</v>
          </cell>
          <cell r="R148">
            <v>1043626</v>
          </cell>
          <cell r="S148">
            <v>447.18</v>
          </cell>
          <cell r="U148">
            <v>0</v>
          </cell>
          <cell r="V148">
            <v>116.855</v>
          </cell>
          <cell r="W148">
            <v>76365</v>
          </cell>
          <cell r="X148">
            <v>76365</v>
          </cell>
          <cell r="Z148">
            <v>0</v>
          </cell>
          <cell r="AA148">
            <v>1</v>
          </cell>
          <cell r="AB148">
            <v>1</v>
          </cell>
          <cell r="AC148">
            <v>0</v>
          </cell>
          <cell r="AD148" t="str">
            <v>N</v>
          </cell>
          <cell r="AE148">
            <v>0</v>
          </cell>
          <cell r="AH148">
            <v>0</v>
          </cell>
          <cell r="AI148">
            <v>0</v>
          </cell>
          <cell r="AJ148">
            <v>5102</v>
          </cell>
          <cell r="AK148" t="str">
            <v>1</v>
          </cell>
          <cell r="AL148" t="str">
            <v>BASIS TEXAS</v>
          </cell>
          <cell r="AM148">
            <v>0</v>
          </cell>
          <cell r="AN148">
            <v>0</v>
          </cell>
          <cell r="AO148">
            <v>0</v>
          </cell>
          <cell r="AP148">
            <v>0</v>
          </cell>
          <cell r="AQ148">
            <v>0</v>
          </cell>
          <cell r="AR148">
            <v>0</v>
          </cell>
          <cell r="AS148">
            <v>0</v>
          </cell>
          <cell r="AT148">
            <v>0</v>
          </cell>
          <cell r="AU148">
            <v>0</v>
          </cell>
          <cell r="AV148">
            <v>0</v>
          </cell>
          <cell r="AW148">
            <v>17242261</v>
          </cell>
          <cell r="AX148">
            <v>16640223</v>
          </cell>
          <cell r="AY148">
            <v>0</v>
          </cell>
          <cell r="AZ148">
            <v>1129253</v>
          </cell>
          <cell r="BA148">
            <v>0</v>
          </cell>
          <cell r="BB148">
            <v>0</v>
          </cell>
          <cell r="BC148">
            <v>0</v>
          </cell>
          <cell r="BD148">
            <v>0</v>
          </cell>
          <cell r="BE148">
            <v>0</v>
          </cell>
          <cell r="BF148">
            <v>15017257</v>
          </cell>
          <cell r="BG148">
            <v>0</v>
          </cell>
          <cell r="BH148">
            <v>311.37</v>
          </cell>
          <cell r="BI148">
            <v>85627</v>
          </cell>
          <cell r="BJ148">
            <v>12</v>
          </cell>
          <cell r="BK148">
            <v>0</v>
          </cell>
          <cell r="BL148">
            <v>0</v>
          </cell>
          <cell r="BM148">
            <v>0</v>
          </cell>
          <cell r="BN148">
            <v>0</v>
          </cell>
          <cell r="BO148">
            <v>0</v>
          </cell>
          <cell r="BP148">
            <v>0</v>
          </cell>
          <cell r="BQ148">
            <v>5390</v>
          </cell>
          <cell r="BR148">
            <v>1</v>
          </cell>
          <cell r="BS148">
            <v>0</v>
          </cell>
          <cell r="BT148">
            <v>0</v>
          </cell>
          <cell r="BU148">
            <v>0</v>
          </cell>
          <cell r="BV148">
            <v>0</v>
          </cell>
          <cell r="BW148">
            <v>0</v>
          </cell>
          <cell r="BX148">
            <v>0</v>
          </cell>
          <cell r="BY148">
            <v>0</v>
          </cell>
          <cell r="BZ148">
            <v>0</v>
          </cell>
          <cell r="CA148">
            <v>0</v>
          </cell>
          <cell r="CB148">
            <v>0</v>
          </cell>
          <cell r="CC148">
            <v>0</v>
          </cell>
          <cell r="CG148">
            <v>0</v>
          </cell>
          <cell r="CH148">
            <v>516411</v>
          </cell>
          <cell r="CI148">
            <v>0</v>
          </cell>
          <cell r="CJ148">
            <v>5</v>
          </cell>
          <cell r="CK148">
            <v>0</v>
          </cell>
          <cell r="CL148">
            <v>0</v>
          </cell>
          <cell r="CN148">
            <v>0</v>
          </cell>
          <cell r="CO148">
            <v>1</v>
          </cell>
          <cell r="CP148">
            <v>0</v>
          </cell>
          <cell r="CQ148">
            <v>0</v>
          </cell>
          <cell r="CR148">
            <v>2324.84</v>
          </cell>
          <cell r="CS148">
            <v>0</v>
          </cell>
          <cell r="CT148">
            <v>0</v>
          </cell>
          <cell r="CU148">
            <v>0</v>
          </cell>
          <cell r="CV148">
            <v>0</v>
          </cell>
          <cell r="CW148">
            <v>0</v>
          </cell>
          <cell r="CX148">
            <v>0</v>
          </cell>
          <cell r="CY148">
            <v>0</v>
          </cell>
          <cell r="CZ148">
            <v>0</v>
          </cell>
          <cell r="DA148">
            <v>1</v>
          </cell>
          <cell r="DB148">
            <v>15156292</v>
          </cell>
          <cell r="DC148">
            <v>0</v>
          </cell>
          <cell r="DD148">
            <v>0</v>
          </cell>
          <cell r="DE148">
            <v>0</v>
          </cell>
          <cell r="DF148">
            <v>0</v>
          </cell>
          <cell r="DG148">
            <v>0</v>
          </cell>
          <cell r="DH148">
            <v>0</v>
          </cell>
          <cell r="DI148">
            <v>0</v>
          </cell>
          <cell r="DK148">
            <v>5390</v>
          </cell>
          <cell r="DL148">
            <v>0</v>
          </cell>
          <cell r="DM148">
            <v>196689</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9.7080000000000002</v>
          </cell>
          <cell r="ED148">
            <v>69786</v>
          </cell>
          <cell r="EE148">
            <v>0</v>
          </cell>
          <cell r="EF148">
            <v>0</v>
          </cell>
          <cell r="EG148">
            <v>0</v>
          </cell>
          <cell r="EH148">
            <v>126903</v>
          </cell>
          <cell r="EI148">
            <v>0</v>
          </cell>
          <cell r="EJ148">
            <v>0</v>
          </cell>
          <cell r="EK148">
            <v>4.2679999999999998</v>
          </cell>
          <cell r="EL148">
            <v>0</v>
          </cell>
          <cell r="EM148">
            <v>0</v>
          </cell>
          <cell r="EN148">
            <v>1.323</v>
          </cell>
          <cell r="EO148">
            <v>0</v>
          </cell>
          <cell r="EP148">
            <v>0</v>
          </cell>
          <cell r="EQ148">
            <v>5.5910000000000002</v>
          </cell>
          <cell r="ER148">
            <v>0</v>
          </cell>
          <cell r="ES148">
            <v>19.419</v>
          </cell>
          <cell r="ET148">
            <v>0</v>
          </cell>
          <cell r="EU148">
            <v>1129253</v>
          </cell>
          <cell r="EV148">
            <v>0</v>
          </cell>
          <cell r="EW148">
            <v>0</v>
          </cell>
          <cell r="EX148">
            <v>0</v>
          </cell>
          <cell r="EZ148">
            <v>14385720</v>
          </cell>
          <cell r="FA148">
            <v>0</v>
          </cell>
          <cell r="FB148">
            <v>15514973</v>
          </cell>
          <cell r="FC148">
            <v>0.97329200000000005</v>
          </cell>
          <cell r="FD148">
            <v>0</v>
          </cell>
          <cell r="FE148">
            <v>1793678</v>
          </cell>
          <cell r="FF148">
            <v>460825</v>
          </cell>
          <cell r="FG148">
            <v>5.7339000000000001E-2</v>
          </cell>
          <cell r="FH148">
            <v>4.9002999999999998E-2</v>
          </cell>
          <cell r="FI148">
            <v>0</v>
          </cell>
          <cell r="FJ148">
            <v>0</v>
          </cell>
          <cell r="FK148">
            <v>2943.3560000000002</v>
          </cell>
          <cell r="FL148">
            <v>18285887</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F148">
            <v>0</v>
          </cell>
          <cell r="GG148">
            <v>0</v>
          </cell>
          <cell r="GH148">
            <v>0</v>
          </cell>
          <cell r="GI148">
            <v>0</v>
          </cell>
          <cell r="GJ148">
            <v>0</v>
          </cell>
          <cell r="GK148">
            <v>4604.6369999999997</v>
          </cell>
          <cell r="GL148">
            <v>0</v>
          </cell>
          <cell r="GM148">
            <v>0</v>
          </cell>
          <cell r="GN148">
            <v>0</v>
          </cell>
          <cell r="GO148">
            <v>0</v>
          </cell>
          <cell r="GP148">
            <v>17769476</v>
          </cell>
          <cell r="GQ148">
            <v>17769476</v>
          </cell>
          <cell r="GR148">
            <v>0</v>
          </cell>
          <cell r="GS148">
            <v>0</v>
          </cell>
          <cell r="GT148">
            <v>0</v>
          </cell>
          <cell r="HB148">
            <v>210852832</v>
          </cell>
          <cell r="HC148">
            <v>6.0034999999999998E-2</v>
          </cell>
          <cell r="HD148">
            <v>516411</v>
          </cell>
        </row>
        <row r="149">
          <cell r="B149">
            <v>57834</v>
          </cell>
          <cell r="C149">
            <v>9</v>
          </cell>
          <cell r="D149">
            <v>2019</v>
          </cell>
          <cell r="E149">
            <v>5390</v>
          </cell>
          <cell r="F149">
            <v>0</v>
          </cell>
          <cell r="G149">
            <v>508.63</v>
          </cell>
          <cell r="H149">
            <v>440.73700000000002</v>
          </cell>
          <cell r="I149">
            <v>440.73700000000002</v>
          </cell>
          <cell r="J149">
            <v>508.63</v>
          </cell>
          <cell r="K149">
            <v>0</v>
          </cell>
          <cell r="L149">
            <v>6535</v>
          </cell>
          <cell r="M149">
            <v>0</v>
          </cell>
          <cell r="N149">
            <v>0</v>
          </cell>
          <cell r="P149">
            <v>513.69200000000001</v>
          </cell>
          <cell r="Q149">
            <v>0</v>
          </cell>
          <cell r="R149">
            <v>229713</v>
          </cell>
          <cell r="S149">
            <v>447.18</v>
          </cell>
          <cell r="U149">
            <v>0</v>
          </cell>
          <cell r="V149">
            <v>37.055999999999997</v>
          </cell>
          <cell r="W149">
            <v>24216</v>
          </cell>
          <cell r="X149">
            <v>24216</v>
          </cell>
          <cell r="Z149">
            <v>0</v>
          </cell>
          <cell r="AA149">
            <v>1</v>
          </cell>
          <cell r="AB149">
            <v>1</v>
          </cell>
          <cell r="AC149">
            <v>0</v>
          </cell>
          <cell r="AD149" t="str">
            <v>N</v>
          </cell>
          <cell r="AE149">
            <v>0</v>
          </cell>
          <cell r="AH149">
            <v>0</v>
          </cell>
          <cell r="AI149">
            <v>0</v>
          </cell>
          <cell r="AJ149">
            <v>5102</v>
          </cell>
          <cell r="AK149" t="str">
            <v>1</v>
          </cell>
          <cell r="AL149" t="str">
            <v>EVOLUTION ACADEMY CHARTER SCHOOL</v>
          </cell>
          <cell r="AM149">
            <v>0</v>
          </cell>
          <cell r="AN149">
            <v>0</v>
          </cell>
          <cell r="AO149">
            <v>0</v>
          </cell>
          <cell r="AP149">
            <v>0</v>
          </cell>
          <cell r="AQ149">
            <v>0</v>
          </cell>
          <cell r="AR149">
            <v>0</v>
          </cell>
          <cell r="AS149">
            <v>0</v>
          </cell>
          <cell r="AT149">
            <v>0</v>
          </cell>
          <cell r="AU149">
            <v>0</v>
          </cell>
          <cell r="AV149">
            <v>0</v>
          </cell>
          <cell r="AW149">
            <v>5516335</v>
          </cell>
          <cell r="AX149">
            <v>5252147</v>
          </cell>
          <cell r="AY149">
            <v>0</v>
          </cell>
          <cell r="AZ149">
            <v>369586</v>
          </cell>
          <cell r="BA149">
            <v>20.667000000000002</v>
          </cell>
          <cell r="BB149">
            <v>0</v>
          </cell>
          <cell r="BC149">
            <v>0</v>
          </cell>
          <cell r="BD149">
            <v>0</v>
          </cell>
          <cell r="BE149">
            <v>0</v>
          </cell>
          <cell r="BF149">
            <v>4560227</v>
          </cell>
          <cell r="BG149">
            <v>0</v>
          </cell>
          <cell r="BH149">
            <v>581</v>
          </cell>
          <cell r="BI149">
            <v>139873</v>
          </cell>
          <cell r="BJ149">
            <v>12</v>
          </cell>
          <cell r="BK149">
            <v>0</v>
          </cell>
          <cell r="BL149">
            <v>0</v>
          </cell>
          <cell r="BM149">
            <v>0</v>
          </cell>
          <cell r="BN149">
            <v>0</v>
          </cell>
          <cell r="BO149">
            <v>0</v>
          </cell>
          <cell r="BP149">
            <v>0</v>
          </cell>
          <cell r="BQ149">
            <v>5390</v>
          </cell>
          <cell r="BR149">
            <v>1</v>
          </cell>
          <cell r="BS149">
            <v>0</v>
          </cell>
          <cell r="BT149">
            <v>0</v>
          </cell>
          <cell r="BU149">
            <v>0</v>
          </cell>
          <cell r="BV149">
            <v>0</v>
          </cell>
          <cell r="BW149">
            <v>0</v>
          </cell>
          <cell r="BX149">
            <v>0</v>
          </cell>
          <cell r="BY149">
            <v>0</v>
          </cell>
          <cell r="BZ149">
            <v>0</v>
          </cell>
          <cell r="CA149">
            <v>0</v>
          </cell>
          <cell r="CB149">
            <v>0</v>
          </cell>
          <cell r="CC149">
            <v>0</v>
          </cell>
          <cell r="CG149">
            <v>0</v>
          </cell>
          <cell r="CH149">
            <v>124315</v>
          </cell>
          <cell r="CI149">
            <v>0</v>
          </cell>
          <cell r="CJ149">
            <v>4</v>
          </cell>
          <cell r="CK149">
            <v>0</v>
          </cell>
          <cell r="CL149">
            <v>0</v>
          </cell>
          <cell r="CN149">
            <v>0</v>
          </cell>
          <cell r="CO149">
            <v>1</v>
          </cell>
          <cell r="CP149">
            <v>0.66900000000000004</v>
          </cell>
          <cell r="CQ149">
            <v>4</v>
          </cell>
          <cell r="CR149">
            <v>508.63</v>
          </cell>
          <cell r="CS149">
            <v>0</v>
          </cell>
          <cell r="CT149">
            <v>0</v>
          </cell>
          <cell r="CU149">
            <v>0</v>
          </cell>
          <cell r="CV149">
            <v>0</v>
          </cell>
          <cell r="CW149">
            <v>0</v>
          </cell>
          <cell r="CX149">
            <v>0</v>
          </cell>
          <cell r="CY149">
            <v>0</v>
          </cell>
          <cell r="CZ149">
            <v>0</v>
          </cell>
          <cell r="DA149">
            <v>1</v>
          </cell>
          <cell r="DB149">
            <v>2880216</v>
          </cell>
          <cell r="DC149">
            <v>0</v>
          </cell>
          <cell r="DD149">
            <v>24.667000000000002</v>
          </cell>
          <cell r="DE149">
            <v>791611</v>
          </cell>
          <cell r="DF149">
            <v>802147</v>
          </cell>
          <cell r="DG149">
            <v>605.66999999999996</v>
          </cell>
          <cell r="DH149">
            <v>0</v>
          </cell>
          <cell r="DI149">
            <v>10536</v>
          </cell>
          <cell r="DK149">
            <v>5390</v>
          </cell>
          <cell r="DL149">
            <v>0</v>
          </cell>
          <cell r="DM149">
            <v>409062</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47.755000000000003</v>
          </cell>
          <cell r="ED149">
            <v>343287</v>
          </cell>
          <cell r="EE149">
            <v>0</v>
          </cell>
          <cell r="EF149">
            <v>0</v>
          </cell>
          <cell r="EG149">
            <v>0</v>
          </cell>
          <cell r="EH149">
            <v>65775</v>
          </cell>
          <cell r="EI149">
            <v>0</v>
          </cell>
          <cell r="EJ149">
            <v>0</v>
          </cell>
          <cell r="EK149">
            <v>2.0529999999999999</v>
          </cell>
          <cell r="EL149">
            <v>0</v>
          </cell>
          <cell r="EM149">
            <v>1.202</v>
          </cell>
          <cell r="EN149">
            <v>0.06</v>
          </cell>
          <cell r="EO149">
            <v>0</v>
          </cell>
          <cell r="EP149">
            <v>0</v>
          </cell>
          <cell r="EQ149">
            <v>3.3149999999999999</v>
          </cell>
          <cell r="ER149">
            <v>0</v>
          </cell>
          <cell r="ES149">
            <v>10.065</v>
          </cell>
          <cell r="ET149">
            <v>11334</v>
          </cell>
          <cell r="EU149">
            <v>369586</v>
          </cell>
          <cell r="EV149">
            <v>0</v>
          </cell>
          <cell r="EW149">
            <v>0</v>
          </cell>
          <cell r="EX149">
            <v>0</v>
          </cell>
          <cell r="EZ149">
            <v>4567532</v>
          </cell>
          <cell r="FA149">
            <v>0</v>
          </cell>
          <cell r="FB149">
            <v>4937118</v>
          </cell>
          <cell r="FC149">
            <v>0.97329200000000005</v>
          </cell>
          <cell r="FD149">
            <v>0</v>
          </cell>
          <cell r="FE149">
            <v>544678</v>
          </cell>
          <cell r="FF149">
            <v>139937</v>
          </cell>
          <cell r="FG149">
            <v>5.7339000000000001E-2</v>
          </cell>
          <cell r="FH149">
            <v>4.9002999999999998E-2</v>
          </cell>
          <cell r="FI149">
            <v>0</v>
          </cell>
          <cell r="FJ149">
            <v>0</v>
          </cell>
          <cell r="FK149">
            <v>893.79600000000005</v>
          </cell>
          <cell r="FL149">
            <v>5746048</v>
          </cell>
          <cell r="FM149">
            <v>0</v>
          </cell>
          <cell r="FN149">
            <v>0</v>
          </cell>
          <cell r="FO149">
            <v>111881</v>
          </cell>
          <cell r="FP149">
            <v>0</v>
          </cell>
          <cell r="FQ149">
            <v>111881</v>
          </cell>
          <cell r="FR149">
            <v>111881</v>
          </cell>
          <cell r="FS149">
            <v>0</v>
          </cell>
          <cell r="FT149">
            <v>0</v>
          </cell>
          <cell r="FU149">
            <v>0</v>
          </cell>
          <cell r="FV149">
            <v>0</v>
          </cell>
          <cell r="FW149">
            <v>0</v>
          </cell>
          <cell r="FX149">
            <v>0</v>
          </cell>
          <cell r="FY149">
            <v>0</v>
          </cell>
          <cell r="FZ149">
            <v>0</v>
          </cell>
          <cell r="GA149">
            <v>0</v>
          </cell>
          <cell r="GB149">
            <v>569723</v>
          </cell>
          <cell r="GC149">
            <v>569723</v>
          </cell>
          <cell r="GD149">
            <v>64.578000000000003</v>
          </cell>
          <cell r="GF149">
            <v>0</v>
          </cell>
          <cell r="GG149">
            <v>0</v>
          </cell>
          <cell r="GH149">
            <v>0</v>
          </cell>
          <cell r="GI149">
            <v>0</v>
          </cell>
          <cell r="GJ149">
            <v>0</v>
          </cell>
          <cell r="GK149">
            <v>5026.1040000000003</v>
          </cell>
          <cell r="GL149">
            <v>10383</v>
          </cell>
          <cell r="GM149">
            <v>0</v>
          </cell>
          <cell r="GN149">
            <v>83263</v>
          </cell>
          <cell r="GO149">
            <v>0</v>
          </cell>
          <cell r="GP149">
            <v>5621733</v>
          </cell>
          <cell r="GQ149">
            <v>5621733</v>
          </cell>
          <cell r="GR149">
            <v>0</v>
          </cell>
          <cell r="GS149">
            <v>0</v>
          </cell>
          <cell r="GT149">
            <v>0</v>
          </cell>
          <cell r="HB149">
            <v>210852832</v>
          </cell>
          <cell r="HC149">
            <v>6.0034999999999998E-2</v>
          </cell>
          <cell r="HD149">
            <v>112981</v>
          </cell>
        </row>
        <row r="150">
          <cell r="B150">
            <v>15835</v>
          </cell>
          <cell r="C150">
            <v>9</v>
          </cell>
          <cell r="D150">
            <v>2019</v>
          </cell>
          <cell r="E150">
            <v>5390</v>
          </cell>
          <cell r="F150">
            <v>0</v>
          </cell>
          <cell r="G150">
            <v>2589.5129999999999</v>
          </cell>
          <cell r="H150">
            <v>2557.2159999999999</v>
          </cell>
          <cell r="I150">
            <v>2557.2159999999999</v>
          </cell>
          <cell r="J150">
            <v>2589.5129999999999</v>
          </cell>
          <cell r="K150">
            <v>0</v>
          </cell>
          <cell r="L150">
            <v>6535</v>
          </cell>
          <cell r="M150">
            <v>0</v>
          </cell>
          <cell r="N150">
            <v>0</v>
          </cell>
          <cell r="P150">
            <v>2550.1669999999999</v>
          </cell>
          <cell r="Q150">
            <v>0</v>
          </cell>
          <cell r="R150">
            <v>1140384</v>
          </cell>
          <cell r="S150">
            <v>447.18</v>
          </cell>
          <cell r="U150">
            <v>0</v>
          </cell>
          <cell r="V150">
            <v>109.482</v>
          </cell>
          <cell r="W150">
            <v>71546</v>
          </cell>
          <cell r="X150">
            <v>71546</v>
          </cell>
          <cell r="Z150">
            <v>0</v>
          </cell>
          <cell r="AA150">
            <v>1</v>
          </cell>
          <cell r="AB150">
            <v>1</v>
          </cell>
          <cell r="AC150">
            <v>0</v>
          </cell>
          <cell r="AD150" t="str">
            <v>N</v>
          </cell>
          <cell r="AE150">
            <v>0</v>
          </cell>
          <cell r="AH150">
            <v>0</v>
          </cell>
          <cell r="AI150">
            <v>0</v>
          </cell>
          <cell r="AJ150">
            <v>5102</v>
          </cell>
          <cell r="AK150" t="str">
            <v>1</v>
          </cell>
          <cell r="AL150" t="str">
            <v>GREAT HEARTS TEXAS</v>
          </cell>
          <cell r="AM150">
            <v>0</v>
          </cell>
          <cell r="AN150">
            <v>0</v>
          </cell>
          <cell r="AO150">
            <v>0</v>
          </cell>
          <cell r="AP150">
            <v>0</v>
          </cell>
          <cell r="AQ150">
            <v>0</v>
          </cell>
          <cell r="AR150">
            <v>0</v>
          </cell>
          <cell r="AS150">
            <v>0</v>
          </cell>
          <cell r="AT150">
            <v>0</v>
          </cell>
          <cell r="AU150">
            <v>0</v>
          </cell>
          <cell r="AV150">
            <v>0</v>
          </cell>
          <cell r="AW150">
            <v>20142553</v>
          </cell>
          <cell r="AX150">
            <v>19500702</v>
          </cell>
          <cell r="AY150">
            <v>0</v>
          </cell>
          <cell r="AZ150">
            <v>1207032</v>
          </cell>
          <cell r="BA150">
            <v>0</v>
          </cell>
          <cell r="BB150">
            <v>0</v>
          </cell>
          <cell r="BC150">
            <v>0</v>
          </cell>
          <cell r="BD150">
            <v>0</v>
          </cell>
          <cell r="BE150">
            <v>0</v>
          </cell>
          <cell r="BF150">
            <v>17528565</v>
          </cell>
          <cell r="BG150">
            <v>0</v>
          </cell>
          <cell r="BH150">
            <v>242.358</v>
          </cell>
          <cell r="BI150">
            <v>66648</v>
          </cell>
          <cell r="BJ150">
            <v>12</v>
          </cell>
          <cell r="BK150">
            <v>0</v>
          </cell>
          <cell r="BL150">
            <v>0</v>
          </cell>
          <cell r="BM150">
            <v>0</v>
          </cell>
          <cell r="BN150">
            <v>0</v>
          </cell>
          <cell r="BO150">
            <v>0</v>
          </cell>
          <cell r="BP150">
            <v>0</v>
          </cell>
          <cell r="BQ150">
            <v>5390</v>
          </cell>
          <cell r="BR150">
            <v>1</v>
          </cell>
          <cell r="BS150">
            <v>0</v>
          </cell>
          <cell r="BT150">
            <v>0</v>
          </cell>
          <cell r="BU150">
            <v>0</v>
          </cell>
          <cell r="BV150">
            <v>0</v>
          </cell>
          <cell r="BW150">
            <v>0</v>
          </cell>
          <cell r="BX150">
            <v>0</v>
          </cell>
          <cell r="BY150">
            <v>0</v>
          </cell>
          <cell r="BZ150">
            <v>0</v>
          </cell>
          <cell r="CA150">
            <v>0</v>
          </cell>
          <cell r="CB150">
            <v>0</v>
          </cell>
          <cell r="CC150">
            <v>0</v>
          </cell>
          <cell r="CG150">
            <v>0</v>
          </cell>
          <cell r="CH150">
            <v>575203</v>
          </cell>
          <cell r="CI150">
            <v>0</v>
          </cell>
          <cell r="CJ150">
            <v>4</v>
          </cell>
          <cell r="CK150">
            <v>0</v>
          </cell>
          <cell r="CL150">
            <v>0</v>
          </cell>
          <cell r="CN150">
            <v>0</v>
          </cell>
          <cell r="CO150">
            <v>1</v>
          </cell>
          <cell r="CP150">
            <v>0</v>
          </cell>
          <cell r="CQ150">
            <v>0</v>
          </cell>
          <cell r="CR150">
            <v>2589.5129999999999</v>
          </cell>
          <cell r="CS150">
            <v>0</v>
          </cell>
          <cell r="CT150">
            <v>0</v>
          </cell>
          <cell r="CU150">
            <v>0</v>
          </cell>
          <cell r="CV150">
            <v>0</v>
          </cell>
          <cell r="CW150">
            <v>0</v>
          </cell>
          <cell r="CX150">
            <v>0</v>
          </cell>
          <cell r="CY150">
            <v>0</v>
          </cell>
          <cell r="CZ150">
            <v>0</v>
          </cell>
          <cell r="DA150">
            <v>1</v>
          </cell>
          <cell r="DB150">
            <v>16711407</v>
          </cell>
          <cell r="DC150">
            <v>0</v>
          </cell>
          <cell r="DD150">
            <v>0</v>
          </cell>
          <cell r="DE150">
            <v>409313</v>
          </cell>
          <cell r="DF150">
            <v>409313</v>
          </cell>
          <cell r="DG150">
            <v>313.17</v>
          </cell>
          <cell r="DH150">
            <v>0</v>
          </cell>
          <cell r="DI150">
            <v>0</v>
          </cell>
          <cell r="DK150">
            <v>5390</v>
          </cell>
          <cell r="DL150">
            <v>0</v>
          </cell>
          <cell r="DM150">
            <v>817301</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18.782</v>
          </cell>
          <cell r="ED150">
            <v>135014</v>
          </cell>
          <cell r="EE150">
            <v>0</v>
          </cell>
          <cell r="EF150">
            <v>0</v>
          </cell>
          <cell r="EG150">
            <v>0</v>
          </cell>
          <cell r="EH150">
            <v>682287</v>
          </cell>
          <cell r="EI150">
            <v>0</v>
          </cell>
          <cell r="EJ150">
            <v>0</v>
          </cell>
          <cell r="EK150">
            <v>26.231999999999999</v>
          </cell>
          <cell r="EL150">
            <v>0</v>
          </cell>
          <cell r="EM150">
            <v>2.3079999999999998</v>
          </cell>
          <cell r="EN150">
            <v>3.7570000000000001</v>
          </cell>
          <cell r="EO150">
            <v>0</v>
          </cell>
          <cell r="EP150">
            <v>0</v>
          </cell>
          <cell r="EQ150">
            <v>32.296999999999997</v>
          </cell>
          <cell r="ER150">
            <v>0</v>
          </cell>
          <cell r="ES150">
            <v>104.405</v>
          </cell>
          <cell r="ET150">
            <v>0</v>
          </cell>
          <cell r="EU150">
            <v>1207032</v>
          </cell>
          <cell r="EV150">
            <v>0</v>
          </cell>
          <cell r="EW150">
            <v>0</v>
          </cell>
          <cell r="EX150">
            <v>0</v>
          </cell>
          <cell r="EZ150">
            <v>16869183</v>
          </cell>
          <cell r="FA150">
            <v>0</v>
          </cell>
          <cell r="FB150">
            <v>18076215</v>
          </cell>
          <cell r="FC150">
            <v>0.97329200000000005</v>
          </cell>
          <cell r="FD150">
            <v>0</v>
          </cell>
          <cell r="FE150">
            <v>2093631</v>
          </cell>
          <cell r="FF150">
            <v>537888</v>
          </cell>
          <cell r="FG150">
            <v>5.7339000000000001E-2</v>
          </cell>
          <cell r="FH150">
            <v>4.9002999999999998E-2</v>
          </cell>
          <cell r="FI150">
            <v>0</v>
          </cell>
          <cell r="FJ150">
            <v>0</v>
          </cell>
          <cell r="FK150">
            <v>3435.5680000000002</v>
          </cell>
          <cell r="FL150">
            <v>21282937</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F150">
            <v>0</v>
          </cell>
          <cell r="GG150">
            <v>0</v>
          </cell>
          <cell r="GH150">
            <v>0</v>
          </cell>
          <cell r="GI150">
            <v>0</v>
          </cell>
          <cell r="GJ150">
            <v>0</v>
          </cell>
          <cell r="GK150">
            <v>4604.6369999999997</v>
          </cell>
          <cell r="GL150">
            <v>0</v>
          </cell>
          <cell r="GM150">
            <v>0</v>
          </cell>
          <cell r="GN150">
            <v>0</v>
          </cell>
          <cell r="GO150">
            <v>0</v>
          </cell>
          <cell r="GP150">
            <v>20707734</v>
          </cell>
          <cell r="GQ150">
            <v>20707734</v>
          </cell>
          <cell r="GR150">
            <v>0</v>
          </cell>
          <cell r="GS150">
            <v>0</v>
          </cell>
          <cell r="GT150">
            <v>0</v>
          </cell>
          <cell r="HB150">
            <v>210852832</v>
          </cell>
          <cell r="HC150">
            <v>6.0034999999999998E-2</v>
          </cell>
          <cell r="HD150">
            <v>575203</v>
          </cell>
        </row>
        <row r="151">
          <cell r="B151">
            <v>57835</v>
          </cell>
          <cell r="C151">
            <v>9</v>
          </cell>
          <cell r="D151">
            <v>2019</v>
          </cell>
          <cell r="E151">
            <v>5390</v>
          </cell>
          <cell r="F151">
            <v>0</v>
          </cell>
          <cell r="G151">
            <v>1198.6780000000001</v>
          </cell>
          <cell r="H151">
            <v>1171.223</v>
          </cell>
          <cell r="I151">
            <v>1171.223</v>
          </cell>
          <cell r="J151">
            <v>1198.6780000000001</v>
          </cell>
          <cell r="K151">
            <v>0</v>
          </cell>
          <cell r="L151">
            <v>6535</v>
          </cell>
          <cell r="M151">
            <v>0</v>
          </cell>
          <cell r="N151">
            <v>0</v>
          </cell>
          <cell r="P151">
            <v>1190.537</v>
          </cell>
          <cell r="Q151">
            <v>0</v>
          </cell>
          <cell r="R151">
            <v>532384</v>
          </cell>
          <cell r="S151">
            <v>447.18</v>
          </cell>
          <cell r="U151">
            <v>0</v>
          </cell>
          <cell r="V151">
            <v>706.20500000000004</v>
          </cell>
          <cell r="W151">
            <v>461505</v>
          </cell>
          <cell r="X151">
            <v>461505</v>
          </cell>
          <cell r="Z151">
            <v>0</v>
          </cell>
          <cell r="AA151">
            <v>1</v>
          </cell>
          <cell r="AB151">
            <v>1</v>
          </cell>
          <cell r="AC151">
            <v>0</v>
          </cell>
          <cell r="AD151" t="str">
            <v>N</v>
          </cell>
          <cell r="AE151">
            <v>0</v>
          </cell>
          <cell r="AH151">
            <v>0</v>
          </cell>
          <cell r="AI151">
            <v>0</v>
          </cell>
          <cell r="AJ151">
            <v>5102</v>
          </cell>
          <cell r="AK151" t="str">
            <v>1</v>
          </cell>
          <cell r="AL151" t="str">
            <v>GOLDEN RULE CHARTER SCHOOL</v>
          </cell>
          <cell r="AM151">
            <v>0</v>
          </cell>
          <cell r="AN151">
            <v>0</v>
          </cell>
          <cell r="AO151">
            <v>0</v>
          </cell>
          <cell r="AP151">
            <v>0</v>
          </cell>
          <cell r="AQ151">
            <v>0</v>
          </cell>
          <cell r="AR151">
            <v>0</v>
          </cell>
          <cell r="AS151">
            <v>0</v>
          </cell>
          <cell r="AT151">
            <v>0</v>
          </cell>
          <cell r="AU151">
            <v>0</v>
          </cell>
          <cell r="AV151">
            <v>0</v>
          </cell>
          <cell r="AW151">
            <v>11920751</v>
          </cell>
          <cell r="AX151">
            <v>11654491</v>
          </cell>
          <cell r="AY151">
            <v>0</v>
          </cell>
          <cell r="AZ151">
            <v>532384</v>
          </cell>
          <cell r="BA151">
            <v>0</v>
          </cell>
          <cell r="BB151">
            <v>0</v>
          </cell>
          <cell r="BC151">
            <v>0</v>
          </cell>
          <cell r="BD151">
            <v>0</v>
          </cell>
          <cell r="BE151">
            <v>0</v>
          </cell>
          <cell r="BF151">
            <v>10349186</v>
          </cell>
          <cell r="BG151">
            <v>0</v>
          </cell>
          <cell r="BH151">
            <v>0</v>
          </cell>
          <cell r="BI151">
            <v>0</v>
          </cell>
          <cell r="BJ151">
            <v>12</v>
          </cell>
          <cell r="BK151">
            <v>0</v>
          </cell>
          <cell r="BL151">
            <v>0</v>
          </cell>
          <cell r="BM151">
            <v>0</v>
          </cell>
          <cell r="BN151">
            <v>0</v>
          </cell>
          <cell r="BO151">
            <v>0</v>
          </cell>
          <cell r="BP151">
            <v>0</v>
          </cell>
          <cell r="BQ151">
            <v>5390</v>
          </cell>
          <cell r="BR151">
            <v>1</v>
          </cell>
          <cell r="BS151">
            <v>0</v>
          </cell>
          <cell r="BT151">
            <v>0</v>
          </cell>
          <cell r="BU151">
            <v>0</v>
          </cell>
          <cell r="BV151">
            <v>0</v>
          </cell>
          <cell r="BW151">
            <v>0</v>
          </cell>
          <cell r="BX151">
            <v>0</v>
          </cell>
          <cell r="BY151">
            <v>0</v>
          </cell>
          <cell r="BZ151">
            <v>0</v>
          </cell>
          <cell r="CA151">
            <v>0</v>
          </cell>
          <cell r="CB151">
            <v>0</v>
          </cell>
          <cell r="CC151">
            <v>0</v>
          </cell>
          <cell r="CG151">
            <v>0</v>
          </cell>
          <cell r="CH151">
            <v>266260</v>
          </cell>
          <cell r="CI151">
            <v>0</v>
          </cell>
          <cell r="CJ151">
            <v>4</v>
          </cell>
          <cell r="CK151">
            <v>0</v>
          </cell>
          <cell r="CL151">
            <v>0</v>
          </cell>
          <cell r="CN151">
            <v>0</v>
          </cell>
          <cell r="CO151">
            <v>1</v>
          </cell>
          <cell r="CP151">
            <v>0</v>
          </cell>
          <cell r="CQ151">
            <v>0</v>
          </cell>
          <cell r="CR151">
            <v>1198.6780000000001</v>
          </cell>
          <cell r="CS151">
            <v>0</v>
          </cell>
          <cell r="CT151">
            <v>0</v>
          </cell>
          <cell r="CU151">
            <v>0</v>
          </cell>
          <cell r="CV151">
            <v>0</v>
          </cell>
          <cell r="CW151">
            <v>0</v>
          </cell>
          <cell r="CX151">
            <v>0</v>
          </cell>
          <cell r="CY151">
            <v>0</v>
          </cell>
          <cell r="CZ151">
            <v>0</v>
          </cell>
          <cell r="DA151">
            <v>1</v>
          </cell>
          <cell r="DB151">
            <v>7653942</v>
          </cell>
          <cell r="DC151">
            <v>0</v>
          </cell>
          <cell r="DD151">
            <v>0</v>
          </cell>
          <cell r="DE151">
            <v>1945012</v>
          </cell>
          <cell r="DF151">
            <v>1945012</v>
          </cell>
          <cell r="DG151">
            <v>1488.15</v>
          </cell>
          <cell r="DH151">
            <v>0</v>
          </cell>
          <cell r="DI151">
            <v>0</v>
          </cell>
          <cell r="DK151">
            <v>5390</v>
          </cell>
          <cell r="DL151">
            <v>0</v>
          </cell>
          <cell r="DM151">
            <v>572719</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1.958</v>
          </cell>
          <cell r="ED151">
            <v>14075</v>
          </cell>
          <cell r="EE151">
            <v>0</v>
          </cell>
          <cell r="EF151">
            <v>0</v>
          </cell>
          <cell r="EG151">
            <v>0</v>
          </cell>
          <cell r="EH151">
            <v>558644</v>
          </cell>
          <cell r="EI151">
            <v>0</v>
          </cell>
          <cell r="EJ151">
            <v>0</v>
          </cell>
          <cell r="EK151">
            <v>19.835000000000001</v>
          </cell>
          <cell r="EL151">
            <v>0</v>
          </cell>
          <cell r="EM151">
            <v>6.06</v>
          </cell>
          <cell r="EN151">
            <v>1.56</v>
          </cell>
          <cell r="EO151">
            <v>0</v>
          </cell>
          <cell r="EP151">
            <v>0</v>
          </cell>
          <cell r="EQ151">
            <v>27.454999999999998</v>
          </cell>
          <cell r="ER151">
            <v>0</v>
          </cell>
          <cell r="ES151">
            <v>85.484999999999999</v>
          </cell>
          <cell r="ET151">
            <v>0</v>
          </cell>
          <cell r="EU151">
            <v>532384</v>
          </cell>
          <cell r="EV151">
            <v>0</v>
          </cell>
          <cell r="EW151">
            <v>0</v>
          </cell>
          <cell r="EX151">
            <v>0</v>
          </cell>
          <cell r="EZ151">
            <v>10100794</v>
          </cell>
          <cell r="FA151">
            <v>0</v>
          </cell>
          <cell r="FB151">
            <v>10633178</v>
          </cell>
          <cell r="FC151">
            <v>0.97329200000000005</v>
          </cell>
          <cell r="FD151">
            <v>0</v>
          </cell>
          <cell r="FE151">
            <v>1236118</v>
          </cell>
          <cell r="FF151">
            <v>317579</v>
          </cell>
          <cell r="FG151">
            <v>5.7339000000000001E-2</v>
          </cell>
          <cell r="FH151">
            <v>4.9002999999999998E-2</v>
          </cell>
          <cell r="FI151">
            <v>0</v>
          </cell>
          <cell r="FJ151">
            <v>0</v>
          </cell>
          <cell r="FK151">
            <v>2028.422</v>
          </cell>
          <cell r="FL151">
            <v>12453135</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F151">
            <v>0</v>
          </cell>
          <cell r="GG151">
            <v>0</v>
          </cell>
          <cell r="GH151">
            <v>0</v>
          </cell>
          <cell r="GI151">
            <v>0</v>
          </cell>
          <cell r="GJ151">
            <v>0</v>
          </cell>
          <cell r="GK151">
            <v>4690.7830000000004</v>
          </cell>
          <cell r="GL151">
            <v>18071</v>
          </cell>
          <cell r="GM151">
            <v>0</v>
          </cell>
          <cell r="GN151">
            <v>0</v>
          </cell>
          <cell r="GO151">
            <v>0</v>
          </cell>
          <cell r="GP151">
            <v>12186875</v>
          </cell>
          <cell r="GQ151">
            <v>12186875</v>
          </cell>
          <cell r="GR151">
            <v>0</v>
          </cell>
          <cell r="GS151">
            <v>0</v>
          </cell>
          <cell r="GT151">
            <v>0</v>
          </cell>
          <cell r="HB151">
            <v>210852832</v>
          </cell>
          <cell r="HC151">
            <v>6.0034999999999998E-2</v>
          </cell>
          <cell r="HD151">
            <v>266260</v>
          </cell>
        </row>
        <row r="152">
          <cell r="B152">
            <v>15836</v>
          </cell>
          <cell r="C152">
            <v>9</v>
          </cell>
          <cell r="D152">
            <v>2019</v>
          </cell>
          <cell r="E152">
            <v>5390</v>
          </cell>
          <cell r="F152">
            <v>0</v>
          </cell>
          <cell r="G152">
            <v>306.91800000000001</v>
          </cell>
          <cell r="H152">
            <v>302.58999999999997</v>
          </cell>
          <cell r="I152">
            <v>302.58999999999997</v>
          </cell>
          <cell r="J152">
            <v>306.91800000000001</v>
          </cell>
          <cell r="K152">
            <v>0</v>
          </cell>
          <cell r="L152">
            <v>6535</v>
          </cell>
          <cell r="M152">
            <v>0</v>
          </cell>
          <cell r="N152">
            <v>0</v>
          </cell>
          <cell r="P152">
            <v>307.01</v>
          </cell>
          <cell r="Q152">
            <v>0</v>
          </cell>
          <cell r="R152">
            <v>137289</v>
          </cell>
          <cell r="S152">
            <v>447.18</v>
          </cell>
          <cell r="U152">
            <v>0</v>
          </cell>
          <cell r="V152">
            <v>10.737</v>
          </cell>
          <cell r="W152">
            <v>7017</v>
          </cell>
          <cell r="X152">
            <v>7017</v>
          </cell>
          <cell r="Z152">
            <v>0</v>
          </cell>
          <cell r="AA152">
            <v>1</v>
          </cell>
          <cell r="AB152">
            <v>1</v>
          </cell>
          <cell r="AC152">
            <v>0</v>
          </cell>
          <cell r="AD152" t="str">
            <v>N</v>
          </cell>
          <cell r="AE152">
            <v>0</v>
          </cell>
          <cell r="AH152">
            <v>0</v>
          </cell>
          <cell r="AI152">
            <v>0</v>
          </cell>
          <cell r="AJ152">
            <v>5102</v>
          </cell>
          <cell r="AK152" t="str">
            <v>1</v>
          </cell>
          <cell r="AL152" t="str">
            <v>ELEANOR KOLITZ HEBREW LANGUAGE ACADEMY</v>
          </cell>
          <cell r="AM152">
            <v>0</v>
          </cell>
          <cell r="AN152">
            <v>0</v>
          </cell>
          <cell r="AO152">
            <v>0</v>
          </cell>
          <cell r="AP152">
            <v>0</v>
          </cell>
          <cell r="AQ152">
            <v>0</v>
          </cell>
          <cell r="AR152">
            <v>0</v>
          </cell>
          <cell r="AS152">
            <v>0</v>
          </cell>
          <cell r="AT152">
            <v>0</v>
          </cell>
          <cell r="AU152">
            <v>0</v>
          </cell>
          <cell r="AV152">
            <v>0</v>
          </cell>
          <cell r="AW152">
            <v>2376873</v>
          </cell>
          <cell r="AX152">
            <v>2308698</v>
          </cell>
          <cell r="AY152">
            <v>0</v>
          </cell>
          <cell r="AZ152">
            <v>137289</v>
          </cell>
          <cell r="BA152">
            <v>0</v>
          </cell>
          <cell r="BB152">
            <v>0</v>
          </cell>
          <cell r="BC152">
            <v>0</v>
          </cell>
          <cell r="BD152">
            <v>0</v>
          </cell>
          <cell r="BE152">
            <v>0</v>
          </cell>
          <cell r="BF152">
            <v>2077151</v>
          </cell>
          <cell r="BG152">
            <v>0</v>
          </cell>
          <cell r="BH152">
            <v>0</v>
          </cell>
          <cell r="BI152">
            <v>0</v>
          </cell>
          <cell r="BJ152">
            <v>12</v>
          </cell>
          <cell r="BK152">
            <v>0</v>
          </cell>
          <cell r="BL152">
            <v>0</v>
          </cell>
          <cell r="BM152">
            <v>0</v>
          </cell>
          <cell r="BN152">
            <v>0</v>
          </cell>
          <cell r="BO152">
            <v>0</v>
          </cell>
          <cell r="BP152">
            <v>0</v>
          </cell>
          <cell r="BQ152">
            <v>5390</v>
          </cell>
          <cell r="BR152">
            <v>1</v>
          </cell>
          <cell r="BS152">
            <v>0</v>
          </cell>
          <cell r="BT152">
            <v>0</v>
          </cell>
          <cell r="BU152">
            <v>0</v>
          </cell>
          <cell r="BV152">
            <v>0</v>
          </cell>
          <cell r="BW152">
            <v>0</v>
          </cell>
          <cell r="BX152">
            <v>0</v>
          </cell>
          <cell r="BY152">
            <v>0</v>
          </cell>
          <cell r="BZ152">
            <v>0</v>
          </cell>
          <cell r="CA152">
            <v>0</v>
          </cell>
          <cell r="CB152">
            <v>0</v>
          </cell>
          <cell r="CC152">
            <v>0</v>
          </cell>
          <cell r="CG152">
            <v>0</v>
          </cell>
          <cell r="CH152">
            <v>68175</v>
          </cell>
          <cell r="CI152">
            <v>0</v>
          </cell>
          <cell r="CJ152">
            <v>4</v>
          </cell>
          <cell r="CK152">
            <v>0</v>
          </cell>
          <cell r="CL152">
            <v>0</v>
          </cell>
          <cell r="CN152">
            <v>0</v>
          </cell>
          <cell r="CO152">
            <v>1</v>
          </cell>
          <cell r="CP152">
            <v>0</v>
          </cell>
          <cell r="CQ152">
            <v>0</v>
          </cell>
          <cell r="CR152">
            <v>306.91800000000001</v>
          </cell>
          <cell r="CS152">
            <v>0</v>
          </cell>
          <cell r="CT152">
            <v>0</v>
          </cell>
          <cell r="CU152">
            <v>0</v>
          </cell>
          <cell r="CV152">
            <v>0</v>
          </cell>
          <cell r="CW152">
            <v>0</v>
          </cell>
          <cell r="CX152">
            <v>0</v>
          </cell>
          <cell r="CY152">
            <v>0</v>
          </cell>
          <cell r="CZ152">
            <v>0</v>
          </cell>
          <cell r="DA152">
            <v>1</v>
          </cell>
          <cell r="DB152">
            <v>1977426</v>
          </cell>
          <cell r="DC152">
            <v>0</v>
          </cell>
          <cell r="DD152">
            <v>0</v>
          </cell>
          <cell r="DE152">
            <v>47483</v>
          </cell>
          <cell r="DF152">
            <v>47483</v>
          </cell>
          <cell r="DG152">
            <v>36.33</v>
          </cell>
          <cell r="DH152">
            <v>0</v>
          </cell>
          <cell r="DI152">
            <v>0</v>
          </cell>
          <cell r="DK152">
            <v>5390</v>
          </cell>
          <cell r="DL152">
            <v>0</v>
          </cell>
          <cell r="DM152">
            <v>102224</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1.595</v>
          </cell>
          <cell r="ED152">
            <v>11466</v>
          </cell>
          <cell r="EE152">
            <v>0</v>
          </cell>
          <cell r="EF152">
            <v>0</v>
          </cell>
          <cell r="EG152">
            <v>0</v>
          </cell>
          <cell r="EH152">
            <v>90758</v>
          </cell>
          <cell r="EI152">
            <v>0</v>
          </cell>
          <cell r="EJ152">
            <v>0</v>
          </cell>
          <cell r="EK152">
            <v>3.8759999999999999</v>
          </cell>
          <cell r="EL152">
            <v>0</v>
          </cell>
          <cell r="EM152">
            <v>0</v>
          </cell>
          <cell r="EN152">
            <v>0.45200000000000001</v>
          </cell>
          <cell r="EO152">
            <v>0</v>
          </cell>
          <cell r="EP152">
            <v>0</v>
          </cell>
          <cell r="EQ152">
            <v>4.3280000000000003</v>
          </cell>
          <cell r="ER152">
            <v>0</v>
          </cell>
          <cell r="ES152">
            <v>13.888</v>
          </cell>
          <cell r="ET152">
            <v>0</v>
          </cell>
          <cell r="EU152">
            <v>137289</v>
          </cell>
          <cell r="EV152">
            <v>0</v>
          </cell>
          <cell r="EW152">
            <v>0</v>
          </cell>
          <cell r="EX152">
            <v>0</v>
          </cell>
          <cell r="EZ152">
            <v>1996861</v>
          </cell>
          <cell r="FA152">
            <v>0</v>
          </cell>
          <cell r="FB152">
            <v>2134150</v>
          </cell>
          <cell r="FC152">
            <v>0.97329200000000005</v>
          </cell>
          <cell r="FD152">
            <v>0</v>
          </cell>
          <cell r="FE152">
            <v>248097</v>
          </cell>
          <cell r="FF152">
            <v>63740</v>
          </cell>
          <cell r="FG152">
            <v>5.7339000000000001E-2</v>
          </cell>
          <cell r="FH152">
            <v>4.9002999999999998E-2</v>
          </cell>
          <cell r="FI152">
            <v>0</v>
          </cell>
          <cell r="FJ152">
            <v>0</v>
          </cell>
          <cell r="FK152">
            <v>407.11799999999999</v>
          </cell>
          <cell r="FL152">
            <v>2514162</v>
          </cell>
          <cell r="FM152">
            <v>0</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F152">
            <v>0</v>
          </cell>
          <cell r="GG152">
            <v>0</v>
          </cell>
          <cell r="GH152">
            <v>0</v>
          </cell>
          <cell r="GI152">
            <v>0</v>
          </cell>
          <cell r="GJ152">
            <v>0</v>
          </cell>
          <cell r="GK152">
            <v>4604.6369999999997</v>
          </cell>
          <cell r="GL152">
            <v>0</v>
          </cell>
          <cell r="GM152">
            <v>0</v>
          </cell>
          <cell r="GN152">
            <v>0</v>
          </cell>
          <cell r="GO152">
            <v>0</v>
          </cell>
          <cell r="GP152">
            <v>2445987</v>
          </cell>
          <cell r="GQ152">
            <v>2445987</v>
          </cell>
          <cell r="GR152">
            <v>0</v>
          </cell>
          <cell r="GS152">
            <v>0</v>
          </cell>
          <cell r="GT152">
            <v>0</v>
          </cell>
          <cell r="HB152">
            <v>210852832</v>
          </cell>
          <cell r="HC152">
            <v>6.0034999999999998E-2</v>
          </cell>
          <cell r="HD152">
            <v>68175</v>
          </cell>
        </row>
        <row r="153">
          <cell r="B153">
            <v>57836</v>
          </cell>
          <cell r="C153">
            <v>9</v>
          </cell>
          <cell r="D153">
            <v>2019</v>
          </cell>
          <cell r="E153">
            <v>5390</v>
          </cell>
          <cell r="F153">
            <v>0</v>
          </cell>
          <cell r="G153">
            <v>320.09199999999998</v>
          </cell>
          <cell r="H153">
            <v>312.41699999999997</v>
          </cell>
          <cell r="I153">
            <v>312.41699999999997</v>
          </cell>
          <cell r="J153">
            <v>320.09199999999998</v>
          </cell>
          <cell r="K153">
            <v>0</v>
          </cell>
          <cell r="L153">
            <v>6535</v>
          </cell>
          <cell r="M153">
            <v>0</v>
          </cell>
          <cell r="N153">
            <v>0</v>
          </cell>
          <cell r="P153">
            <v>317.25799999999998</v>
          </cell>
          <cell r="Q153">
            <v>0</v>
          </cell>
          <cell r="R153">
            <v>141871</v>
          </cell>
          <cell r="S153">
            <v>447.18</v>
          </cell>
          <cell r="U153">
            <v>0</v>
          </cell>
          <cell r="V153">
            <v>0</v>
          </cell>
          <cell r="W153">
            <v>0</v>
          </cell>
          <cell r="X153">
            <v>0</v>
          </cell>
          <cell r="Z153">
            <v>0</v>
          </cell>
          <cell r="AA153">
            <v>1</v>
          </cell>
          <cell r="AB153">
            <v>1</v>
          </cell>
          <cell r="AC153">
            <v>0</v>
          </cell>
          <cell r="AD153" t="str">
            <v>N</v>
          </cell>
          <cell r="AE153">
            <v>0</v>
          </cell>
          <cell r="AH153">
            <v>0</v>
          </cell>
          <cell r="AI153">
            <v>0</v>
          </cell>
          <cell r="AJ153">
            <v>5102</v>
          </cell>
          <cell r="AK153" t="str">
            <v>1</v>
          </cell>
          <cell r="AL153" t="str">
            <v>ST ANTHONY SCHOOL</v>
          </cell>
          <cell r="AM153">
            <v>0</v>
          </cell>
          <cell r="AN153">
            <v>0</v>
          </cell>
          <cell r="AO153">
            <v>0</v>
          </cell>
          <cell r="AP153">
            <v>0</v>
          </cell>
          <cell r="AQ153">
            <v>0</v>
          </cell>
          <cell r="AR153">
            <v>0</v>
          </cell>
          <cell r="AS153">
            <v>0</v>
          </cell>
          <cell r="AT153">
            <v>0</v>
          </cell>
          <cell r="AU153">
            <v>0</v>
          </cell>
          <cell r="AV153">
            <v>0</v>
          </cell>
          <cell r="AW153">
            <v>2846912</v>
          </cell>
          <cell r="AX153">
            <v>2768040</v>
          </cell>
          <cell r="AY153">
            <v>0</v>
          </cell>
          <cell r="AZ153">
            <v>141871</v>
          </cell>
          <cell r="BA153">
            <v>13.333</v>
          </cell>
          <cell r="BB153">
            <v>12547</v>
          </cell>
          <cell r="BC153">
            <v>12547</v>
          </cell>
          <cell r="BD153">
            <v>16</v>
          </cell>
          <cell r="BE153">
            <v>0</v>
          </cell>
          <cell r="BF153">
            <v>2471118</v>
          </cell>
          <cell r="BG153">
            <v>0</v>
          </cell>
          <cell r="BH153">
            <v>0</v>
          </cell>
          <cell r="BI153">
            <v>0</v>
          </cell>
          <cell r="BJ153">
            <v>12</v>
          </cell>
          <cell r="BK153">
            <v>0</v>
          </cell>
          <cell r="BL153">
            <v>0</v>
          </cell>
          <cell r="BM153">
            <v>0</v>
          </cell>
          <cell r="BN153">
            <v>0</v>
          </cell>
          <cell r="BO153">
            <v>0</v>
          </cell>
          <cell r="BP153">
            <v>0</v>
          </cell>
          <cell r="BQ153">
            <v>5390</v>
          </cell>
          <cell r="BR153">
            <v>1</v>
          </cell>
          <cell r="BS153">
            <v>0</v>
          </cell>
          <cell r="BT153">
            <v>0</v>
          </cell>
          <cell r="BU153">
            <v>0</v>
          </cell>
          <cell r="BV153">
            <v>0</v>
          </cell>
          <cell r="BW153">
            <v>0</v>
          </cell>
          <cell r="BX153">
            <v>0</v>
          </cell>
          <cell r="BY153">
            <v>0</v>
          </cell>
          <cell r="BZ153">
            <v>0</v>
          </cell>
          <cell r="CA153">
            <v>0</v>
          </cell>
          <cell r="CB153">
            <v>0</v>
          </cell>
          <cell r="CC153">
            <v>0</v>
          </cell>
          <cell r="CG153">
            <v>0</v>
          </cell>
          <cell r="CH153">
            <v>78872</v>
          </cell>
          <cell r="CI153">
            <v>0</v>
          </cell>
          <cell r="CJ153">
            <v>4</v>
          </cell>
          <cell r="CK153">
            <v>0</v>
          </cell>
          <cell r="CL153">
            <v>0</v>
          </cell>
          <cell r="CN153">
            <v>0</v>
          </cell>
          <cell r="CO153">
            <v>1</v>
          </cell>
          <cell r="CP153">
            <v>0</v>
          </cell>
          <cell r="CQ153">
            <v>4.4169999999999998</v>
          </cell>
          <cell r="CR153">
            <v>320.09199999999998</v>
          </cell>
          <cell r="CS153">
            <v>0</v>
          </cell>
          <cell r="CT153">
            <v>0</v>
          </cell>
          <cell r="CU153">
            <v>0</v>
          </cell>
          <cell r="CV153">
            <v>0</v>
          </cell>
          <cell r="CW153">
            <v>0</v>
          </cell>
          <cell r="CX153">
            <v>0</v>
          </cell>
          <cell r="CY153">
            <v>0</v>
          </cell>
          <cell r="CZ153">
            <v>0</v>
          </cell>
          <cell r="DA153">
            <v>1</v>
          </cell>
          <cell r="DB153">
            <v>2041645</v>
          </cell>
          <cell r="DC153">
            <v>0</v>
          </cell>
          <cell r="DD153">
            <v>17.75</v>
          </cell>
          <cell r="DE153">
            <v>303446</v>
          </cell>
          <cell r="DF153">
            <v>303446</v>
          </cell>
          <cell r="DG153">
            <v>232.17</v>
          </cell>
          <cell r="DH153">
            <v>0</v>
          </cell>
          <cell r="DI153">
            <v>0</v>
          </cell>
          <cell r="DK153">
            <v>5390</v>
          </cell>
          <cell r="DL153">
            <v>0</v>
          </cell>
          <cell r="DM153">
            <v>181290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4.0549999999999997</v>
          </cell>
          <cell r="ED153">
            <v>29149</v>
          </cell>
          <cell r="EE153">
            <v>0</v>
          </cell>
          <cell r="EF153">
            <v>0</v>
          </cell>
          <cell r="EG153">
            <v>0</v>
          </cell>
          <cell r="EH153">
            <v>152141</v>
          </cell>
          <cell r="EI153">
            <v>0</v>
          </cell>
          <cell r="EJ153">
            <v>0</v>
          </cell>
          <cell r="EK153">
            <v>7.5469999999999997</v>
          </cell>
          <cell r="EL153">
            <v>0</v>
          </cell>
          <cell r="EM153">
            <v>0</v>
          </cell>
          <cell r="EN153">
            <v>0.128</v>
          </cell>
          <cell r="EO153">
            <v>0</v>
          </cell>
          <cell r="EP153">
            <v>0</v>
          </cell>
          <cell r="EQ153">
            <v>7.6749999999999998</v>
          </cell>
          <cell r="ER153">
            <v>0</v>
          </cell>
          <cell r="ES153">
            <v>23.280999999999999</v>
          </cell>
          <cell r="ET153">
            <v>7771</v>
          </cell>
          <cell r="EU153">
            <v>141871</v>
          </cell>
          <cell r="EV153">
            <v>0</v>
          </cell>
          <cell r="EW153">
            <v>0</v>
          </cell>
          <cell r="EX153">
            <v>0</v>
          </cell>
          <cell r="EZ153">
            <v>2397057</v>
          </cell>
          <cell r="FA153">
            <v>0</v>
          </cell>
          <cell r="FB153">
            <v>2538928</v>
          </cell>
          <cell r="FC153">
            <v>0.97329200000000005</v>
          </cell>
          <cell r="FD153">
            <v>0</v>
          </cell>
          <cell r="FE153">
            <v>295153</v>
          </cell>
          <cell r="FF153">
            <v>75830</v>
          </cell>
          <cell r="FG153">
            <v>5.7339000000000001E-2</v>
          </cell>
          <cell r="FH153">
            <v>4.9002999999999998E-2</v>
          </cell>
          <cell r="FI153">
            <v>0</v>
          </cell>
          <cell r="FJ153">
            <v>0</v>
          </cell>
          <cell r="FK153">
            <v>484.33499999999998</v>
          </cell>
          <cell r="FL153">
            <v>2988783</v>
          </cell>
          <cell r="FM153">
            <v>0</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F153">
            <v>0</v>
          </cell>
          <cell r="GG153">
            <v>0</v>
          </cell>
          <cell r="GH153">
            <v>0</v>
          </cell>
          <cell r="GI153">
            <v>0</v>
          </cell>
          <cell r="GJ153">
            <v>0</v>
          </cell>
          <cell r="GK153">
            <v>4715.7929999999997</v>
          </cell>
          <cell r="GL153">
            <v>7312</v>
          </cell>
          <cell r="GM153">
            <v>0</v>
          </cell>
          <cell r="GN153">
            <v>0</v>
          </cell>
          <cell r="GO153">
            <v>0</v>
          </cell>
          <cell r="GP153">
            <v>2909911</v>
          </cell>
          <cell r="GQ153">
            <v>2909911</v>
          </cell>
          <cell r="GR153">
            <v>0</v>
          </cell>
          <cell r="GS153">
            <v>0</v>
          </cell>
          <cell r="GT153">
            <v>0</v>
          </cell>
          <cell r="HB153">
            <v>210852832</v>
          </cell>
          <cell r="HC153">
            <v>6.0034999999999998E-2</v>
          </cell>
          <cell r="HD153">
            <v>71101</v>
          </cell>
        </row>
        <row r="154">
          <cell r="B154">
            <v>57837</v>
          </cell>
          <cell r="C154">
            <v>9</v>
          </cell>
          <cell r="D154">
            <v>2019</v>
          </cell>
          <cell r="E154">
            <v>5390</v>
          </cell>
          <cell r="F154">
            <v>0</v>
          </cell>
          <cell r="G154">
            <v>2209.8580000000002</v>
          </cell>
          <cell r="H154">
            <v>2165.1439999999998</v>
          </cell>
          <cell r="I154">
            <v>2165.1439999999998</v>
          </cell>
          <cell r="J154">
            <v>2209.8580000000002</v>
          </cell>
          <cell r="K154">
            <v>0</v>
          </cell>
          <cell r="L154">
            <v>6535</v>
          </cell>
          <cell r="M154">
            <v>0</v>
          </cell>
          <cell r="N154">
            <v>0</v>
          </cell>
          <cell r="P154">
            <v>2212.4879999999998</v>
          </cell>
          <cell r="Q154">
            <v>0</v>
          </cell>
          <cell r="R154">
            <v>989380</v>
          </cell>
          <cell r="S154">
            <v>447.18</v>
          </cell>
          <cell r="U154">
            <v>0</v>
          </cell>
          <cell r="V154">
            <v>498.26799999999997</v>
          </cell>
          <cell r="W154">
            <v>325618</v>
          </cell>
          <cell r="X154">
            <v>325618</v>
          </cell>
          <cell r="Z154">
            <v>0</v>
          </cell>
          <cell r="AA154">
            <v>1</v>
          </cell>
          <cell r="AB154">
            <v>1</v>
          </cell>
          <cell r="AC154">
            <v>0</v>
          </cell>
          <cell r="AD154" t="str">
            <v>N</v>
          </cell>
          <cell r="AE154">
            <v>0</v>
          </cell>
          <cell r="AH154">
            <v>0</v>
          </cell>
          <cell r="AI154">
            <v>0</v>
          </cell>
          <cell r="AJ154">
            <v>5102</v>
          </cell>
          <cell r="AK154" t="str">
            <v>1</v>
          </cell>
          <cell r="AL154" t="str">
            <v>KIPP DALLAS-FORT WORTH</v>
          </cell>
          <cell r="AM154">
            <v>0</v>
          </cell>
          <cell r="AN154">
            <v>0</v>
          </cell>
          <cell r="AO154">
            <v>0</v>
          </cell>
          <cell r="AP154">
            <v>0</v>
          </cell>
          <cell r="AQ154">
            <v>0</v>
          </cell>
          <cell r="AR154">
            <v>0</v>
          </cell>
          <cell r="AS154">
            <v>0</v>
          </cell>
          <cell r="AT154">
            <v>0</v>
          </cell>
          <cell r="AU154">
            <v>0</v>
          </cell>
          <cell r="AV154">
            <v>0</v>
          </cell>
          <cell r="AW154">
            <v>20521587</v>
          </cell>
          <cell r="AX154">
            <v>20030716</v>
          </cell>
          <cell r="AY154">
            <v>0</v>
          </cell>
          <cell r="AZ154">
            <v>989380</v>
          </cell>
          <cell r="BA154">
            <v>0</v>
          </cell>
          <cell r="BB154">
            <v>0</v>
          </cell>
          <cell r="BC154">
            <v>0</v>
          </cell>
          <cell r="BD154">
            <v>0</v>
          </cell>
          <cell r="BE154">
            <v>0</v>
          </cell>
          <cell r="BF154">
            <v>17700576</v>
          </cell>
          <cell r="BG154">
            <v>0</v>
          </cell>
          <cell r="BH154">
            <v>0</v>
          </cell>
          <cell r="BI154">
            <v>0</v>
          </cell>
          <cell r="BJ154">
            <v>12</v>
          </cell>
          <cell r="BK154">
            <v>0</v>
          </cell>
          <cell r="BL154">
            <v>0</v>
          </cell>
          <cell r="BM154">
            <v>0</v>
          </cell>
          <cell r="BN154">
            <v>0</v>
          </cell>
          <cell r="BO154">
            <v>0</v>
          </cell>
          <cell r="BP154">
            <v>0</v>
          </cell>
          <cell r="BQ154">
            <v>5390</v>
          </cell>
          <cell r="BR154">
            <v>1</v>
          </cell>
          <cell r="BS154">
            <v>0</v>
          </cell>
          <cell r="BT154">
            <v>0</v>
          </cell>
          <cell r="BU154">
            <v>0</v>
          </cell>
          <cell r="BV154">
            <v>0</v>
          </cell>
          <cell r="BW154">
            <v>0</v>
          </cell>
          <cell r="BX154">
            <v>0</v>
          </cell>
          <cell r="BY154">
            <v>0</v>
          </cell>
          <cell r="BZ154">
            <v>0</v>
          </cell>
          <cell r="CA154">
            <v>0</v>
          </cell>
          <cell r="CB154">
            <v>0</v>
          </cell>
          <cell r="CC154">
            <v>0</v>
          </cell>
          <cell r="CG154">
            <v>0</v>
          </cell>
          <cell r="CH154">
            <v>490871</v>
          </cell>
          <cell r="CI154">
            <v>0</v>
          </cell>
          <cell r="CJ154">
            <v>5</v>
          </cell>
          <cell r="CK154">
            <v>0</v>
          </cell>
          <cell r="CL154">
            <v>0</v>
          </cell>
          <cell r="CN154">
            <v>0</v>
          </cell>
          <cell r="CO154">
            <v>1</v>
          </cell>
          <cell r="CP154">
            <v>0</v>
          </cell>
          <cell r="CQ154">
            <v>0</v>
          </cell>
          <cell r="CR154">
            <v>2209.8580000000002</v>
          </cell>
          <cell r="CS154">
            <v>0</v>
          </cell>
          <cell r="CT154">
            <v>0</v>
          </cell>
          <cell r="CU154">
            <v>0</v>
          </cell>
          <cell r="CV154">
            <v>0</v>
          </cell>
          <cell r="CW154">
            <v>0</v>
          </cell>
          <cell r="CX154">
            <v>0</v>
          </cell>
          <cell r="CY154">
            <v>0</v>
          </cell>
          <cell r="CZ154">
            <v>0</v>
          </cell>
          <cell r="DA154">
            <v>1</v>
          </cell>
          <cell r="DB154">
            <v>14149216</v>
          </cell>
          <cell r="DC154">
            <v>0</v>
          </cell>
          <cell r="DD154">
            <v>0</v>
          </cell>
          <cell r="DE154">
            <v>2566072</v>
          </cell>
          <cell r="DF154">
            <v>2566072</v>
          </cell>
          <cell r="DG154">
            <v>1963.33</v>
          </cell>
          <cell r="DH154">
            <v>0</v>
          </cell>
          <cell r="DI154">
            <v>0</v>
          </cell>
          <cell r="DK154">
            <v>5390</v>
          </cell>
          <cell r="DL154">
            <v>0</v>
          </cell>
          <cell r="DM154">
            <v>1145392</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0.13500000000000001</v>
          </cell>
          <cell r="EB154">
            <v>0</v>
          </cell>
          <cell r="EC154">
            <v>31.213000000000001</v>
          </cell>
          <cell r="ED154">
            <v>224375</v>
          </cell>
          <cell r="EE154">
            <v>0</v>
          </cell>
          <cell r="EF154">
            <v>0</v>
          </cell>
          <cell r="EG154">
            <v>0</v>
          </cell>
          <cell r="EH154">
            <v>921017</v>
          </cell>
          <cell r="EI154">
            <v>0</v>
          </cell>
          <cell r="EJ154">
            <v>0</v>
          </cell>
          <cell r="EK154">
            <v>34.375</v>
          </cell>
          <cell r="EL154">
            <v>0</v>
          </cell>
          <cell r="EM154">
            <v>6.9420000000000002</v>
          </cell>
          <cell r="EN154">
            <v>3.262</v>
          </cell>
          <cell r="EO154">
            <v>0</v>
          </cell>
          <cell r="EP154">
            <v>0</v>
          </cell>
          <cell r="EQ154">
            <v>44.713999999999999</v>
          </cell>
          <cell r="ER154">
            <v>0</v>
          </cell>
          <cell r="ES154">
            <v>140.93600000000001</v>
          </cell>
          <cell r="ET154">
            <v>0</v>
          </cell>
          <cell r="EU154">
            <v>989380</v>
          </cell>
          <cell r="EV154">
            <v>0</v>
          </cell>
          <cell r="EW154">
            <v>0</v>
          </cell>
          <cell r="EX154">
            <v>0</v>
          </cell>
          <cell r="EZ154">
            <v>17373372</v>
          </cell>
          <cell r="FA154">
            <v>0</v>
          </cell>
          <cell r="FB154">
            <v>18362752</v>
          </cell>
          <cell r="FC154">
            <v>0.97329200000000005</v>
          </cell>
          <cell r="FD154">
            <v>0</v>
          </cell>
          <cell r="FE154">
            <v>2114177</v>
          </cell>
          <cell r="FF154">
            <v>543167</v>
          </cell>
          <cell r="FG154">
            <v>5.7339000000000001E-2</v>
          </cell>
          <cell r="FH154">
            <v>4.9002999999999998E-2</v>
          </cell>
          <cell r="FI154">
            <v>0</v>
          </cell>
          <cell r="FJ154">
            <v>0</v>
          </cell>
          <cell r="FK154">
            <v>3469.2820000000002</v>
          </cell>
          <cell r="FL154">
            <v>21510967</v>
          </cell>
          <cell r="FM154">
            <v>0</v>
          </cell>
          <cell r="FN154">
            <v>0</v>
          </cell>
          <cell r="FO154">
            <v>158005</v>
          </cell>
          <cell r="FP154">
            <v>18449</v>
          </cell>
          <cell r="FQ154">
            <v>176454</v>
          </cell>
          <cell r="FR154">
            <v>158005</v>
          </cell>
          <cell r="FS154">
            <v>0</v>
          </cell>
          <cell r="FT154">
            <v>0</v>
          </cell>
          <cell r="FU154">
            <v>0</v>
          </cell>
          <cell r="FV154">
            <v>0</v>
          </cell>
          <cell r="FW154">
            <v>0</v>
          </cell>
          <cell r="FX154">
            <v>0</v>
          </cell>
          <cell r="FY154">
            <v>0</v>
          </cell>
          <cell r="FZ154">
            <v>0</v>
          </cell>
          <cell r="GA154">
            <v>0</v>
          </cell>
          <cell r="GB154">
            <v>0</v>
          </cell>
          <cell r="GC154">
            <v>0</v>
          </cell>
          <cell r="GD154">
            <v>0</v>
          </cell>
          <cell r="GF154">
            <v>0</v>
          </cell>
          <cell r="GG154">
            <v>0</v>
          </cell>
          <cell r="GH154">
            <v>0</v>
          </cell>
          <cell r="GI154">
            <v>0</v>
          </cell>
          <cell r="GJ154">
            <v>0</v>
          </cell>
          <cell r="GK154">
            <v>4693.5619999999999</v>
          </cell>
          <cell r="GL154">
            <v>7266</v>
          </cell>
          <cell r="GM154">
            <v>0</v>
          </cell>
          <cell r="GN154">
            <v>15258</v>
          </cell>
          <cell r="GO154">
            <v>0</v>
          </cell>
          <cell r="GP154">
            <v>21020096</v>
          </cell>
          <cell r="GQ154">
            <v>21020096</v>
          </cell>
          <cell r="GR154">
            <v>0</v>
          </cell>
          <cell r="GS154">
            <v>0</v>
          </cell>
          <cell r="GT154">
            <v>0</v>
          </cell>
          <cell r="HB154">
            <v>210852832</v>
          </cell>
          <cell r="HC154">
            <v>6.0034999999999998E-2</v>
          </cell>
          <cell r="HD154">
            <v>490871</v>
          </cell>
        </row>
        <row r="155">
          <cell r="B155">
            <v>101837</v>
          </cell>
          <cell r="C155">
            <v>9</v>
          </cell>
          <cell r="D155">
            <v>2019</v>
          </cell>
          <cell r="E155">
            <v>5390</v>
          </cell>
          <cell r="F155">
            <v>0</v>
          </cell>
          <cell r="G155">
            <v>297.14499999999998</v>
          </cell>
          <cell r="H155">
            <v>254.381</v>
          </cell>
          <cell r="I155">
            <v>254.381</v>
          </cell>
          <cell r="J155">
            <v>297.14499999999998</v>
          </cell>
          <cell r="K155">
            <v>0</v>
          </cell>
          <cell r="L155">
            <v>6535</v>
          </cell>
          <cell r="M155">
            <v>0</v>
          </cell>
          <cell r="N155">
            <v>0</v>
          </cell>
          <cell r="P155">
            <v>298.113</v>
          </cell>
          <cell r="Q155">
            <v>0</v>
          </cell>
          <cell r="R155">
            <v>133310</v>
          </cell>
          <cell r="S155">
            <v>447.18</v>
          </cell>
          <cell r="U155">
            <v>0</v>
          </cell>
          <cell r="V155">
            <v>9.5470000000000006</v>
          </cell>
          <cell r="W155">
            <v>6239</v>
          </cell>
          <cell r="X155">
            <v>6239</v>
          </cell>
          <cell r="Z155">
            <v>0</v>
          </cell>
          <cell r="AA155">
            <v>1</v>
          </cell>
          <cell r="AB155">
            <v>1</v>
          </cell>
          <cell r="AC155">
            <v>0</v>
          </cell>
          <cell r="AD155" t="str">
            <v>N</v>
          </cell>
          <cell r="AE155">
            <v>0</v>
          </cell>
          <cell r="AH155">
            <v>0</v>
          </cell>
          <cell r="AI155">
            <v>0</v>
          </cell>
          <cell r="AJ155">
            <v>5102</v>
          </cell>
          <cell r="AK155" t="str">
            <v>1</v>
          </cell>
          <cell r="AL155" t="str">
            <v>CALVIN NELMS CHARTER SCHOOLS</v>
          </cell>
          <cell r="AM155">
            <v>0</v>
          </cell>
          <cell r="AN155">
            <v>0</v>
          </cell>
          <cell r="AO155">
            <v>0</v>
          </cell>
          <cell r="AP155">
            <v>0</v>
          </cell>
          <cell r="AQ155">
            <v>0</v>
          </cell>
          <cell r="AR155">
            <v>0</v>
          </cell>
          <cell r="AS155">
            <v>0</v>
          </cell>
          <cell r="AT155">
            <v>0</v>
          </cell>
          <cell r="AU155">
            <v>0</v>
          </cell>
          <cell r="AV155">
            <v>0</v>
          </cell>
          <cell r="AW155">
            <v>2669609</v>
          </cell>
          <cell r="AX155">
            <v>2562142</v>
          </cell>
          <cell r="AY155">
            <v>0</v>
          </cell>
          <cell r="AZ155">
            <v>173231</v>
          </cell>
          <cell r="BA155">
            <v>3.0830000000000002</v>
          </cell>
          <cell r="BB155">
            <v>0</v>
          </cell>
          <cell r="BC155">
            <v>0</v>
          </cell>
          <cell r="BD155">
            <v>0</v>
          </cell>
          <cell r="BE155">
            <v>0</v>
          </cell>
          <cell r="BF155">
            <v>2266582</v>
          </cell>
          <cell r="BG155">
            <v>0</v>
          </cell>
          <cell r="BH155">
            <v>145.16800000000001</v>
          </cell>
          <cell r="BI155">
            <v>39921</v>
          </cell>
          <cell r="BJ155">
            <v>12</v>
          </cell>
          <cell r="BK155">
            <v>0</v>
          </cell>
          <cell r="BL155">
            <v>0</v>
          </cell>
          <cell r="BM155">
            <v>0</v>
          </cell>
          <cell r="BN155">
            <v>0</v>
          </cell>
          <cell r="BO155">
            <v>0</v>
          </cell>
          <cell r="BP155">
            <v>0</v>
          </cell>
          <cell r="BQ155">
            <v>5390</v>
          </cell>
          <cell r="BR155">
            <v>1</v>
          </cell>
          <cell r="BS155">
            <v>0</v>
          </cell>
          <cell r="BT155">
            <v>0</v>
          </cell>
          <cell r="BU155">
            <v>0</v>
          </cell>
          <cell r="BV155">
            <v>0</v>
          </cell>
          <cell r="BW155">
            <v>0</v>
          </cell>
          <cell r="BX155">
            <v>0</v>
          </cell>
          <cell r="BY155">
            <v>0</v>
          </cell>
          <cell r="BZ155">
            <v>0</v>
          </cell>
          <cell r="CA155">
            <v>0</v>
          </cell>
          <cell r="CB155">
            <v>0</v>
          </cell>
          <cell r="CC155">
            <v>0</v>
          </cell>
          <cell r="CG155">
            <v>0</v>
          </cell>
          <cell r="CH155">
            <v>67546</v>
          </cell>
          <cell r="CI155">
            <v>0</v>
          </cell>
          <cell r="CJ155">
            <v>4</v>
          </cell>
          <cell r="CK155">
            <v>0</v>
          </cell>
          <cell r="CL155">
            <v>0</v>
          </cell>
          <cell r="CN155">
            <v>0</v>
          </cell>
          <cell r="CO155">
            <v>1</v>
          </cell>
          <cell r="CP155">
            <v>0</v>
          </cell>
          <cell r="CQ155">
            <v>0</v>
          </cell>
          <cell r="CR155">
            <v>297.14499999999998</v>
          </cell>
          <cell r="CS155">
            <v>0</v>
          </cell>
          <cell r="CT155">
            <v>0</v>
          </cell>
          <cell r="CU155">
            <v>0</v>
          </cell>
          <cell r="CV155">
            <v>0</v>
          </cell>
          <cell r="CW155">
            <v>0</v>
          </cell>
          <cell r="CX155">
            <v>0</v>
          </cell>
          <cell r="CY155">
            <v>0</v>
          </cell>
          <cell r="CZ155">
            <v>0</v>
          </cell>
          <cell r="DA155">
            <v>1</v>
          </cell>
          <cell r="DB155">
            <v>1662380</v>
          </cell>
          <cell r="DC155">
            <v>0</v>
          </cell>
          <cell r="DD155">
            <v>0</v>
          </cell>
          <cell r="DE155">
            <v>176014</v>
          </cell>
          <cell r="DF155">
            <v>176014</v>
          </cell>
          <cell r="DG155">
            <v>134.66999999999999</v>
          </cell>
          <cell r="DH155">
            <v>0</v>
          </cell>
          <cell r="DI155">
            <v>0</v>
          </cell>
          <cell r="DK155">
            <v>5390</v>
          </cell>
          <cell r="DL155">
            <v>0</v>
          </cell>
          <cell r="DM155">
            <v>119831</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11.978</v>
          </cell>
          <cell r="ED155">
            <v>86104</v>
          </cell>
          <cell r="EE155">
            <v>0</v>
          </cell>
          <cell r="EF155">
            <v>0</v>
          </cell>
          <cell r="EG155">
            <v>0</v>
          </cell>
          <cell r="EH155">
            <v>33727</v>
          </cell>
          <cell r="EI155">
            <v>0</v>
          </cell>
          <cell r="EJ155">
            <v>0</v>
          </cell>
          <cell r="EK155">
            <v>1.0920000000000001</v>
          </cell>
          <cell r="EL155">
            <v>0</v>
          </cell>
          <cell r="EM155">
            <v>0</v>
          </cell>
          <cell r="EN155">
            <v>0.377</v>
          </cell>
          <cell r="EO155">
            <v>0</v>
          </cell>
          <cell r="EP155">
            <v>0</v>
          </cell>
          <cell r="EQ155">
            <v>1.4690000000000001</v>
          </cell>
          <cell r="ER155">
            <v>0</v>
          </cell>
          <cell r="ES155">
            <v>5.1609999999999996</v>
          </cell>
          <cell r="ET155">
            <v>1542</v>
          </cell>
          <cell r="EU155">
            <v>173231</v>
          </cell>
          <cell r="EV155">
            <v>0</v>
          </cell>
          <cell r="EW155">
            <v>0</v>
          </cell>
          <cell r="EX155">
            <v>0</v>
          </cell>
          <cell r="EZ155">
            <v>2221866</v>
          </cell>
          <cell r="FA155">
            <v>0</v>
          </cell>
          <cell r="FB155">
            <v>2395097</v>
          </cell>
          <cell r="FC155">
            <v>0.97329200000000005</v>
          </cell>
          <cell r="FD155">
            <v>0</v>
          </cell>
          <cell r="FE155">
            <v>270723</v>
          </cell>
          <cell r="FF155">
            <v>69553</v>
          </cell>
          <cell r="FG155">
            <v>5.7339000000000001E-2</v>
          </cell>
          <cell r="FH155">
            <v>4.9002999999999998E-2</v>
          </cell>
          <cell r="FI155">
            <v>0</v>
          </cell>
          <cell r="FJ155">
            <v>0</v>
          </cell>
          <cell r="FK155">
            <v>444.24599999999998</v>
          </cell>
          <cell r="FL155">
            <v>2802919</v>
          </cell>
          <cell r="FM155">
            <v>0</v>
          </cell>
          <cell r="FN155">
            <v>0</v>
          </cell>
          <cell r="FO155">
            <v>26397</v>
          </cell>
          <cell r="FP155">
            <v>0</v>
          </cell>
          <cell r="FQ155">
            <v>26397</v>
          </cell>
          <cell r="FR155">
            <v>26397</v>
          </cell>
          <cell r="FS155">
            <v>0</v>
          </cell>
          <cell r="FT155">
            <v>0</v>
          </cell>
          <cell r="FU155">
            <v>0</v>
          </cell>
          <cell r="FV155">
            <v>0</v>
          </cell>
          <cell r="FW155">
            <v>0</v>
          </cell>
          <cell r="FX155">
            <v>0</v>
          </cell>
          <cell r="FY155">
            <v>0</v>
          </cell>
          <cell r="FZ155">
            <v>0</v>
          </cell>
          <cell r="GA155">
            <v>0</v>
          </cell>
          <cell r="GB155">
            <v>364315</v>
          </cell>
          <cell r="GC155">
            <v>364315</v>
          </cell>
          <cell r="GD155">
            <v>41.295000000000002</v>
          </cell>
          <cell r="GF155">
            <v>0</v>
          </cell>
          <cell r="GG155">
            <v>0</v>
          </cell>
          <cell r="GH155">
            <v>0</v>
          </cell>
          <cell r="GI155">
            <v>0</v>
          </cell>
          <cell r="GJ155">
            <v>0</v>
          </cell>
          <cell r="GK155">
            <v>4851.9589999999998</v>
          </cell>
          <cell r="GL155">
            <v>8418</v>
          </cell>
          <cell r="GM155">
            <v>0</v>
          </cell>
          <cell r="GN155">
            <v>31476</v>
          </cell>
          <cell r="GO155">
            <v>0</v>
          </cell>
          <cell r="GP155">
            <v>2735373</v>
          </cell>
          <cell r="GQ155">
            <v>2735373</v>
          </cell>
          <cell r="GR155">
            <v>0</v>
          </cell>
          <cell r="GS155">
            <v>0</v>
          </cell>
          <cell r="GT155">
            <v>0</v>
          </cell>
          <cell r="HB155">
            <v>210852832</v>
          </cell>
          <cell r="HC155">
            <v>6.0034999999999998E-2</v>
          </cell>
          <cell r="HD155">
            <v>66004</v>
          </cell>
        </row>
        <row r="156">
          <cell r="B156">
            <v>15838</v>
          </cell>
          <cell r="C156">
            <v>9</v>
          </cell>
          <cell r="D156">
            <v>2019</v>
          </cell>
          <cell r="E156">
            <v>5390</v>
          </cell>
          <cell r="F156">
            <v>0</v>
          </cell>
          <cell r="G156">
            <v>90.106999999999999</v>
          </cell>
          <cell r="H156">
            <v>89.900999999999996</v>
          </cell>
          <cell r="I156">
            <v>89.900999999999996</v>
          </cell>
          <cell r="J156">
            <v>90.106999999999999</v>
          </cell>
          <cell r="K156">
            <v>0</v>
          </cell>
          <cell r="L156">
            <v>6535</v>
          </cell>
          <cell r="M156">
            <v>0</v>
          </cell>
          <cell r="N156">
            <v>0</v>
          </cell>
          <cell r="P156">
            <v>90.356999999999999</v>
          </cell>
          <cell r="Q156">
            <v>0</v>
          </cell>
          <cell r="R156">
            <v>40406</v>
          </cell>
          <cell r="S156">
            <v>447.18</v>
          </cell>
          <cell r="U156">
            <v>0</v>
          </cell>
          <cell r="V156">
            <v>8.1229999999999993</v>
          </cell>
          <cell r="W156">
            <v>5308</v>
          </cell>
          <cell r="X156">
            <v>5308</v>
          </cell>
          <cell r="Z156">
            <v>0</v>
          </cell>
          <cell r="AA156">
            <v>1</v>
          </cell>
          <cell r="AB156">
            <v>1</v>
          </cell>
          <cell r="AC156">
            <v>0</v>
          </cell>
          <cell r="AD156" t="str">
            <v>N</v>
          </cell>
          <cell r="AE156">
            <v>0</v>
          </cell>
          <cell r="AH156">
            <v>0</v>
          </cell>
          <cell r="AI156">
            <v>0</v>
          </cell>
          <cell r="AJ156">
            <v>5102</v>
          </cell>
          <cell r="AK156" t="str">
            <v>1</v>
          </cell>
          <cell r="AL156" t="str">
            <v>COMPASS ROSE ACADEMY</v>
          </cell>
          <cell r="AM156">
            <v>0</v>
          </cell>
          <cell r="AN156">
            <v>0</v>
          </cell>
          <cell r="AO156">
            <v>0</v>
          </cell>
          <cell r="AP156">
            <v>0</v>
          </cell>
          <cell r="AQ156">
            <v>0</v>
          </cell>
          <cell r="AR156">
            <v>0</v>
          </cell>
          <cell r="AS156">
            <v>0</v>
          </cell>
          <cell r="AT156">
            <v>0</v>
          </cell>
          <cell r="AU156">
            <v>0</v>
          </cell>
          <cell r="AV156">
            <v>0</v>
          </cell>
          <cell r="AW156">
            <v>728056</v>
          </cell>
          <cell r="AX156">
            <v>708041</v>
          </cell>
          <cell r="AY156">
            <v>0</v>
          </cell>
          <cell r="AZ156">
            <v>40406</v>
          </cell>
          <cell r="BA156">
            <v>0</v>
          </cell>
          <cell r="BB156">
            <v>0</v>
          </cell>
          <cell r="BC156">
            <v>0</v>
          </cell>
          <cell r="BD156">
            <v>0</v>
          </cell>
          <cell r="BE156">
            <v>0</v>
          </cell>
          <cell r="BF156">
            <v>635587</v>
          </cell>
          <cell r="BG156">
            <v>0</v>
          </cell>
          <cell r="BH156">
            <v>0</v>
          </cell>
          <cell r="BI156">
            <v>0</v>
          </cell>
          <cell r="BJ156">
            <v>12</v>
          </cell>
          <cell r="BK156">
            <v>0</v>
          </cell>
          <cell r="BL156">
            <v>0</v>
          </cell>
          <cell r="BM156">
            <v>0</v>
          </cell>
          <cell r="BN156">
            <v>0</v>
          </cell>
          <cell r="BO156">
            <v>0</v>
          </cell>
          <cell r="BP156">
            <v>0</v>
          </cell>
          <cell r="BQ156">
            <v>5390</v>
          </cell>
          <cell r="BR156">
            <v>1</v>
          </cell>
          <cell r="BS156">
            <v>0</v>
          </cell>
          <cell r="BT156">
            <v>0</v>
          </cell>
          <cell r="BU156">
            <v>0</v>
          </cell>
          <cell r="BV156">
            <v>0</v>
          </cell>
          <cell r="BW156">
            <v>0</v>
          </cell>
          <cell r="BX156">
            <v>0</v>
          </cell>
          <cell r="BY156">
            <v>0</v>
          </cell>
          <cell r="BZ156">
            <v>0</v>
          </cell>
          <cell r="CA156">
            <v>0</v>
          </cell>
          <cell r="CB156">
            <v>0</v>
          </cell>
          <cell r="CC156">
            <v>0</v>
          </cell>
          <cell r="CG156">
            <v>0</v>
          </cell>
          <cell r="CH156">
            <v>20015</v>
          </cell>
          <cell r="CI156">
            <v>0</v>
          </cell>
          <cell r="CJ156">
            <v>4</v>
          </cell>
          <cell r="CK156">
            <v>0</v>
          </cell>
          <cell r="CL156">
            <v>0</v>
          </cell>
          <cell r="CN156">
            <v>0</v>
          </cell>
          <cell r="CO156">
            <v>1</v>
          </cell>
          <cell r="CP156">
            <v>0</v>
          </cell>
          <cell r="CQ156">
            <v>0</v>
          </cell>
          <cell r="CR156">
            <v>90.106999999999999</v>
          </cell>
          <cell r="CS156">
            <v>0</v>
          </cell>
          <cell r="CT156">
            <v>0</v>
          </cell>
          <cell r="CU156">
            <v>0</v>
          </cell>
          <cell r="CV156">
            <v>0</v>
          </cell>
          <cell r="CW156">
            <v>0</v>
          </cell>
          <cell r="CX156">
            <v>0</v>
          </cell>
          <cell r="CY156">
            <v>0</v>
          </cell>
          <cell r="CZ156">
            <v>0</v>
          </cell>
          <cell r="DA156">
            <v>1</v>
          </cell>
          <cell r="DB156">
            <v>587503</v>
          </cell>
          <cell r="DC156">
            <v>0</v>
          </cell>
          <cell r="DD156">
            <v>0</v>
          </cell>
          <cell r="DE156">
            <v>0</v>
          </cell>
          <cell r="DF156">
            <v>0</v>
          </cell>
          <cell r="DG156">
            <v>0</v>
          </cell>
          <cell r="DH156">
            <v>0</v>
          </cell>
          <cell r="DI156">
            <v>0</v>
          </cell>
          <cell r="DK156">
            <v>5390</v>
          </cell>
          <cell r="DL156">
            <v>0</v>
          </cell>
          <cell r="DM156">
            <v>60217</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7.8150000000000004</v>
          </cell>
          <cell r="ED156">
            <v>56178</v>
          </cell>
          <cell r="EE156">
            <v>0</v>
          </cell>
          <cell r="EF156">
            <v>0</v>
          </cell>
          <cell r="EG156">
            <v>0</v>
          </cell>
          <cell r="EH156">
            <v>4039</v>
          </cell>
          <cell r="EI156">
            <v>0</v>
          </cell>
          <cell r="EJ156">
            <v>0</v>
          </cell>
          <cell r="EK156">
            <v>0.159</v>
          </cell>
          <cell r="EL156">
            <v>0</v>
          </cell>
          <cell r="EM156">
            <v>4.7E-2</v>
          </cell>
          <cell r="EN156">
            <v>0</v>
          </cell>
          <cell r="EO156">
            <v>0</v>
          </cell>
          <cell r="EP156">
            <v>0</v>
          </cell>
          <cell r="EQ156">
            <v>0.20599999999999999</v>
          </cell>
          <cell r="ER156">
            <v>0</v>
          </cell>
          <cell r="ES156">
            <v>0.61799999999999999</v>
          </cell>
          <cell r="ET156">
            <v>0</v>
          </cell>
          <cell r="EU156">
            <v>40406</v>
          </cell>
          <cell r="EV156">
            <v>0</v>
          </cell>
          <cell r="EW156">
            <v>0</v>
          </cell>
          <cell r="EX156">
            <v>0</v>
          </cell>
          <cell r="EZ156">
            <v>612622</v>
          </cell>
          <cell r="FA156">
            <v>0</v>
          </cell>
          <cell r="FB156">
            <v>653028</v>
          </cell>
          <cell r="FC156">
            <v>0.97329200000000005</v>
          </cell>
          <cell r="FD156">
            <v>0</v>
          </cell>
          <cell r="FE156">
            <v>75915</v>
          </cell>
          <cell r="FF156">
            <v>19504</v>
          </cell>
          <cell r="FG156">
            <v>5.7339000000000001E-2</v>
          </cell>
          <cell r="FH156">
            <v>4.9002999999999998E-2</v>
          </cell>
          <cell r="FI156">
            <v>0</v>
          </cell>
          <cell r="FJ156">
            <v>0</v>
          </cell>
          <cell r="FK156">
            <v>124.574</v>
          </cell>
          <cell r="FL156">
            <v>768462</v>
          </cell>
          <cell r="FM156">
            <v>0</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F156">
            <v>0</v>
          </cell>
          <cell r="GG156">
            <v>0</v>
          </cell>
          <cell r="GH156">
            <v>0</v>
          </cell>
          <cell r="GI156">
            <v>0</v>
          </cell>
          <cell r="GJ156">
            <v>0</v>
          </cell>
          <cell r="GK156">
            <v>4604.6369999999997</v>
          </cell>
          <cell r="GL156">
            <v>0</v>
          </cell>
          <cell r="GM156">
            <v>0</v>
          </cell>
          <cell r="GN156">
            <v>0</v>
          </cell>
          <cell r="GO156">
            <v>0</v>
          </cell>
          <cell r="GP156">
            <v>748447</v>
          </cell>
          <cell r="GQ156">
            <v>748447</v>
          </cell>
          <cell r="GR156">
            <v>0</v>
          </cell>
          <cell r="GS156">
            <v>0</v>
          </cell>
          <cell r="GT156">
            <v>0</v>
          </cell>
          <cell r="HB156">
            <v>210852832</v>
          </cell>
          <cell r="HC156">
            <v>6.0034999999999998E-2</v>
          </cell>
          <cell r="HD156">
            <v>20015</v>
          </cell>
        </row>
        <row r="157">
          <cell r="B157">
            <v>101838</v>
          </cell>
          <cell r="C157">
            <v>9</v>
          </cell>
          <cell r="D157">
            <v>2019</v>
          </cell>
          <cell r="E157">
            <v>5390</v>
          </cell>
          <cell r="F157">
            <v>0</v>
          </cell>
          <cell r="G157">
            <v>1685.5650000000001</v>
          </cell>
          <cell r="H157">
            <v>1634.9</v>
          </cell>
          <cell r="I157">
            <v>1634.9</v>
          </cell>
          <cell r="J157">
            <v>1685.5650000000001</v>
          </cell>
          <cell r="K157">
            <v>0</v>
          </cell>
          <cell r="L157">
            <v>6535</v>
          </cell>
          <cell r="M157">
            <v>0</v>
          </cell>
          <cell r="N157">
            <v>0</v>
          </cell>
          <cell r="P157">
            <v>1691.752</v>
          </cell>
          <cell r="Q157">
            <v>0</v>
          </cell>
          <cell r="R157">
            <v>756518</v>
          </cell>
          <cell r="S157">
            <v>447.18</v>
          </cell>
          <cell r="U157">
            <v>0</v>
          </cell>
          <cell r="V157">
            <v>898.48299999999995</v>
          </cell>
          <cell r="W157">
            <v>587159</v>
          </cell>
          <cell r="X157">
            <v>587159</v>
          </cell>
          <cell r="Z157">
            <v>0</v>
          </cell>
          <cell r="AA157">
            <v>1</v>
          </cell>
          <cell r="AB157">
            <v>1</v>
          </cell>
          <cell r="AC157">
            <v>0</v>
          </cell>
          <cell r="AD157" t="str">
            <v>N</v>
          </cell>
          <cell r="AE157">
            <v>0</v>
          </cell>
          <cell r="AH157">
            <v>0</v>
          </cell>
          <cell r="AI157">
            <v>0</v>
          </cell>
          <cell r="AJ157">
            <v>5102</v>
          </cell>
          <cell r="AK157" t="str">
            <v>1</v>
          </cell>
          <cell r="AL157" t="str">
            <v>SOUTHWEST SCHOOL</v>
          </cell>
          <cell r="AM157">
            <v>0</v>
          </cell>
          <cell r="AN157">
            <v>0</v>
          </cell>
          <cell r="AO157">
            <v>0</v>
          </cell>
          <cell r="AP157">
            <v>0</v>
          </cell>
          <cell r="AQ157">
            <v>0</v>
          </cell>
          <cell r="AR157">
            <v>0</v>
          </cell>
          <cell r="AS157">
            <v>0</v>
          </cell>
          <cell r="AT157">
            <v>0</v>
          </cell>
          <cell r="AU157">
            <v>0</v>
          </cell>
          <cell r="AV157">
            <v>0</v>
          </cell>
          <cell r="AW157">
            <v>16199687</v>
          </cell>
          <cell r="AX157">
            <v>15708289</v>
          </cell>
          <cell r="AY157">
            <v>0</v>
          </cell>
          <cell r="AZ157">
            <v>873505</v>
          </cell>
          <cell r="BA157">
            <v>0</v>
          </cell>
          <cell r="BB157">
            <v>0</v>
          </cell>
          <cell r="BC157">
            <v>0</v>
          </cell>
          <cell r="BD157">
            <v>0</v>
          </cell>
          <cell r="BE157">
            <v>0</v>
          </cell>
          <cell r="BF157">
            <v>13934247</v>
          </cell>
          <cell r="BG157">
            <v>0</v>
          </cell>
          <cell r="BH157">
            <v>425.40899999999999</v>
          </cell>
          <cell r="BI157">
            <v>116987</v>
          </cell>
          <cell r="BJ157">
            <v>12</v>
          </cell>
          <cell r="BK157">
            <v>0</v>
          </cell>
          <cell r="BL157">
            <v>0</v>
          </cell>
          <cell r="BM157">
            <v>0</v>
          </cell>
          <cell r="BN157">
            <v>0</v>
          </cell>
          <cell r="BO157">
            <v>0</v>
          </cell>
          <cell r="BP157">
            <v>0</v>
          </cell>
          <cell r="BQ157">
            <v>5390</v>
          </cell>
          <cell r="BR157">
            <v>1</v>
          </cell>
          <cell r="BS157">
            <v>0</v>
          </cell>
          <cell r="BT157">
            <v>0</v>
          </cell>
          <cell r="BU157">
            <v>0</v>
          </cell>
          <cell r="BV157">
            <v>0</v>
          </cell>
          <cell r="BW157">
            <v>0</v>
          </cell>
          <cell r="BX157">
            <v>0</v>
          </cell>
          <cell r="BY157">
            <v>0</v>
          </cell>
          <cell r="BZ157">
            <v>0</v>
          </cell>
          <cell r="CA157">
            <v>0</v>
          </cell>
          <cell r="CB157">
            <v>0</v>
          </cell>
          <cell r="CC157">
            <v>0</v>
          </cell>
          <cell r="CG157">
            <v>0</v>
          </cell>
          <cell r="CH157">
            <v>374411</v>
          </cell>
          <cell r="CI157">
            <v>0</v>
          </cell>
          <cell r="CJ157">
            <v>4</v>
          </cell>
          <cell r="CK157">
            <v>0</v>
          </cell>
          <cell r="CL157">
            <v>0</v>
          </cell>
          <cell r="CN157">
            <v>0</v>
          </cell>
          <cell r="CO157">
            <v>1</v>
          </cell>
          <cell r="CP157">
            <v>0.74399999999999999</v>
          </cell>
          <cell r="CQ157">
            <v>0</v>
          </cell>
          <cell r="CR157">
            <v>1685.5650000000001</v>
          </cell>
          <cell r="CS157">
            <v>0</v>
          </cell>
          <cell r="CT157">
            <v>0</v>
          </cell>
          <cell r="CU157">
            <v>0</v>
          </cell>
          <cell r="CV157">
            <v>0</v>
          </cell>
          <cell r="CW157">
            <v>0</v>
          </cell>
          <cell r="CX157">
            <v>0</v>
          </cell>
          <cell r="CY157">
            <v>0</v>
          </cell>
          <cell r="CZ157">
            <v>0</v>
          </cell>
          <cell r="DA157">
            <v>1</v>
          </cell>
          <cell r="DB157">
            <v>10684072</v>
          </cell>
          <cell r="DC157">
            <v>0</v>
          </cell>
          <cell r="DD157">
            <v>0</v>
          </cell>
          <cell r="DE157">
            <v>1543136</v>
          </cell>
          <cell r="DF157">
            <v>1554854</v>
          </cell>
          <cell r="DG157">
            <v>1180.67</v>
          </cell>
          <cell r="DH157">
            <v>0</v>
          </cell>
          <cell r="DI157">
            <v>11718</v>
          </cell>
          <cell r="DK157">
            <v>5390</v>
          </cell>
          <cell r="DL157">
            <v>0</v>
          </cell>
          <cell r="DM157">
            <v>1322830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78.022999999999996</v>
          </cell>
          <cell r="ED157">
            <v>560868</v>
          </cell>
          <cell r="EE157">
            <v>0</v>
          </cell>
          <cell r="EF157">
            <v>0</v>
          </cell>
          <cell r="EG157">
            <v>0</v>
          </cell>
          <cell r="EH157">
            <v>283312</v>
          </cell>
          <cell r="EI157">
            <v>478650</v>
          </cell>
          <cell r="EJ157">
            <v>18.311</v>
          </cell>
          <cell r="EK157">
            <v>11.686</v>
          </cell>
          <cell r="EL157">
            <v>0</v>
          </cell>
          <cell r="EM157">
            <v>0</v>
          </cell>
          <cell r="EN157">
            <v>1.659</v>
          </cell>
          <cell r="EO157">
            <v>0</v>
          </cell>
          <cell r="EP157">
            <v>0</v>
          </cell>
          <cell r="EQ157">
            <v>31.655999999999999</v>
          </cell>
          <cell r="ER157">
            <v>0</v>
          </cell>
          <cell r="ES157">
            <v>43.353000000000002</v>
          </cell>
          <cell r="ET157">
            <v>0</v>
          </cell>
          <cell r="EU157">
            <v>873505</v>
          </cell>
          <cell r="EV157">
            <v>0</v>
          </cell>
          <cell r="EW157">
            <v>0</v>
          </cell>
          <cell r="EX157">
            <v>0</v>
          </cell>
          <cell r="EZ157">
            <v>13616375</v>
          </cell>
          <cell r="FA157">
            <v>0</v>
          </cell>
          <cell r="FB157">
            <v>14489880</v>
          </cell>
          <cell r="FC157">
            <v>0.97329200000000005</v>
          </cell>
          <cell r="FD157">
            <v>0</v>
          </cell>
          <cell r="FE157">
            <v>1664322</v>
          </cell>
          <cell r="FF157">
            <v>427592</v>
          </cell>
          <cell r="FG157">
            <v>5.7339000000000001E-2</v>
          </cell>
          <cell r="FH157">
            <v>4.9002999999999998E-2</v>
          </cell>
          <cell r="FI157">
            <v>0</v>
          </cell>
          <cell r="FJ157">
            <v>0</v>
          </cell>
          <cell r="FK157">
            <v>2731.0880000000002</v>
          </cell>
          <cell r="FL157">
            <v>16956205</v>
          </cell>
          <cell r="FM157">
            <v>0</v>
          </cell>
          <cell r="FN157">
            <v>0</v>
          </cell>
          <cell r="FO157">
            <v>56276</v>
          </cell>
          <cell r="FP157">
            <v>0</v>
          </cell>
          <cell r="FQ157">
            <v>56276</v>
          </cell>
          <cell r="FR157">
            <v>56276</v>
          </cell>
          <cell r="FS157">
            <v>0</v>
          </cell>
          <cell r="FT157">
            <v>0</v>
          </cell>
          <cell r="FU157">
            <v>0</v>
          </cell>
          <cell r="FV157">
            <v>0</v>
          </cell>
          <cell r="FW157">
            <v>0</v>
          </cell>
          <cell r="FX157">
            <v>0</v>
          </cell>
          <cell r="FY157">
            <v>0</v>
          </cell>
          <cell r="FZ157">
            <v>0</v>
          </cell>
          <cell r="GA157">
            <v>0</v>
          </cell>
          <cell r="GB157">
            <v>167702</v>
          </cell>
          <cell r="GC157">
            <v>167702</v>
          </cell>
          <cell r="GD157">
            <v>19.009</v>
          </cell>
          <cell r="GF157">
            <v>0</v>
          </cell>
          <cell r="GG157">
            <v>0</v>
          </cell>
          <cell r="GH157">
            <v>0</v>
          </cell>
          <cell r="GI157">
            <v>0</v>
          </cell>
          <cell r="GJ157">
            <v>0</v>
          </cell>
          <cell r="GK157">
            <v>4786.192</v>
          </cell>
          <cell r="GL157">
            <v>29725</v>
          </cell>
          <cell r="GM157">
            <v>0</v>
          </cell>
          <cell r="GN157">
            <v>0</v>
          </cell>
          <cell r="GO157">
            <v>0</v>
          </cell>
          <cell r="GP157">
            <v>16581794</v>
          </cell>
          <cell r="GQ157">
            <v>16581794</v>
          </cell>
          <cell r="GR157">
            <v>0</v>
          </cell>
          <cell r="GS157">
            <v>0</v>
          </cell>
          <cell r="GT157">
            <v>0</v>
          </cell>
          <cell r="HB157">
            <v>210852832</v>
          </cell>
          <cell r="HC157">
            <v>6.0034999999999998E-2</v>
          </cell>
          <cell r="HD157">
            <v>374411</v>
          </cell>
        </row>
        <row r="158">
          <cell r="B158">
            <v>57839</v>
          </cell>
          <cell r="C158">
            <v>9</v>
          </cell>
          <cell r="D158">
            <v>2019</v>
          </cell>
          <cell r="E158">
            <v>5390</v>
          </cell>
          <cell r="F158">
            <v>0</v>
          </cell>
          <cell r="G158">
            <v>921.88800000000003</v>
          </cell>
          <cell r="H158">
            <v>914.65</v>
          </cell>
          <cell r="I158">
            <v>914.65</v>
          </cell>
          <cell r="J158">
            <v>921.88800000000003</v>
          </cell>
          <cell r="K158">
            <v>0</v>
          </cell>
          <cell r="L158">
            <v>6535</v>
          </cell>
          <cell r="M158">
            <v>0</v>
          </cell>
          <cell r="N158">
            <v>0</v>
          </cell>
          <cell r="P158">
            <v>913.87800000000004</v>
          </cell>
          <cell r="Q158">
            <v>0</v>
          </cell>
          <cell r="R158">
            <v>408668</v>
          </cell>
          <cell r="S158">
            <v>447.18</v>
          </cell>
          <cell r="U158">
            <v>0</v>
          </cell>
          <cell r="V158">
            <v>532.74699999999996</v>
          </cell>
          <cell r="W158">
            <v>348150</v>
          </cell>
          <cell r="X158">
            <v>348150</v>
          </cell>
          <cell r="Z158">
            <v>0</v>
          </cell>
          <cell r="AA158">
            <v>1</v>
          </cell>
          <cell r="AB158">
            <v>1</v>
          </cell>
          <cell r="AC158">
            <v>0</v>
          </cell>
          <cell r="AD158" t="str">
            <v>N</v>
          </cell>
          <cell r="AE158">
            <v>0</v>
          </cell>
          <cell r="AH158">
            <v>0</v>
          </cell>
          <cell r="AI158">
            <v>0</v>
          </cell>
          <cell r="AJ158">
            <v>5102</v>
          </cell>
          <cell r="AK158" t="str">
            <v>1</v>
          </cell>
          <cell r="AL158" t="str">
            <v>LA ACADEMIA DE ESTRELLAS</v>
          </cell>
          <cell r="AM158">
            <v>0</v>
          </cell>
          <cell r="AN158">
            <v>0</v>
          </cell>
          <cell r="AO158">
            <v>0</v>
          </cell>
          <cell r="AP158">
            <v>0</v>
          </cell>
          <cell r="AQ158">
            <v>0</v>
          </cell>
          <cell r="AR158">
            <v>0</v>
          </cell>
          <cell r="AS158">
            <v>0</v>
          </cell>
          <cell r="AT158">
            <v>0</v>
          </cell>
          <cell r="AU158">
            <v>0</v>
          </cell>
          <cell r="AV158">
            <v>0</v>
          </cell>
          <cell r="AW158">
            <v>9190035</v>
          </cell>
          <cell r="AX158">
            <v>8985258</v>
          </cell>
          <cell r="AY158">
            <v>0</v>
          </cell>
          <cell r="AZ158">
            <v>408668</v>
          </cell>
          <cell r="BA158">
            <v>0</v>
          </cell>
          <cell r="BB158">
            <v>1568</v>
          </cell>
          <cell r="BC158">
            <v>1568</v>
          </cell>
          <cell r="BD158">
            <v>2</v>
          </cell>
          <cell r="BE158">
            <v>0</v>
          </cell>
          <cell r="BF158">
            <v>7977392</v>
          </cell>
          <cell r="BG158">
            <v>0</v>
          </cell>
          <cell r="BH158">
            <v>0</v>
          </cell>
          <cell r="BI158">
            <v>0</v>
          </cell>
          <cell r="BJ158">
            <v>12</v>
          </cell>
          <cell r="BK158">
            <v>0</v>
          </cell>
          <cell r="BL158">
            <v>0</v>
          </cell>
          <cell r="BM158">
            <v>0</v>
          </cell>
          <cell r="BN158">
            <v>0</v>
          </cell>
          <cell r="BO158">
            <v>0</v>
          </cell>
          <cell r="BP158">
            <v>0</v>
          </cell>
          <cell r="BQ158">
            <v>5390</v>
          </cell>
          <cell r="BR158">
            <v>1</v>
          </cell>
          <cell r="BS158">
            <v>0</v>
          </cell>
          <cell r="BT158">
            <v>0</v>
          </cell>
          <cell r="BU158">
            <v>0</v>
          </cell>
          <cell r="BV158">
            <v>0</v>
          </cell>
          <cell r="BW158">
            <v>0</v>
          </cell>
          <cell r="BX158">
            <v>0</v>
          </cell>
          <cell r="BY158">
            <v>0</v>
          </cell>
          <cell r="BZ158">
            <v>0</v>
          </cell>
          <cell r="CA158">
            <v>0</v>
          </cell>
          <cell r="CB158">
            <v>0</v>
          </cell>
          <cell r="CC158">
            <v>0</v>
          </cell>
          <cell r="CG158">
            <v>0</v>
          </cell>
          <cell r="CH158">
            <v>204777</v>
          </cell>
          <cell r="CI158">
            <v>0</v>
          </cell>
          <cell r="CJ158">
            <v>4</v>
          </cell>
          <cell r="CK158">
            <v>0</v>
          </cell>
          <cell r="CL158">
            <v>0</v>
          </cell>
          <cell r="CN158">
            <v>0</v>
          </cell>
          <cell r="CO158">
            <v>1</v>
          </cell>
          <cell r="CP158">
            <v>0</v>
          </cell>
          <cell r="CQ158">
            <v>0</v>
          </cell>
          <cell r="CR158">
            <v>921.88800000000003</v>
          </cell>
          <cell r="CS158">
            <v>0</v>
          </cell>
          <cell r="CT158">
            <v>0</v>
          </cell>
          <cell r="CU158">
            <v>0</v>
          </cell>
          <cell r="CV158">
            <v>0</v>
          </cell>
          <cell r="CW158">
            <v>0</v>
          </cell>
          <cell r="CX158">
            <v>0</v>
          </cell>
          <cell r="CY158">
            <v>0</v>
          </cell>
          <cell r="CZ158">
            <v>0</v>
          </cell>
          <cell r="DA158">
            <v>1</v>
          </cell>
          <cell r="DB158">
            <v>5977238</v>
          </cell>
          <cell r="DC158">
            <v>0</v>
          </cell>
          <cell r="DD158">
            <v>0</v>
          </cell>
          <cell r="DE158">
            <v>1290663</v>
          </cell>
          <cell r="DF158">
            <v>1290663</v>
          </cell>
          <cell r="DG158">
            <v>987.5</v>
          </cell>
          <cell r="DH158">
            <v>0</v>
          </cell>
          <cell r="DI158">
            <v>0</v>
          </cell>
          <cell r="DK158">
            <v>5390</v>
          </cell>
          <cell r="DL158">
            <v>0</v>
          </cell>
          <cell r="DM158">
            <v>578681</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0.126</v>
          </cell>
          <cell r="EB158">
            <v>0</v>
          </cell>
          <cell r="EC158">
            <v>56.11</v>
          </cell>
          <cell r="ED158">
            <v>403347</v>
          </cell>
          <cell r="EE158">
            <v>0</v>
          </cell>
          <cell r="EF158">
            <v>0</v>
          </cell>
          <cell r="EG158">
            <v>0</v>
          </cell>
          <cell r="EH158">
            <v>175334</v>
          </cell>
          <cell r="EI158">
            <v>0</v>
          </cell>
          <cell r="EJ158">
            <v>0</v>
          </cell>
          <cell r="EK158">
            <v>4.68</v>
          </cell>
          <cell r="EL158">
            <v>0</v>
          </cell>
          <cell r="EM158">
            <v>0</v>
          </cell>
          <cell r="EN158">
            <v>2.4319999999999999</v>
          </cell>
          <cell r="EO158">
            <v>0</v>
          </cell>
          <cell r="EP158">
            <v>0</v>
          </cell>
          <cell r="EQ158">
            <v>7.2380000000000004</v>
          </cell>
          <cell r="ER158">
            <v>0</v>
          </cell>
          <cell r="ES158">
            <v>26.83</v>
          </cell>
          <cell r="ET158">
            <v>0</v>
          </cell>
          <cell r="EU158">
            <v>408668</v>
          </cell>
          <cell r="EV158">
            <v>0</v>
          </cell>
          <cell r="EW158">
            <v>0</v>
          </cell>
          <cell r="EX158">
            <v>0</v>
          </cell>
          <cell r="EZ158">
            <v>7787632</v>
          </cell>
          <cell r="FA158">
            <v>0</v>
          </cell>
          <cell r="FB158">
            <v>8196300</v>
          </cell>
          <cell r="FC158">
            <v>0.97329200000000005</v>
          </cell>
          <cell r="FD158">
            <v>0</v>
          </cell>
          <cell r="FE158">
            <v>952829</v>
          </cell>
          <cell r="FF158">
            <v>244797</v>
          </cell>
          <cell r="FG158">
            <v>5.7339000000000001E-2</v>
          </cell>
          <cell r="FH158">
            <v>4.9002999999999998E-2</v>
          </cell>
          <cell r="FI158">
            <v>0</v>
          </cell>
          <cell r="FJ158">
            <v>0</v>
          </cell>
          <cell r="FK158">
            <v>1563.5550000000001</v>
          </cell>
          <cell r="FL158">
            <v>9598703</v>
          </cell>
          <cell r="FM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F158">
            <v>0</v>
          </cell>
          <cell r="GG158">
            <v>0</v>
          </cell>
          <cell r="GH158">
            <v>0</v>
          </cell>
          <cell r="GI158">
            <v>0</v>
          </cell>
          <cell r="GJ158">
            <v>0</v>
          </cell>
          <cell r="GK158">
            <v>4604.6369999999997</v>
          </cell>
          <cell r="GL158">
            <v>11508</v>
          </cell>
          <cell r="GM158">
            <v>0</v>
          </cell>
          <cell r="GN158">
            <v>0</v>
          </cell>
          <cell r="GO158">
            <v>0</v>
          </cell>
          <cell r="GP158">
            <v>9393926</v>
          </cell>
          <cell r="GQ158">
            <v>9393926</v>
          </cell>
          <cell r="GR158">
            <v>0</v>
          </cell>
          <cell r="GS158">
            <v>0</v>
          </cell>
          <cell r="GT158">
            <v>0</v>
          </cell>
          <cell r="HB158">
            <v>210852832</v>
          </cell>
          <cell r="HC158">
            <v>6.0034999999999998E-2</v>
          </cell>
          <cell r="HD158">
            <v>204777</v>
          </cell>
        </row>
        <row r="159">
          <cell r="B159">
            <v>57840</v>
          </cell>
          <cell r="C159">
            <v>9</v>
          </cell>
          <cell r="D159">
            <v>2019</v>
          </cell>
          <cell r="E159">
            <v>5390</v>
          </cell>
          <cell r="F159">
            <v>0</v>
          </cell>
          <cell r="G159">
            <v>603.03700000000003</v>
          </cell>
          <cell r="H159">
            <v>455.91800000000001</v>
          </cell>
          <cell r="I159">
            <v>455.91800000000001</v>
          </cell>
          <cell r="J159">
            <v>603.03700000000003</v>
          </cell>
          <cell r="K159">
            <v>0</v>
          </cell>
          <cell r="L159">
            <v>6535</v>
          </cell>
          <cell r="M159">
            <v>0</v>
          </cell>
          <cell r="N159">
            <v>0</v>
          </cell>
          <cell r="P159">
            <v>603.70699999999999</v>
          </cell>
          <cell r="Q159">
            <v>0</v>
          </cell>
          <cell r="R159">
            <v>269966</v>
          </cell>
          <cell r="S159">
            <v>447.18</v>
          </cell>
          <cell r="U159">
            <v>0</v>
          </cell>
          <cell r="V159">
            <v>0</v>
          </cell>
          <cell r="W159">
            <v>0</v>
          </cell>
          <cell r="X159">
            <v>0</v>
          </cell>
          <cell r="Z159">
            <v>0</v>
          </cell>
          <cell r="AA159">
            <v>1</v>
          </cell>
          <cell r="AB159">
            <v>1</v>
          </cell>
          <cell r="AC159">
            <v>0</v>
          </cell>
          <cell r="AD159" t="str">
            <v>N</v>
          </cell>
          <cell r="AE159">
            <v>0</v>
          </cell>
          <cell r="AH159">
            <v>0</v>
          </cell>
          <cell r="AI159">
            <v>0</v>
          </cell>
          <cell r="AJ159">
            <v>5102</v>
          </cell>
          <cell r="AK159" t="str">
            <v>1</v>
          </cell>
          <cell r="AL159" t="str">
            <v>RICHLAND COLLEGIATE HIGH SCHOOL</v>
          </cell>
          <cell r="AM159">
            <v>0</v>
          </cell>
          <cell r="AN159">
            <v>0</v>
          </cell>
          <cell r="AO159">
            <v>0</v>
          </cell>
          <cell r="AP159">
            <v>0</v>
          </cell>
          <cell r="AQ159">
            <v>0</v>
          </cell>
          <cell r="AR159">
            <v>0</v>
          </cell>
          <cell r="AS159">
            <v>0</v>
          </cell>
          <cell r="AT159">
            <v>0</v>
          </cell>
          <cell r="AU159">
            <v>0</v>
          </cell>
          <cell r="AV159">
            <v>0</v>
          </cell>
          <cell r="AW159">
            <v>4942326</v>
          </cell>
          <cell r="AX159">
            <v>4662778</v>
          </cell>
          <cell r="AY159">
            <v>0</v>
          </cell>
          <cell r="AZ159">
            <v>415563</v>
          </cell>
          <cell r="BA159">
            <v>0</v>
          </cell>
          <cell r="BB159">
            <v>0</v>
          </cell>
          <cell r="BC159">
            <v>0</v>
          </cell>
          <cell r="BD159">
            <v>0</v>
          </cell>
          <cell r="BE159">
            <v>0</v>
          </cell>
          <cell r="BF159">
            <v>4175608</v>
          </cell>
          <cell r="BG159">
            <v>0</v>
          </cell>
          <cell r="BH159">
            <v>529.44200000000001</v>
          </cell>
          <cell r="BI159">
            <v>145597</v>
          </cell>
          <cell r="BJ159">
            <v>12</v>
          </cell>
          <cell r="BK159">
            <v>0</v>
          </cell>
          <cell r="BL159">
            <v>0</v>
          </cell>
          <cell r="BM159">
            <v>0</v>
          </cell>
          <cell r="BN159">
            <v>0</v>
          </cell>
          <cell r="BO159">
            <v>0</v>
          </cell>
          <cell r="BP159">
            <v>0</v>
          </cell>
          <cell r="BQ159">
            <v>5390</v>
          </cell>
          <cell r="BR159">
            <v>1</v>
          </cell>
          <cell r="BS159">
            <v>0</v>
          </cell>
          <cell r="BT159">
            <v>0</v>
          </cell>
          <cell r="BU159">
            <v>0</v>
          </cell>
          <cell r="BV159">
            <v>0</v>
          </cell>
          <cell r="BW159">
            <v>0</v>
          </cell>
          <cell r="BX159">
            <v>0</v>
          </cell>
          <cell r="BY159">
            <v>0</v>
          </cell>
          <cell r="BZ159">
            <v>0</v>
          </cell>
          <cell r="CA159">
            <v>0</v>
          </cell>
          <cell r="CB159">
            <v>0</v>
          </cell>
          <cell r="CC159">
            <v>0</v>
          </cell>
          <cell r="CG159">
            <v>0</v>
          </cell>
          <cell r="CH159">
            <v>133951</v>
          </cell>
          <cell r="CI159">
            <v>0</v>
          </cell>
          <cell r="CJ159">
            <v>4</v>
          </cell>
          <cell r="CK159">
            <v>0</v>
          </cell>
          <cell r="CL159">
            <v>0</v>
          </cell>
          <cell r="CN159">
            <v>0</v>
          </cell>
          <cell r="CO159">
            <v>1</v>
          </cell>
          <cell r="CP159">
            <v>0</v>
          </cell>
          <cell r="CQ159">
            <v>0</v>
          </cell>
          <cell r="CR159">
            <v>603.03700000000003</v>
          </cell>
          <cell r="CS159">
            <v>0</v>
          </cell>
          <cell r="CT159">
            <v>0</v>
          </cell>
          <cell r="CU159">
            <v>0</v>
          </cell>
          <cell r="CV159">
            <v>0</v>
          </cell>
          <cell r="CW159">
            <v>0</v>
          </cell>
          <cell r="CX159">
            <v>0</v>
          </cell>
          <cell r="CY159">
            <v>0</v>
          </cell>
          <cell r="CZ159">
            <v>0</v>
          </cell>
          <cell r="DA159">
            <v>1</v>
          </cell>
          <cell r="DB159">
            <v>2979424</v>
          </cell>
          <cell r="DC159">
            <v>0</v>
          </cell>
          <cell r="DD159">
            <v>0</v>
          </cell>
          <cell r="DE159">
            <v>0</v>
          </cell>
          <cell r="DF159">
            <v>0</v>
          </cell>
          <cell r="DG159">
            <v>0</v>
          </cell>
          <cell r="DH159">
            <v>0</v>
          </cell>
          <cell r="DI159">
            <v>0</v>
          </cell>
          <cell r="DK159">
            <v>5390</v>
          </cell>
          <cell r="DL159">
            <v>0</v>
          </cell>
          <cell r="DM159">
            <v>12846</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1.7869999999999999</v>
          </cell>
          <cell r="ED159">
            <v>12846</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415563</v>
          </cell>
          <cell r="EV159">
            <v>0</v>
          </cell>
          <cell r="EW159">
            <v>0</v>
          </cell>
          <cell r="EX159">
            <v>0</v>
          </cell>
          <cell r="EZ159">
            <v>4035905</v>
          </cell>
          <cell r="FA159">
            <v>0</v>
          </cell>
          <cell r="FB159">
            <v>4451468</v>
          </cell>
          <cell r="FC159">
            <v>0.97329200000000005</v>
          </cell>
          <cell r="FD159">
            <v>0</v>
          </cell>
          <cell r="FE159">
            <v>498739</v>
          </cell>
          <cell r="FF159">
            <v>128134</v>
          </cell>
          <cell r="FG159">
            <v>5.7339000000000001E-2</v>
          </cell>
          <cell r="FH159">
            <v>4.9002999999999998E-2</v>
          </cell>
          <cell r="FI159">
            <v>0</v>
          </cell>
          <cell r="FJ159">
            <v>0</v>
          </cell>
          <cell r="FK159">
            <v>818.41200000000003</v>
          </cell>
          <cell r="FL159">
            <v>5212292</v>
          </cell>
          <cell r="FM159">
            <v>0</v>
          </cell>
          <cell r="FN159">
            <v>0</v>
          </cell>
          <cell r="FO159">
            <v>15680</v>
          </cell>
          <cell r="FP159">
            <v>0</v>
          </cell>
          <cell r="FQ159">
            <v>15680</v>
          </cell>
          <cell r="FR159">
            <v>15680</v>
          </cell>
          <cell r="FS159">
            <v>0</v>
          </cell>
          <cell r="FT159">
            <v>0</v>
          </cell>
          <cell r="FU159">
            <v>0</v>
          </cell>
          <cell r="FV159">
            <v>0</v>
          </cell>
          <cell r="FW159">
            <v>0</v>
          </cell>
          <cell r="FX159">
            <v>0</v>
          </cell>
          <cell r="FY159">
            <v>0</v>
          </cell>
          <cell r="FZ159">
            <v>0</v>
          </cell>
          <cell r="GA159">
            <v>0</v>
          </cell>
          <cell r="GB159">
            <v>1297921</v>
          </cell>
          <cell r="GC159">
            <v>1297921</v>
          </cell>
          <cell r="GD159">
            <v>147.119</v>
          </cell>
          <cell r="GF159">
            <v>0</v>
          </cell>
          <cell r="GG159">
            <v>0</v>
          </cell>
          <cell r="GH159">
            <v>0</v>
          </cell>
          <cell r="GI159">
            <v>0</v>
          </cell>
          <cell r="GJ159">
            <v>0</v>
          </cell>
          <cell r="GK159">
            <v>4818.6130000000003</v>
          </cell>
          <cell r="GL159">
            <v>8919</v>
          </cell>
          <cell r="GM159">
            <v>0</v>
          </cell>
          <cell r="GN159">
            <v>11762</v>
          </cell>
          <cell r="GO159">
            <v>0</v>
          </cell>
          <cell r="GP159">
            <v>5078341</v>
          </cell>
          <cell r="GQ159">
            <v>5078341</v>
          </cell>
          <cell r="GR159">
            <v>0</v>
          </cell>
          <cell r="GS159">
            <v>0</v>
          </cell>
          <cell r="GT159">
            <v>0</v>
          </cell>
          <cell r="HB159">
            <v>210852832</v>
          </cell>
          <cell r="HC159">
            <v>6.0034999999999998E-2</v>
          </cell>
          <cell r="HD159">
            <v>133951</v>
          </cell>
        </row>
        <row r="160">
          <cell r="B160">
            <v>101840</v>
          </cell>
          <cell r="C160">
            <v>9</v>
          </cell>
          <cell r="D160">
            <v>2019</v>
          </cell>
          <cell r="E160">
            <v>5390</v>
          </cell>
          <cell r="F160">
            <v>0</v>
          </cell>
          <cell r="G160">
            <v>396.90199999999999</v>
          </cell>
          <cell r="H160">
            <v>394.23399999999998</v>
          </cell>
          <cell r="I160">
            <v>394.23399999999998</v>
          </cell>
          <cell r="J160">
            <v>396.90199999999999</v>
          </cell>
          <cell r="K160">
            <v>0</v>
          </cell>
          <cell r="L160">
            <v>6535</v>
          </cell>
          <cell r="M160">
            <v>0</v>
          </cell>
          <cell r="N160">
            <v>0</v>
          </cell>
          <cell r="P160">
            <v>396.767</v>
          </cell>
          <cell r="Q160">
            <v>0</v>
          </cell>
          <cell r="R160">
            <v>177426</v>
          </cell>
          <cell r="S160">
            <v>447.18</v>
          </cell>
          <cell r="U160">
            <v>0</v>
          </cell>
          <cell r="V160">
            <v>15.32</v>
          </cell>
          <cell r="W160">
            <v>10012</v>
          </cell>
          <cell r="X160">
            <v>10012</v>
          </cell>
          <cell r="Z160">
            <v>0</v>
          </cell>
          <cell r="AA160">
            <v>1</v>
          </cell>
          <cell r="AB160">
            <v>1</v>
          </cell>
          <cell r="AC160">
            <v>0</v>
          </cell>
          <cell r="AD160" t="str">
            <v>N</v>
          </cell>
          <cell r="AE160">
            <v>0</v>
          </cell>
          <cell r="AH160">
            <v>0</v>
          </cell>
          <cell r="AI160">
            <v>0</v>
          </cell>
          <cell r="AJ160">
            <v>5102</v>
          </cell>
          <cell r="AK160" t="str">
            <v>1</v>
          </cell>
          <cell r="AL160" t="str">
            <v>TWO DIMENSIONS PREPARATORY ACADEMY</v>
          </cell>
          <cell r="AM160">
            <v>0</v>
          </cell>
          <cell r="AN160">
            <v>0</v>
          </cell>
          <cell r="AO160">
            <v>0</v>
          </cell>
          <cell r="AP160">
            <v>0</v>
          </cell>
          <cell r="AQ160">
            <v>0</v>
          </cell>
          <cell r="AR160">
            <v>0</v>
          </cell>
          <cell r="AS160">
            <v>0</v>
          </cell>
          <cell r="AT160">
            <v>0</v>
          </cell>
          <cell r="AU160">
            <v>0</v>
          </cell>
          <cell r="AV160">
            <v>0</v>
          </cell>
          <cell r="AW160">
            <v>3757127</v>
          </cell>
          <cell r="AX160">
            <v>3653964</v>
          </cell>
          <cell r="AY160">
            <v>0</v>
          </cell>
          <cell r="AZ160">
            <v>177426</v>
          </cell>
          <cell r="BA160">
            <v>30</v>
          </cell>
          <cell r="BB160">
            <v>15562</v>
          </cell>
          <cell r="BC160">
            <v>15562</v>
          </cell>
          <cell r="BD160">
            <v>19.844999999999999</v>
          </cell>
          <cell r="BE160">
            <v>0</v>
          </cell>
          <cell r="BF160">
            <v>3253645</v>
          </cell>
          <cell r="BG160">
            <v>0</v>
          </cell>
          <cell r="BH160">
            <v>0</v>
          </cell>
          <cell r="BI160">
            <v>0</v>
          </cell>
          <cell r="BJ160">
            <v>12</v>
          </cell>
          <cell r="BK160">
            <v>0</v>
          </cell>
          <cell r="BL160">
            <v>0</v>
          </cell>
          <cell r="BM160">
            <v>0</v>
          </cell>
          <cell r="BN160">
            <v>0</v>
          </cell>
          <cell r="BO160">
            <v>0</v>
          </cell>
          <cell r="BP160">
            <v>0</v>
          </cell>
          <cell r="BQ160">
            <v>5390</v>
          </cell>
          <cell r="BR160">
            <v>1</v>
          </cell>
          <cell r="BS160">
            <v>0</v>
          </cell>
          <cell r="BT160">
            <v>0</v>
          </cell>
          <cell r="BU160">
            <v>0</v>
          </cell>
          <cell r="BV160">
            <v>0</v>
          </cell>
          <cell r="BW160">
            <v>0</v>
          </cell>
          <cell r="BX160">
            <v>0</v>
          </cell>
          <cell r="BY160">
            <v>0</v>
          </cell>
          <cell r="BZ160">
            <v>0</v>
          </cell>
          <cell r="CA160">
            <v>0</v>
          </cell>
          <cell r="CB160">
            <v>0</v>
          </cell>
          <cell r="CC160">
            <v>0</v>
          </cell>
          <cell r="CG160">
            <v>0</v>
          </cell>
          <cell r="CH160">
            <v>103163</v>
          </cell>
          <cell r="CI160">
            <v>0</v>
          </cell>
          <cell r="CJ160">
            <v>4</v>
          </cell>
          <cell r="CK160">
            <v>0</v>
          </cell>
          <cell r="CL160">
            <v>0</v>
          </cell>
          <cell r="CN160">
            <v>0</v>
          </cell>
          <cell r="CO160">
            <v>1</v>
          </cell>
          <cell r="CP160">
            <v>0</v>
          </cell>
          <cell r="CQ160">
            <v>0</v>
          </cell>
          <cell r="CR160">
            <v>396.90199999999999</v>
          </cell>
          <cell r="CS160">
            <v>0</v>
          </cell>
          <cell r="CT160">
            <v>0</v>
          </cell>
          <cell r="CU160">
            <v>0</v>
          </cell>
          <cell r="CV160">
            <v>0</v>
          </cell>
          <cell r="CW160">
            <v>0</v>
          </cell>
          <cell r="CX160">
            <v>0</v>
          </cell>
          <cell r="CY160">
            <v>0</v>
          </cell>
          <cell r="CZ160">
            <v>0</v>
          </cell>
          <cell r="DA160">
            <v>1</v>
          </cell>
          <cell r="DB160">
            <v>2576319</v>
          </cell>
          <cell r="DC160">
            <v>0</v>
          </cell>
          <cell r="DD160">
            <v>0</v>
          </cell>
          <cell r="DE160">
            <v>675066</v>
          </cell>
          <cell r="DF160">
            <v>675066</v>
          </cell>
          <cell r="DG160">
            <v>516.5</v>
          </cell>
          <cell r="DH160">
            <v>0</v>
          </cell>
          <cell r="DI160">
            <v>0</v>
          </cell>
          <cell r="DK160">
            <v>5390</v>
          </cell>
          <cell r="DL160">
            <v>0</v>
          </cell>
          <cell r="DM160">
            <v>65969</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8.9999999999999993E-3</v>
          </cell>
          <cell r="EB160">
            <v>0</v>
          </cell>
          <cell r="EC160">
            <v>1.488</v>
          </cell>
          <cell r="ED160">
            <v>10696</v>
          </cell>
          <cell r="EE160">
            <v>0</v>
          </cell>
          <cell r="EF160">
            <v>0</v>
          </cell>
          <cell r="EG160">
            <v>0</v>
          </cell>
          <cell r="EH160">
            <v>55273</v>
          </cell>
          <cell r="EI160">
            <v>0</v>
          </cell>
          <cell r="EJ160">
            <v>0</v>
          </cell>
          <cell r="EK160">
            <v>2.4409999999999998</v>
          </cell>
          <cell r="EL160">
            <v>0</v>
          </cell>
          <cell r="EM160">
            <v>0</v>
          </cell>
          <cell r="EN160">
            <v>0.218</v>
          </cell>
          <cell r="EO160">
            <v>0</v>
          </cell>
          <cell r="EP160">
            <v>0</v>
          </cell>
          <cell r="EQ160">
            <v>2.6680000000000001</v>
          </cell>
          <cell r="ER160">
            <v>0</v>
          </cell>
          <cell r="ES160">
            <v>8.4580000000000002</v>
          </cell>
          <cell r="ET160">
            <v>15000</v>
          </cell>
          <cell r="EU160">
            <v>177426</v>
          </cell>
          <cell r="EV160">
            <v>0</v>
          </cell>
          <cell r="EW160">
            <v>0</v>
          </cell>
          <cell r="EX160">
            <v>0</v>
          </cell>
          <cell r="EZ160">
            <v>3165502</v>
          </cell>
          <cell r="FA160">
            <v>0</v>
          </cell>
          <cell r="FB160">
            <v>3342928</v>
          </cell>
          <cell r="FC160">
            <v>0.97329200000000005</v>
          </cell>
          <cell r="FD160">
            <v>0</v>
          </cell>
          <cell r="FE160">
            <v>388619</v>
          </cell>
          <cell r="FF160">
            <v>99843</v>
          </cell>
          <cell r="FG160">
            <v>5.7339000000000001E-2</v>
          </cell>
          <cell r="FH160">
            <v>4.9002999999999998E-2</v>
          </cell>
          <cell r="FI160">
            <v>0</v>
          </cell>
          <cell r="FJ160">
            <v>0</v>
          </cell>
          <cell r="FK160">
            <v>637.70899999999995</v>
          </cell>
          <cell r="FL160">
            <v>3934553</v>
          </cell>
          <cell r="FM160">
            <v>0</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F160">
            <v>0</v>
          </cell>
          <cell r="GG160">
            <v>0</v>
          </cell>
          <cell r="GH160">
            <v>0</v>
          </cell>
          <cell r="GI160">
            <v>0</v>
          </cell>
          <cell r="GJ160">
            <v>0</v>
          </cell>
          <cell r="GK160">
            <v>4604.6369999999997</v>
          </cell>
          <cell r="GL160">
            <v>12018</v>
          </cell>
          <cell r="GM160">
            <v>0</v>
          </cell>
          <cell r="GN160">
            <v>0</v>
          </cell>
          <cell r="GO160">
            <v>0</v>
          </cell>
          <cell r="GP160">
            <v>3831390</v>
          </cell>
          <cell r="GQ160">
            <v>3831390</v>
          </cell>
          <cell r="GR160">
            <v>0</v>
          </cell>
          <cell r="GS160">
            <v>0</v>
          </cell>
          <cell r="GT160">
            <v>0</v>
          </cell>
          <cell r="HB160">
            <v>210852832</v>
          </cell>
          <cell r="HC160">
            <v>6.0034999999999998E-2</v>
          </cell>
          <cell r="HD160">
            <v>88163</v>
          </cell>
        </row>
        <row r="161">
          <cell r="B161">
            <v>57841</v>
          </cell>
          <cell r="C161">
            <v>9</v>
          </cell>
          <cell r="D161">
            <v>2019</v>
          </cell>
          <cell r="E161">
            <v>5390</v>
          </cell>
          <cell r="F161">
            <v>0</v>
          </cell>
          <cell r="G161">
            <v>631.31700000000001</v>
          </cell>
          <cell r="H161">
            <v>629.88300000000004</v>
          </cell>
          <cell r="I161">
            <v>629.88300000000004</v>
          </cell>
          <cell r="J161">
            <v>631.31700000000001</v>
          </cell>
          <cell r="K161">
            <v>0</v>
          </cell>
          <cell r="L161">
            <v>6535</v>
          </cell>
          <cell r="M161">
            <v>0</v>
          </cell>
          <cell r="N161">
            <v>0</v>
          </cell>
          <cell r="P161">
            <v>631.41700000000003</v>
          </cell>
          <cell r="Q161">
            <v>0</v>
          </cell>
          <cell r="R161">
            <v>282357</v>
          </cell>
          <cell r="S161">
            <v>447.18</v>
          </cell>
          <cell r="U161">
            <v>0</v>
          </cell>
          <cell r="V161">
            <v>327.33300000000003</v>
          </cell>
          <cell r="W161">
            <v>213912</v>
          </cell>
          <cell r="X161">
            <v>213912</v>
          </cell>
          <cell r="Z161">
            <v>0</v>
          </cell>
          <cell r="AA161">
            <v>1</v>
          </cell>
          <cell r="AB161">
            <v>1</v>
          </cell>
          <cell r="AC161">
            <v>0</v>
          </cell>
          <cell r="AD161" t="str">
            <v>N</v>
          </cell>
          <cell r="AE161">
            <v>0</v>
          </cell>
          <cell r="AH161">
            <v>0</v>
          </cell>
          <cell r="AI161">
            <v>0</v>
          </cell>
          <cell r="AJ161">
            <v>5102</v>
          </cell>
          <cell r="AK161" t="str">
            <v>1</v>
          </cell>
          <cell r="AL161" t="str">
            <v>CITYSCAPE SCHOOLS</v>
          </cell>
          <cell r="AM161">
            <v>0</v>
          </cell>
          <cell r="AN161">
            <v>0</v>
          </cell>
          <cell r="AO161">
            <v>0</v>
          </cell>
          <cell r="AP161">
            <v>0</v>
          </cell>
          <cell r="AQ161">
            <v>0</v>
          </cell>
          <cell r="AR161">
            <v>0</v>
          </cell>
          <cell r="AS161">
            <v>0</v>
          </cell>
          <cell r="AT161">
            <v>0</v>
          </cell>
          <cell r="AU161">
            <v>0</v>
          </cell>
          <cell r="AV161">
            <v>0</v>
          </cell>
          <cell r="AW161">
            <v>5953902</v>
          </cell>
          <cell r="AX161">
            <v>5813669</v>
          </cell>
          <cell r="AY161">
            <v>0</v>
          </cell>
          <cell r="AZ161">
            <v>282357</v>
          </cell>
          <cell r="BA161">
            <v>0</v>
          </cell>
          <cell r="BB161">
            <v>0</v>
          </cell>
          <cell r="BC161">
            <v>0</v>
          </cell>
          <cell r="BD161">
            <v>0</v>
          </cell>
          <cell r="BE161">
            <v>0</v>
          </cell>
          <cell r="BF161">
            <v>5176791</v>
          </cell>
          <cell r="BG161">
            <v>0</v>
          </cell>
          <cell r="BH161">
            <v>0</v>
          </cell>
          <cell r="BI161">
            <v>0</v>
          </cell>
          <cell r="BJ161">
            <v>12</v>
          </cell>
          <cell r="BK161">
            <v>0</v>
          </cell>
          <cell r="BL161">
            <v>0</v>
          </cell>
          <cell r="BM161">
            <v>0</v>
          </cell>
          <cell r="BN161">
            <v>0</v>
          </cell>
          <cell r="BO161">
            <v>0</v>
          </cell>
          <cell r="BP161">
            <v>0</v>
          </cell>
          <cell r="BQ161">
            <v>5390</v>
          </cell>
          <cell r="BR161">
            <v>1</v>
          </cell>
          <cell r="BS161">
            <v>0</v>
          </cell>
          <cell r="BT161">
            <v>0</v>
          </cell>
          <cell r="BU161">
            <v>0</v>
          </cell>
          <cell r="BV161">
            <v>0</v>
          </cell>
          <cell r="BW161">
            <v>0</v>
          </cell>
          <cell r="BX161">
            <v>0</v>
          </cell>
          <cell r="BY161">
            <v>0</v>
          </cell>
          <cell r="BZ161">
            <v>0</v>
          </cell>
          <cell r="CA161">
            <v>0</v>
          </cell>
          <cell r="CB161">
            <v>0</v>
          </cell>
          <cell r="CC161">
            <v>0</v>
          </cell>
          <cell r="CG161">
            <v>0</v>
          </cell>
          <cell r="CH161">
            <v>140233</v>
          </cell>
          <cell r="CI161">
            <v>0</v>
          </cell>
          <cell r="CJ161">
            <v>5</v>
          </cell>
          <cell r="CK161">
            <v>0</v>
          </cell>
          <cell r="CL161">
            <v>0</v>
          </cell>
          <cell r="CN161">
            <v>0</v>
          </cell>
          <cell r="CO161">
            <v>1</v>
          </cell>
          <cell r="CP161">
            <v>0</v>
          </cell>
          <cell r="CQ161">
            <v>0</v>
          </cell>
          <cell r="CR161">
            <v>631.31700000000001</v>
          </cell>
          <cell r="CS161">
            <v>0</v>
          </cell>
          <cell r="CT161">
            <v>0</v>
          </cell>
          <cell r="CU161">
            <v>0</v>
          </cell>
          <cell r="CV161">
            <v>0</v>
          </cell>
          <cell r="CW161">
            <v>0</v>
          </cell>
          <cell r="CX161">
            <v>0</v>
          </cell>
          <cell r="CY161">
            <v>0</v>
          </cell>
          <cell r="CZ161">
            <v>0</v>
          </cell>
          <cell r="DA161">
            <v>1</v>
          </cell>
          <cell r="DB161">
            <v>4116285</v>
          </cell>
          <cell r="DC161">
            <v>0</v>
          </cell>
          <cell r="DD161">
            <v>0</v>
          </cell>
          <cell r="DE161">
            <v>800538</v>
          </cell>
          <cell r="DF161">
            <v>800538</v>
          </cell>
          <cell r="DG161">
            <v>612.5</v>
          </cell>
          <cell r="DH161">
            <v>0</v>
          </cell>
          <cell r="DI161">
            <v>0</v>
          </cell>
          <cell r="DK161">
            <v>5390</v>
          </cell>
          <cell r="DL161">
            <v>0</v>
          </cell>
          <cell r="DM161">
            <v>188112</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20.483000000000001</v>
          </cell>
          <cell r="ED161">
            <v>147242</v>
          </cell>
          <cell r="EE161">
            <v>0</v>
          </cell>
          <cell r="EF161">
            <v>0</v>
          </cell>
          <cell r="EG161">
            <v>0</v>
          </cell>
          <cell r="EH161">
            <v>40870</v>
          </cell>
          <cell r="EI161">
            <v>0</v>
          </cell>
          <cell r="EJ161">
            <v>0</v>
          </cell>
          <cell r="EK161">
            <v>0.45800000000000002</v>
          </cell>
          <cell r="EL161">
            <v>0</v>
          </cell>
          <cell r="EM161">
            <v>0</v>
          </cell>
          <cell r="EN161">
            <v>0.97599999999999998</v>
          </cell>
          <cell r="EO161">
            <v>0</v>
          </cell>
          <cell r="EP161">
            <v>0</v>
          </cell>
          <cell r="EQ161">
            <v>1.4339999999999999</v>
          </cell>
          <cell r="ER161">
            <v>0</v>
          </cell>
          <cell r="ES161">
            <v>6.2539999999999996</v>
          </cell>
          <cell r="ET161">
            <v>0</v>
          </cell>
          <cell r="EU161">
            <v>282357</v>
          </cell>
          <cell r="EV161">
            <v>0</v>
          </cell>
          <cell r="EW161">
            <v>0</v>
          </cell>
          <cell r="EX161">
            <v>0</v>
          </cell>
          <cell r="EZ161">
            <v>5036490</v>
          </cell>
          <cell r="FA161">
            <v>0</v>
          </cell>
          <cell r="FB161">
            <v>5318847</v>
          </cell>
          <cell r="FC161">
            <v>0.97329200000000005</v>
          </cell>
          <cell r="FD161">
            <v>0</v>
          </cell>
          <cell r="FE161">
            <v>618322</v>
          </cell>
          <cell r="FF161">
            <v>158857</v>
          </cell>
          <cell r="FG161">
            <v>5.7339000000000001E-2</v>
          </cell>
          <cell r="FH161">
            <v>4.9002999999999998E-2</v>
          </cell>
          <cell r="FI161">
            <v>0</v>
          </cell>
          <cell r="FJ161">
            <v>0</v>
          </cell>
          <cell r="FK161">
            <v>1014.6420000000001</v>
          </cell>
          <cell r="FL161">
            <v>6236259</v>
          </cell>
          <cell r="FM161">
            <v>0</v>
          </cell>
          <cell r="FN161">
            <v>0</v>
          </cell>
          <cell r="FO161">
            <v>0</v>
          </cell>
          <cell r="FP161">
            <v>0</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F161">
            <v>0</v>
          </cell>
          <cell r="GG161">
            <v>0</v>
          </cell>
          <cell r="GH161">
            <v>0</v>
          </cell>
          <cell r="GI161">
            <v>0</v>
          </cell>
          <cell r="GJ161">
            <v>0</v>
          </cell>
          <cell r="GK161">
            <v>4604.6369999999997</v>
          </cell>
          <cell r="GL161">
            <v>2677</v>
          </cell>
          <cell r="GM161">
            <v>0</v>
          </cell>
          <cell r="GN161">
            <v>0</v>
          </cell>
          <cell r="GO161">
            <v>0</v>
          </cell>
          <cell r="GP161">
            <v>6096026</v>
          </cell>
          <cell r="GQ161">
            <v>6096026</v>
          </cell>
          <cell r="GR161">
            <v>0</v>
          </cell>
          <cell r="GS161">
            <v>0</v>
          </cell>
          <cell r="GT161">
            <v>0</v>
          </cell>
          <cell r="HB161">
            <v>210852832</v>
          </cell>
          <cell r="HC161">
            <v>6.0034999999999998E-2</v>
          </cell>
          <cell r="HD161">
            <v>140233</v>
          </cell>
        </row>
        <row r="162">
          <cell r="B162">
            <v>101842</v>
          </cell>
          <cell r="C162">
            <v>9</v>
          </cell>
          <cell r="D162">
            <v>2019</v>
          </cell>
          <cell r="E162">
            <v>5390</v>
          </cell>
          <cell r="F162">
            <v>0</v>
          </cell>
          <cell r="G162">
            <v>69.087000000000003</v>
          </cell>
          <cell r="H162">
            <v>48.512</v>
          </cell>
          <cell r="I162">
            <v>48.512</v>
          </cell>
          <cell r="J162">
            <v>69.087000000000003</v>
          </cell>
          <cell r="K162">
            <v>0</v>
          </cell>
          <cell r="L162">
            <v>6535</v>
          </cell>
          <cell r="M162">
            <v>0</v>
          </cell>
          <cell r="N162">
            <v>0</v>
          </cell>
          <cell r="P162">
            <v>69.37</v>
          </cell>
          <cell r="Q162">
            <v>0</v>
          </cell>
          <cell r="R162">
            <v>31021</v>
          </cell>
          <cell r="S162">
            <v>447.18</v>
          </cell>
          <cell r="U162">
            <v>0</v>
          </cell>
          <cell r="V162">
            <v>15.002000000000001</v>
          </cell>
          <cell r="W162">
            <v>9804</v>
          </cell>
          <cell r="X162">
            <v>9804</v>
          </cell>
          <cell r="Z162">
            <v>0</v>
          </cell>
          <cell r="AA162">
            <v>1</v>
          </cell>
          <cell r="AB162">
            <v>1</v>
          </cell>
          <cell r="AC162">
            <v>0</v>
          </cell>
          <cell r="AD162" t="str">
            <v>N</v>
          </cell>
          <cell r="AE162">
            <v>0</v>
          </cell>
          <cell r="AH162">
            <v>0</v>
          </cell>
          <cell r="AI162">
            <v>0</v>
          </cell>
          <cell r="AJ162">
            <v>5102</v>
          </cell>
          <cell r="AK162" t="str">
            <v>1</v>
          </cell>
          <cell r="AL162" t="str">
            <v>COMQUEST ACADEMY</v>
          </cell>
          <cell r="AM162">
            <v>0</v>
          </cell>
          <cell r="AN162">
            <v>0</v>
          </cell>
          <cell r="AO162">
            <v>0</v>
          </cell>
          <cell r="AP162">
            <v>0</v>
          </cell>
          <cell r="AQ162">
            <v>0</v>
          </cell>
          <cell r="AR162">
            <v>0</v>
          </cell>
          <cell r="AS162">
            <v>0</v>
          </cell>
          <cell r="AT162">
            <v>0</v>
          </cell>
          <cell r="AU162">
            <v>0</v>
          </cell>
          <cell r="AV162">
            <v>0</v>
          </cell>
          <cell r="AW162">
            <v>692856</v>
          </cell>
          <cell r="AX162">
            <v>661890</v>
          </cell>
          <cell r="AY162">
            <v>0</v>
          </cell>
          <cell r="AZ162">
            <v>45641</v>
          </cell>
          <cell r="BA162">
            <v>2</v>
          </cell>
          <cell r="BB162">
            <v>0</v>
          </cell>
          <cell r="BC162">
            <v>0</v>
          </cell>
          <cell r="BD162">
            <v>0</v>
          </cell>
          <cell r="BE162">
            <v>0</v>
          </cell>
          <cell r="BF162">
            <v>588425</v>
          </cell>
          <cell r="BG162">
            <v>0</v>
          </cell>
          <cell r="BH162">
            <v>53.164000000000001</v>
          </cell>
          <cell r="BI162">
            <v>14620</v>
          </cell>
          <cell r="BJ162">
            <v>12</v>
          </cell>
          <cell r="BK162">
            <v>0</v>
          </cell>
          <cell r="BL162">
            <v>0</v>
          </cell>
          <cell r="BM162">
            <v>0</v>
          </cell>
          <cell r="BN162">
            <v>0</v>
          </cell>
          <cell r="BO162">
            <v>0</v>
          </cell>
          <cell r="BP162">
            <v>0</v>
          </cell>
          <cell r="BQ162">
            <v>5390</v>
          </cell>
          <cell r="BR162">
            <v>1</v>
          </cell>
          <cell r="BS162">
            <v>0</v>
          </cell>
          <cell r="BT162">
            <v>0</v>
          </cell>
          <cell r="BU162">
            <v>0</v>
          </cell>
          <cell r="BV162">
            <v>0</v>
          </cell>
          <cell r="BW162">
            <v>0</v>
          </cell>
          <cell r="BX162">
            <v>0</v>
          </cell>
          <cell r="BY162">
            <v>0</v>
          </cell>
          <cell r="BZ162">
            <v>0</v>
          </cell>
          <cell r="CA162">
            <v>0</v>
          </cell>
          <cell r="CB162">
            <v>0</v>
          </cell>
          <cell r="CC162">
            <v>0</v>
          </cell>
          <cell r="CG162">
            <v>0</v>
          </cell>
          <cell r="CH162">
            <v>16346</v>
          </cell>
          <cell r="CI162">
            <v>0</v>
          </cell>
          <cell r="CJ162">
            <v>4</v>
          </cell>
          <cell r="CK162">
            <v>0</v>
          </cell>
          <cell r="CL162">
            <v>0</v>
          </cell>
          <cell r="CN162">
            <v>0</v>
          </cell>
          <cell r="CO162">
            <v>1</v>
          </cell>
          <cell r="CP162">
            <v>0</v>
          </cell>
          <cell r="CQ162">
            <v>0</v>
          </cell>
          <cell r="CR162">
            <v>69.087000000000003</v>
          </cell>
          <cell r="CS162">
            <v>0</v>
          </cell>
          <cell r="CT162">
            <v>0</v>
          </cell>
          <cell r="CU162">
            <v>0</v>
          </cell>
          <cell r="CV162">
            <v>0</v>
          </cell>
          <cell r="CW162">
            <v>0</v>
          </cell>
          <cell r="CX162">
            <v>0</v>
          </cell>
          <cell r="CY162">
            <v>0</v>
          </cell>
          <cell r="CZ162">
            <v>0</v>
          </cell>
          <cell r="DA162">
            <v>1</v>
          </cell>
          <cell r="DB162">
            <v>317026</v>
          </cell>
          <cell r="DC162">
            <v>0</v>
          </cell>
          <cell r="DD162">
            <v>2</v>
          </cell>
          <cell r="DE162">
            <v>72107</v>
          </cell>
          <cell r="DF162">
            <v>72107</v>
          </cell>
          <cell r="DG162">
            <v>55.17</v>
          </cell>
          <cell r="DH162">
            <v>0</v>
          </cell>
          <cell r="DI162">
            <v>0</v>
          </cell>
          <cell r="DK162">
            <v>5390</v>
          </cell>
          <cell r="DL162">
            <v>0</v>
          </cell>
          <cell r="DM162">
            <v>24117</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3.355</v>
          </cell>
          <cell r="ED162">
            <v>24117</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1000</v>
          </cell>
          <cell r="EU162">
            <v>45641</v>
          </cell>
          <cell r="EV162">
            <v>0</v>
          </cell>
          <cell r="EW162">
            <v>0</v>
          </cell>
          <cell r="EX162">
            <v>0</v>
          </cell>
          <cell r="EZ162">
            <v>573551</v>
          </cell>
          <cell r="FA162">
            <v>0</v>
          </cell>
          <cell r="FB162">
            <v>619192</v>
          </cell>
          <cell r="FC162">
            <v>0.97329200000000005</v>
          </cell>
          <cell r="FD162">
            <v>0</v>
          </cell>
          <cell r="FE162">
            <v>70282</v>
          </cell>
          <cell r="FF162">
            <v>18057</v>
          </cell>
          <cell r="FG162">
            <v>5.7339000000000001E-2</v>
          </cell>
          <cell r="FH162">
            <v>4.9002999999999998E-2</v>
          </cell>
          <cell r="FI162">
            <v>0</v>
          </cell>
          <cell r="FJ162">
            <v>0</v>
          </cell>
          <cell r="FK162">
            <v>115.33</v>
          </cell>
          <cell r="FL162">
            <v>723877</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0</v>
          </cell>
          <cell r="GA162">
            <v>0</v>
          </cell>
          <cell r="GB162">
            <v>181518</v>
          </cell>
          <cell r="GC162">
            <v>181518</v>
          </cell>
          <cell r="GD162">
            <v>20.574999999999999</v>
          </cell>
          <cell r="GF162">
            <v>0</v>
          </cell>
          <cell r="GG162">
            <v>0</v>
          </cell>
          <cell r="GH162">
            <v>0</v>
          </cell>
          <cell r="GI162">
            <v>0</v>
          </cell>
          <cell r="GJ162">
            <v>0</v>
          </cell>
          <cell r="GK162">
            <v>4914.0219999999999</v>
          </cell>
          <cell r="GL162">
            <v>2610</v>
          </cell>
          <cell r="GM162">
            <v>0</v>
          </cell>
          <cell r="GN162">
            <v>0</v>
          </cell>
          <cell r="GO162">
            <v>0</v>
          </cell>
          <cell r="GP162">
            <v>707531</v>
          </cell>
          <cell r="GQ162">
            <v>707531</v>
          </cell>
          <cell r="GR162">
            <v>0</v>
          </cell>
          <cell r="GS162">
            <v>0</v>
          </cell>
          <cell r="GT162">
            <v>0</v>
          </cell>
          <cell r="HB162">
            <v>210852832</v>
          </cell>
          <cell r="HC162">
            <v>6.0034999999999998E-2</v>
          </cell>
          <cell r="HD162">
            <v>15346</v>
          </cell>
        </row>
        <row r="163">
          <cell r="B163">
            <v>57844</v>
          </cell>
          <cell r="C163">
            <v>9</v>
          </cell>
          <cell r="D163">
            <v>2019</v>
          </cell>
          <cell r="E163">
            <v>5390</v>
          </cell>
          <cell r="F163">
            <v>0</v>
          </cell>
          <cell r="G163">
            <v>841.21699999999998</v>
          </cell>
          <cell r="H163">
            <v>823.346</v>
          </cell>
          <cell r="I163">
            <v>823.346</v>
          </cell>
          <cell r="J163">
            <v>841.21699999999998</v>
          </cell>
          <cell r="K163">
            <v>0</v>
          </cell>
          <cell r="L163">
            <v>6535</v>
          </cell>
          <cell r="M163">
            <v>0</v>
          </cell>
          <cell r="N163">
            <v>0</v>
          </cell>
          <cell r="P163">
            <v>834.06500000000005</v>
          </cell>
          <cell r="Q163">
            <v>0</v>
          </cell>
          <cell r="R163">
            <v>372977</v>
          </cell>
          <cell r="S163">
            <v>447.18</v>
          </cell>
          <cell r="U163">
            <v>0</v>
          </cell>
          <cell r="V163">
            <v>224.81299999999999</v>
          </cell>
          <cell r="W163">
            <v>146915</v>
          </cell>
          <cell r="X163">
            <v>146915</v>
          </cell>
          <cell r="Z163">
            <v>0</v>
          </cell>
          <cell r="AA163">
            <v>1</v>
          </cell>
          <cell r="AB163">
            <v>1</v>
          </cell>
          <cell r="AC163">
            <v>0</v>
          </cell>
          <cell r="AD163" t="str">
            <v>N</v>
          </cell>
          <cell r="AE163">
            <v>0</v>
          </cell>
          <cell r="AH163">
            <v>0</v>
          </cell>
          <cell r="AI163">
            <v>0</v>
          </cell>
          <cell r="AJ163">
            <v>5102</v>
          </cell>
          <cell r="AK163" t="str">
            <v>1</v>
          </cell>
          <cell r="AL163" t="str">
            <v>MANARA ACADEMY</v>
          </cell>
          <cell r="AM163">
            <v>0</v>
          </cell>
          <cell r="AN163">
            <v>0</v>
          </cell>
          <cell r="AO163">
            <v>0</v>
          </cell>
          <cell r="AP163">
            <v>0</v>
          </cell>
          <cell r="AQ163">
            <v>0</v>
          </cell>
          <cell r="AR163">
            <v>0</v>
          </cell>
          <cell r="AS163">
            <v>0</v>
          </cell>
          <cell r="AT163">
            <v>0</v>
          </cell>
          <cell r="AU163">
            <v>0</v>
          </cell>
          <cell r="AV163">
            <v>0</v>
          </cell>
          <cell r="AW163">
            <v>7459941</v>
          </cell>
          <cell r="AX163">
            <v>7245874</v>
          </cell>
          <cell r="AY163">
            <v>0</v>
          </cell>
          <cell r="AZ163">
            <v>400186</v>
          </cell>
          <cell r="BA163">
            <v>0</v>
          </cell>
          <cell r="BB163">
            <v>0</v>
          </cell>
          <cell r="BC163">
            <v>0</v>
          </cell>
          <cell r="BD163">
            <v>0</v>
          </cell>
          <cell r="BE163">
            <v>0</v>
          </cell>
          <cell r="BF163">
            <v>6393700</v>
          </cell>
          <cell r="BG163">
            <v>0</v>
          </cell>
          <cell r="BH163">
            <v>98.941000000000003</v>
          </cell>
          <cell r="BI163">
            <v>27209</v>
          </cell>
          <cell r="BJ163">
            <v>12</v>
          </cell>
          <cell r="BK163">
            <v>0</v>
          </cell>
          <cell r="BL163">
            <v>0</v>
          </cell>
          <cell r="BM163">
            <v>0</v>
          </cell>
          <cell r="BN163">
            <v>0</v>
          </cell>
          <cell r="BO163">
            <v>0</v>
          </cell>
          <cell r="BP163">
            <v>0</v>
          </cell>
          <cell r="BQ163">
            <v>5390</v>
          </cell>
          <cell r="BR163">
            <v>1</v>
          </cell>
          <cell r="BS163">
            <v>0</v>
          </cell>
          <cell r="BT163">
            <v>0</v>
          </cell>
          <cell r="BU163">
            <v>0</v>
          </cell>
          <cell r="BV163">
            <v>0</v>
          </cell>
          <cell r="BW163">
            <v>0</v>
          </cell>
          <cell r="BX163">
            <v>0</v>
          </cell>
          <cell r="BY163">
            <v>0</v>
          </cell>
          <cell r="BZ163">
            <v>0</v>
          </cell>
          <cell r="CA163">
            <v>0</v>
          </cell>
          <cell r="CB163">
            <v>0</v>
          </cell>
          <cell r="CC163">
            <v>0</v>
          </cell>
          <cell r="CG163">
            <v>0</v>
          </cell>
          <cell r="CH163">
            <v>186858</v>
          </cell>
          <cell r="CI163">
            <v>0</v>
          </cell>
          <cell r="CJ163">
            <v>4</v>
          </cell>
          <cell r="CK163">
            <v>0</v>
          </cell>
          <cell r="CL163">
            <v>0</v>
          </cell>
          <cell r="CN163">
            <v>0</v>
          </cell>
          <cell r="CO163">
            <v>1</v>
          </cell>
          <cell r="CP163">
            <v>0</v>
          </cell>
          <cell r="CQ163">
            <v>0</v>
          </cell>
          <cell r="CR163">
            <v>841.21699999999998</v>
          </cell>
          <cell r="CS163">
            <v>0</v>
          </cell>
          <cell r="CT163">
            <v>0</v>
          </cell>
          <cell r="CU163">
            <v>0</v>
          </cell>
          <cell r="CV163">
            <v>0</v>
          </cell>
          <cell r="CW163">
            <v>0</v>
          </cell>
          <cell r="CX163">
            <v>0</v>
          </cell>
          <cell r="CY163">
            <v>0</v>
          </cell>
          <cell r="CZ163">
            <v>0</v>
          </cell>
          <cell r="DA163">
            <v>1</v>
          </cell>
          <cell r="DB163">
            <v>5380566</v>
          </cell>
          <cell r="DC163">
            <v>0</v>
          </cell>
          <cell r="DD163">
            <v>0</v>
          </cell>
          <cell r="DE163">
            <v>570283</v>
          </cell>
          <cell r="DF163">
            <v>570283</v>
          </cell>
          <cell r="DG163">
            <v>436.33</v>
          </cell>
          <cell r="DH163">
            <v>0</v>
          </cell>
          <cell r="DI163">
            <v>0</v>
          </cell>
          <cell r="DK163">
            <v>5390</v>
          </cell>
          <cell r="DL163">
            <v>0</v>
          </cell>
          <cell r="DM163">
            <v>458814</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16.207999999999998</v>
          </cell>
          <cell r="ED163">
            <v>116511</v>
          </cell>
          <cell r="EE163">
            <v>0</v>
          </cell>
          <cell r="EF163">
            <v>0</v>
          </cell>
          <cell r="EG163">
            <v>0</v>
          </cell>
          <cell r="EH163">
            <v>342303</v>
          </cell>
          <cell r="EI163">
            <v>0</v>
          </cell>
          <cell r="EJ163">
            <v>0</v>
          </cell>
          <cell r="EK163">
            <v>12.53</v>
          </cell>
          <cell r="EL163">
            <v>0</v>
          </cell>
          <cell r="EM163">
            <v>2.395</v>
          </cell>
          <cell r="EN163">
            <v>1.5209999999999999</v>
          </cell>
          <cell r="EO163">
            <v>0</v>
          </cell>
          <cell r="EP163">
            <v>0</v>
          </cell>
          <cell r="EQ163">
            <v>16.446000000000002</v>
          </cell>
          <cell r="ER163">
            <v>0</v>
          </cell>
          <cell r="ES163">
            <v>52.38</v>
          </cell>
          <cell r="ET163">
            <v>0</v>
          </cell>
          <cell r="EU163">
            <v>400186</v>
          </cell>
          <cell r="EV163">
            <v>0</v>
          </cell>
          <cell r="EW163">
            <v>0</v>
          </cell>
          <cell r="EX163">
            <v>0</v>
          </cell>
          <cell r="EZ163">
            <v>6286003</v>
          </cell>
          <cell r="FA163">
            <v>0</v>
          </cell>
          <cell r="FB163">
            <v>6686189</v>
          </cell>
          <cell r="FC163">
            <v>0.97329200000000005</v>
          </cell>
          <cell r="FD163">
            <v>0</v>
          </cell>
          <cell r="FE163">
            <v>763671</v>
          </cell>
          <cell r="FF163">
            <v>196200</v>
          </cell>
          <cell r="FG163">
            <v>5.7339000000000001E-2</v>
          </cell>
          <cell r="FH163">
            <v>4.9002999999999998E-2</v>
          </cell>
          <cell r="FI163">
            <v>0</v>
          </cell>
          <cell r="FJ163">
            <v>0</v>
          </cell>
          <cell r="FK163">
            <v>1253.154</v>
          </cell>
          <cell r="FL163">
            <v>7832918</v>
          </cell>
          <cell r="FM163">
            <v>0</v>
          </cell>
          <cell r="FN163">
            <v>0</v>
          </cell>
          <cell r="FO163">
            <v>89830</v>
          </cell>
          <cell r="FP163">
            <v>0</v>
          </cell>
          <cell r="FQ163">
            <v>89830</v>
          </cell>
          <cell r="FR163">
            <v>89830</v>
          </cell>
          <cell r="FS163">
            <v>0</v>
          </cell>
          <cell r="FT163">
            <v>0</v>
          </cell>
          <cell r="FU163">
            <v>0</v>
          </cell>
          <cell r="FV163">
            <v>0</v>
          </cell>
          <cell r="FW163">
            <v>0</v>
          </cell>
          <cell r="FX163">
            <v>0</v>
          </cell>
          <cell r="FY163">
            <v>0</v>
          </cell>
          <cell r="FZ163">
            <v>0</v>
          </cell>
          <cell r="GA163">
            <v>0</v>
          </cell>
          <cell r="GB163">
            <v>12572</v>
          </cell>
          <cell r="GC163">
            <v>12572</v>
          </cell>
          <cell r="GD163">
            <v>1.425</v>
          </cell>
          <cell r="GF163">
            <v>0</v>
          </cell>
          <cell r="GG163">
            <v>0</v>
          </cell>
          <cell r="GH163">
            <v>0</v>
          </cell>
          <cell r="GI163">
            <v>0</v>
          </cell>
          <cell r="GJ163">
            <v>0</v>
          </cell>
          <cell r="GK163">
            <v>4699.12</v>
          </cell>
          <cell r="GL163">
            <v>0</v>
          </cell>
          <cell r="GM163">
            <v>0</v>
          </cell>
          <cell r="GN163">
            <v>34641</v>
          </cell>
          <cell r="GO163">
            <v>0</v>
          </cell>
          <cell r="GP163">
            <v>7646060</v>
          </cell>
          <cell r="GQ163">
            <v>7646060</v>
          </cell>
          <cell r="GR163">
            <v>0</v>
          </cell>
          <cell r="GS163">
            <v>0</v>
          </cell>
          <cell r="GT163">
            <v>0</v>
          </cell>
          <cell r="HB163">
            <v>210852832</v>
          </cell>
          <cell r="HC163">
            <v>6.0034999999999998E-2</v>
          </cell>
          <cell r="HD163">
            <v>186858</v>
          </cell>
        </row>
        <row r="164">
          <cell r="B164">
            <v>57845</v>
          </cell>
          <cell r="C164">
            <v>9</v>
          </cell>
          <cell r="D164">
            <v>2019</v>
          </cell>
          <cell r="E164">
            <v>5390</v>
          </cell>
          <cell r="F164">
            <v>0</v>
          </cell>
          <cell r="G164">
            <v>749.15</v>
          </cell>
          <cell r="H164">
            <v>723.04600000000005</v>
          </cell>
          <cell r="I164">
            <v>723.04600000000005</v>
          </cell>
          <cell r="J164">
            <v>749.15</v>
          </cell>
          <cell r="K164">
            <v>0</v>
          </cell>
          <cell r="L164">
            <v>6535</v>
          </cell>
          <cell r="M164">
            <v>0</v>
          </cell>
          <cell r="N164">
            <v>0</v>
          </cell>
          <cell r="P164">
            <v>749.58299999999997</v>
          </cell>
          <cell r="Q164">
            <v>0</v>
          </cell>
          <cell r="R164">
            <v>335199</v>
          </cell>
          <cell r="S164">
            <v>447.18</v>
          </cell>
          <cell r="U164">
            <v>0</v>
          </cell>
          <cell r="V164">
            <v>29.766999999999999</v>
          </cell>
          <cell r="W164">
            <v>19453</v>
          </cell>
          <cell r="X164">
            <v>19453</v>
          </cell>
          <cell r="Z164">
            <v>0</v>
          </cell>
          <cell r="AA164">
            <v>1</v>
          </cell>
          <cell r="AB164">
            <v>1</v>
          </cell>
          <cell r="AC164">
            <v>0</v>
          </cell>
          <cell r="AD164" t="str">
            <v>N</v>
          </cell>
          <cell r="AE164">
            <v>0</v>
          </cell>
          <cell r="AH164">
            <v>0</v>
          </cell>
          <cell r="AI164">
            <v>0</v>
          </cell>
          <cell r="AJ164">
            <v>5102</v>
          </cell>
          <cell r="AK164" t="str">
            <v>1</v>
          </cell>
          <cell r="AL164" t="str">
            <v>UME PREPARATORY ACADEMY</v>
          </cell>
          <cell r="AM164">
            <v>0</v>
          </cell>
          <cell r="AN164">
            <v>0</v>
          </cell>
          <cell r="AO164">
            <v>0</v>
          </cell>
          <cell r="AP164">
            <v>0</v>
          </cell>
          <cell r="AQ164">
            <v>0</v>
          </cell>
          <cell r="AR164">
            <v>0</v>
          </cell>
          <cell r="AS164">
            <v>0</v>
          </cell>
          <cell r="AT164">
            <v>0</v>
          </cell>
          <cell r="AU164">
            <v>0</v>
          </cell>
          <cell r="AV164">
            <v>0</v>
          </cell>
          <cell r="AW164">
            <v>6026683</v>
          </cell>
          <cell r="AX164">
            <v>5816338</v>
          </cell>
          <cell r="AY164">
            <v>0</v>
          </cell>
          <cell r="AZ164">
            <v>379137</v>
          </cell>
          <cell r="BA164">
            <v>0</v>
          </cell>
          <cell r="BB164">
            <v>0</v>
          </cell>
          <cell r="BC164">
            <v>0</v>
          </cell>
          <cell r="BD164">
            <v>0</v>
          </cell>
          <cell r="BE164">
            <v>0</v>
          </cell>
          <cell r="BF164">
            <v>5223931</v>
          </cell>
          <cell r="BG164">
            <v>0</v>
          </cell>
          <cell r="BH164">
            <v>159.774</v>
          </cell>
          <cell r="BI164">
            <v>43938</v>
          </cell>
          <cell r="BJ164">
            <v>12</v>
          </cell>
          <cell r="BK164">
            <v>0</v>
          </cell>
          <cell r="BL164">
            <v>0</v>
          </cell>
          <cell r="BM164">
            <v>0</v>
          </cell>
          <cell r="BN164">
            <v>0</v>
          </cell>
          <cell r="BO164">
            <v>0</v>
          </cell>
          <cell r="BP164">
            <v>0</v>
          </cell>
          <cell r="BQ164">
            <v>5390</v>
          </cell>
          <cell r="BR164">
            <v>1</v>
          </cell>
          <cell r="BS164">
            <v>0</v>
          </cell>
          <cell r="BT164">
            <v>0</v>
          </cell>
          <cell r="BU164">
            <v>0</v>
          </cell>
          <cell r="BV164">
            <v>0</v>
          </cell>
          <cell r="BW164">
            <v>0</v>
          </cell>
          <cell r="BX164">
            <v>0</v>
          </cell>
          <cell r="BY164">
            <v>0</v>
          </cell>
          <cell r="BZ164">
            <v>0</v>
          </cell>
          <cell r="CA164">
            <v>0</v>
          </cell>
          <cell r="CB164">
            <v>0</v>
          </cell>
          <cell r="CC164">
            <v>0</v>
          </cell>
          <cell r="CG164">
            <v>0</v>
          </cell>
          <cell r="CH164">
            <v>166407</v>
          </cell>
          <cell r="CI164">
            <v>0</v>
          </cell>
          <cell r="CJ164">
            <v>5</v>
          </cell>
          <cell r="CK164">
            <v>0</v>
          </cell>
          <cell r="CL164">
            <v>0</v>
          </cell>
          <cell r="CN164">
            <v>0</v>
          </cell>
          <cell r="CO164">
            <v>1</v>
          </cell>
          <cell r="CP164">
            <v>0</v>
          </cell>
          <cell r="CQ164">
            <v>0</v>
          </cell>
          <cell r="CR164">
            <v>749.15</v>
          </cell>
          <cell r="CS164">
            <v>0</v>
          </cell>
          <cell r="CT164">
            <v>0</v>
          </cell>
          <cell r="CU164">
            <v>0</v>
          </cell>
          <cell r="CV164">
            <v>0</v>
          </cell>
          <cell r="CW164">
            <v>0</v>
          </cell>
          <cell r="CX164">
            <v>0</v>
          </cell>
          <cell r="CY164">
            <v>0</v>
          </cell>
          <cell r="CZ164">
            <v>0</v>
          </cell>
          <cell r="DA164">
            <v>1</v>
          </cell>
          <cell r="DB164">
            <v>4725106</v>
          </cell>
          <cell r="DC164">
            <v>0</v>
          </cell>
          <cell r="DD164">
            <v>0</v>
          </cell>
          <cell r="DE164">
            <v>279476</v>
          </cell>
          <cell r="DF164">
            <v>279476</v>
          </cell>
          <cell r="DG164">
            <v>213.83</v>
          </cell>
          <cell r="DH164">
            <v>0</v>
          </cell>
          <cell r="DI164">
            <v>0</v>
          </cell>
          <cell r="DK164">
            <v>5390</v>
          </cell>
          <cell r="DL164">
            <v>0</v>
          </cell>
          <cell r="DM164">
            <v>186201</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1.7</v>
          </cell>
          <cell r="ED164">
            <v>12220</v>
          </cell>
          <cell r="EE164">
            <v>0</v>
          </cell>
          <cell r="EF164">
            <v>0</v>
          </cell>
          <cell r="EG164">
            <v>0</v>
          </cell>
          <cell r="EH164">
            <v>173981</v>
          </cell>
          <cell r="EI164">
            <v>0</v>
          </cell>
          <cell r="EJ164">
            <v>0</v>
          </cell>
          <cell r="EK164">
            <v>7.4459999999999997</v>
          </cell>
          <cell r="EL164">
            <v>0</v>
          </cell>
          <cell r="EM164">
            <v>0</v>
          </cell>
          <cell r="EN164">
            <v>0.85699999999999998</v>
          </cell>
          <cell r="EO164">
            <v>0</v>
          </cell>
          <cell r="EP164">
            <v>0</v>
          </cell>
          <cell r="EQ164">
            <v>8.3030000000000008</v>
          </cell>
          <cell r="ER164">
            <v>0</v>
          </cell>
          <cell r="ES164">
            <v>26.623000000000001</v>
          </cell>
          <cell r="ET164">
            <v>0</v>
          </cell>
          <cell r="EU164">
            <v>379137</v>
          </cell>
          <cell r="EV164">
            <v>0</v>
          </cell>
          <cell r="EW164">
            <v>0</v>
          </cell>
          <cell r="EX164">
            <v>0</v>
          </cell>
          <cell r="EZ164">
            <v>5032082</v>
          </cell>
          <cell r="FA164">
            <v>0</v>
          </cell>
          <cell r="FB164">
            <v>5411219</v>
          </cell>
          <cell r="FC164">
            <v>0.97329200000000005</v>
          </cell>
          <cell r="FD164">
            <v>0</v>
          </cell>
          <cell r="FE164">
            <v>623952</v>
          </cell>
          <cell r="FF164">
            <v>160304</v>
          </cell>
          <cell r="FG164">
            <v>5.7339000000000001E-2</v>
          </cell>
          <cell r="FH164">
            <v>4.9002999999999998E-2</v>
          </cell>
          <cell r="FI164">
            <v>0</v>
          </cell>
          <cell r="FJ164">
            <v>0</v>
          </cell>
          <cell r="FK164">
            <v>1023.881</v>
          </cell>
          <cell r="FL164">
            <v>6361882</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157045</v>
          </cell>
          <cell r="GC164">
            <v>157045</v>
          </cell>
          <cell r="GD164">
            <v>17.800999999999998</v>
          </cell>
          <cell r="GF164">
            <v>0</v>
          </cell>
          <cell r="GG164">
            <v>0</v>
          </cell>
          <cell r="GH164">
            <v>0</v>
          </cell>
          <cell r="GI164">
            <v>0</v>
          </cell>
          <cell r="GJ164">
            <v>0</v>
          </cell>
          <cell r="GK164">
            <v>4604.6369999999997</v>
          </cell>
          <cell r="GL164">
            <v>0</v>
          </cell>
          <cell r="GM164">
            <v>0</v>
          </cell>
          <cell r="GN164">
            <v>0</v>
          </cell>
          <cell r="GO164">
            <v>0</v>
          </cell>
          <cell r="GP164">
            <v>6195475</v>
          </cell>
          <cell r="GQ164">
            <v>6195475</v>
          </cell>
          <cell r="GR164">
            <v>0</v>
          </cell>
          <cell r="GS164">
            <v>0</v>
          </cell>
          <cell r="GT164">
            <v>0</v>
          </cell>
          <cell r="HB164">
            <v>210852832</v>
          </cell>
          <cell r="HC164">
            <v>6.0034999999999998E-2</v>
          </cell>
          <cell r="HD164">
            <v>166407</v>
          </cell>
        </row>
        <row r="165">
          <cell r="B165">
            <v>101845</v>
          </cell>
          <cell r="C165">
            <v>9</v>
          </cell>
          <cell r="D165">
            <v>2019</v>
          </cell>
          <cell r="E165">
            <v>5390</v>
          </cell>
          <cell r="F165">
            <v>0</v>
          </cell>
          <cell r="G165">
            <v>10418</v>
          </cell>
          <cell r="H165">
            <v>9827.473</v>
          </cell>
          <cell r="I165">
            <v>9827.473</v>
          </cell>
          <cell r="J165">
            <v>10418</v>
          </cell>
          <cell r="K165">
            <v>0</v>
          </cell>
          <cell r="L165">
            <v>6535</v>
          </cell>
          <cell r="M165">
            <v>0</v>
          </cell>
          <cell r="N165">
            <v>0</v>
          </cell>
          <cell r="P165">
            <v>10445.105</v>
          </cell>
          <cell r="Q165">
            <v>0</v>
          </cell>
          <cell r="R165">
            <v>4670842</v>
          </cell>
          <cell r="S165">
            <v>447.18</v>
          </cell>
          <cell r="U165">
            <v>0</v>
          </cell>
          <cell r="V165">
            <v>1824.0930000000001</v>
          </cell>
          <cell r="W165">
            <v>1192045</v>
          </cell>
          <cell r="X165">
            <v>1192045</v>
          </cell>
          <cell r="Z165">
            <v>0</v>
          </cell>
          <cell r="AA165">
            <v>1</v>
          </cell>
          <cell r="AB165">
            <v>1</v>
          </cell>
          <cell r="AC165">
            <v>0</v>
          </cell>
          <cell r="AD165" t="str">
            <v>N</v>
          </cell>
          <cell r="AE165">
            <v>0</v>
          </cell>
          <cell r="AH165">
            <v>0</v>
          </cell>
          <cell r="AI165">
            <v>0</v>
          </cell>
          <cell r="AJ165">
            <v>5102</v>
          </cell>
          <cell r="AK165" t="str">
            <v>1</v>
          </cell>
          <cell r="AL165" t="str">
            <v>YES PREP PUBLIC SCHOOLS INC</v>
          </cell>
          <cell r="AM165">
            <v>0</v>
          </cell>
          <cell r="AN165">
            <v>0</v>
          </cell>
          <cell r="AO165">
            <v>0</v>
          </cell>
          <cell r="AP165">
            <v>0</v>
          </cell>
          <cell r="AQ165">
            <v>0</v>
          </cell>
          <cell r="AR165">
            <v>0</v>
          </cell>
          <cell r="AS165">
            <v>0</v>
          </cell>
          <cell r="AT165">
            <v>0</v>
          </cell>
          <cell r="AU165">
            <v>0</v>
          </cell>
          <cell r="AV165">
            <v>0</v>
          </cell>
          <cell r="AW165">
            <v>98649434</v>
          </cell>
          <cell r="AX165">
            <v>94732003</v>
          </cell>
          <cell r="AY165">
            <v>0</v>
          </cell>
          <cell r="AZ165">
            <v>6072022</v>
          </cell>
          <cell r="BA165">
            <v>391.83300000000003</v>
          </cell>
          <cell r="BB165">
            <v>0</v>
          </cell>
          <cell r="BC165">
            <v>0</v>
          </cell>
          <cell r="BD165">
            <v>0</v>
          </cell>
          <cell r="BE165">
            <v>0</v>
          </cell>
          <cell r="BF165">
            <v>83773526</v>
          </cell>
          <cell r="BG165">
            <v>0</v>
          </cell>
          <cell r="BH165">
            <v>5095.2</v>
          </cell>
          <cell r="BI165">
            <v>1401180</v>
          </cell>
          <cell r="BJ165">
            <v>12</v>
          </cell>
          <cell r="BK165">
            <v>0</v>
          </cell>
          <cell r="BL165">
            <v>0</v>
          </cell>
          <cell r="BM165">
            <v>0</v>
          </cell>
          <cell r="BN165">
            <v>0</v>
          </cell>
          <cell r="BO165">
            <v>0</v>
          </cell>
          <cell r="BP165">
            <v>0</v>
          </cell>
          <cell r="BQ165">
            <v>5390</v>
          </cell>
          <cell r="BR165">
            <v>1</v>
          </cell>
          <cell r="BS165">
            <v>0</v>
          </cell>
          <cell r="BT165">
            <v>0</v>
          </cell>
          <cell r="BU165">
            <v>0</v>
          </cell>
          <cell r="BV165">
            <v>0</v>
          </cell>
          <cell r="BW165">
            <v>0</v>
          </cell>
          <cell r="BX165">
            <v>0</v>
          </cell>
          <cell r="BY165">
            <v>0</v>
          </cell>
          <cell r="BZ165">
            <v>0</v>
          </cell>
          <cell r="CA165">
            <v>0</v>
          </cell>
          <cell r="CB165">
            <v>0</v>
          </cell>
          <cell r="CC165">
            <v>0</v>
          </cell>
          <cell r="CG165">
            <v>0</v>
          </cell>
          <cell r="CH165">
            <v>2516251</v>
          </cell>
          <cell r="CI165">
            <v>0</v>
          </cell>
          <cell r="CJ165">
            <v>4</v>
          </cell>
          <cell r="CK165">
            <v>0</v>
          </cell>
          <cell r="CL165">
            <v>0</v>
          </cell>
          <cell r="CN165">
            <v>0</v>
          </cell>
          <cell r="CO165">
            <v>1</v>
          </cell>
          <cell r="CP165">
            <v>0.91800000000000004</v>
          </cell>
          <cell r="CQ165">
            <v>24.83</v>
          </cell>
          <cell r="CR165">
            <v>10418</v>
          </cell>
          <cell r="CS165">
            <v>0</v>
          </cell>
          <cell r="CT165">
            <v>0</v>
          </cell>
          <cell r="CU165">
            <v>0</v>
          </cell>
          <cell r="CV165">
            <v>0</v>
          </cell>
          <cell r="CW165">
            <v>0</v>
          </cell>
          <cell r="CX165">
            <v>0</v>
          </cell>
          <cell r="CY165">
            <v>0</v>
          </cell>
          <cell r="CZ165">
            <v>0</v>
          </cell>
          <cell r="DA165">
            <v>1</v>
          </cell>
          <cell r="DB165">
            <v>64222536</v>
          </cell>
          <cell r="DC165">
            <v>0</v>
          </cell>
          <cell r="DD165">
            <v>0</v>
          </cell>
          <cell r="DE165">
            <v>12190389</v>
          </cell>
          <cell r="DF165">
            <v>12204847</v>
          </cell>
          <cell r="DG165">
            <v>9327</v>
          </cell>
          <cell r="DH165">
            <v>0</v>
          </cell>
          <cell r="DI165">
            <v>14458</v>
          </cell>
          <cell r="DK165">
            <v>5390</v>
          </cell>
          <cell r="DL165">
            <v>0</v>
          </cell>
          <cell r="DM165">
            <v>5715571</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22.023</v>
          </cell>
          <cell r="ED165">
            <v>158312</v>
          </cell>
          <cell r="EE165">
            <v>0</v>
          </cell>
          <cell r="EF165">
            <v>0</v>
          </cell>
          <cell r="EG165">
            <v>0</v>
          </cell>
          <cell r="EH165">
            <v>5557259</v>
          </cell>
          <cell r="EI165">
            <v>0</v>
          </cell>
          <cell r="EJ165">
            <v>0</v>
          </cell>
          <cell r="EK165">
            <v>266.01</v>
          </cell>
          <cell r="EL165">
            <v>0</v>
          </cell>
          <cell r="EM165">
            <v>9.4179999999999993</v>
          </cell>
          <cell r="EN165">
            <v>4.82</v>
          </cell>
          <cell r="EO165">
            <v>0</v>
          </cell>
          <cell r="EP165">
            <v>0</v>
          </cell>
          <cell r="EQ165">
            <v>280.24799999999999</v>
          </cell>
          <cell r="ER165">
            <v>0</v>
          </cell>
          <cell r="ES165">
            <v>850.38400000000001</v>
          </cell>
          <cell r="ET165">
            <v>202124</v>
          </cell>
          <cell r="EU165">
            <v>6072022</v>
          </cell>
          <cell r="EV165">
            <v>0</v>
          </cell>
          <cell r="EW165">
            <v>0</v>
          </cell>
          <cell r="EX165">
            <v>0</v>
          </cell>
          <cell r="EZ165">
            <v>82155292</v>
          </cell>
          <cell r="FA165">
            <v>0</v>
          </cell>
          <cell r="FB165">
            <v>88227314</v>
          </cell>
          <cell r="FC165">
            <v>0.97329200000000005</v>
          </cell>
          <cell r="FD165">
            <v>0</v>
          </cell>
          <cell r="FE165">
            <v>10006004</v>
          </cell>
          <cell r="FF165">
            <v>2570707</v>
          </cell>
          <cell r="FG165">
            <v>5.7339000000000001E-2</v>
          </cell>
          <cell r="FH165">
            <v>4.9002999999999998E-2</v>
          </cell>
          <cell r="FI165">
            <v>0</v>
          </cell>
          <cell r="FJ165">
            <v>0</v>
          </cell>
          <cell r="FK165">
            <v>16419.465</v>
          </cell>
          <cell r="FL165">
            <v>103320276</v>
          </cell>
          <cell r="FM165">
            <v>0</v>
          </cell>
          <cell r="FN165">
            <v>0</v>
          </cell>
          <cell r="FO165">
            <v>701390</v>
          </cell>
          <cell r="FP165">
            <v>52386</v>
          </cell>
          <cell r="FQ165">
            <v>753776</v>
          </cell>
          <cell r="FR165">
            <v>701390</v>
          </cell>
          <cell r="FS165">
            <v>0</v>
          </cell>
          <cell r="FT165">
            <v>0</v>
          </cell>
          <cell r="FU165">
            <v>0</v>
          </cell>
          <cell r="FV165">
            <v>0</v>
          </cell>
          <cell r="FW165">
            <v>0</v>
          </cell>
          <cell r="FX165">
            <v>0</v>
          </cell>
          <cell r="FY165">
            <v>0</v>
          </cell>
          <cell r="FZ165">
            <v>0</v>
          </cell>
          <cell r="GA165">
            <v>0</v>
          </cell>
          <cell r="GB165">
            <v>2737359</v>
          </cell>
          <cell r="GC165">
            <v>2737359</v>
          </cell>
          <cell r="GD165">
            <v>310.279</v>
          </cell>
          <cell r="GF165">
            <v>0</v>
          </cell>
          <cell r="GG165">
            <v>0</v>
          </cell>
          <cell r="GH165">
            <v>0</v>
          </cell>
          <cell r="GI165">
            <v>0</v>
          </cell>
          <cell r="GJ165">
            <v>0</v>
          </cell>
          <cell r="GK165">
            <v>4903.8320000000003</v>
          </cell>
          <cell r="GL165">
            <v>78615</v>
          </cell>
          <cell r="GM165">
            <v>0</v>
          </cell>
          <cell r="GN165">
            <v>466563</v>
          </cell>
          <cell r="GO165">
            <v>0</v>
          </cell>
          <cell r="GP165">
            <v>100804025</v>
          </cell>
          <cell r="GQ165">
            <v>100804025</v>
          </cell>
          <cell r="GR165">
            <v>0</v>
          </cell>
          <cell r="GS165">
            <v>0</v>
          </cell>
          <cell r="GT165">
            <v>0</v>
          </cell>
          <cell r="HB165">
            <v>210852832</v>
          </cell>
          <cell r="HC165">
            <v>6.0034999999999998E-2</v>
          </cell>
          <cell r="HD165">
            <v>2314127</v>
          </cell>
        </row>
        <row r="166">
          <cell r="B166">
            <v>57846</v>
          </cell>
          <cell r="C166">
            <v>9</v>
          </cell>
          <cell r="D166">
            <v>2019</v>
          </cell>
          <cell r="E166">
            <v>5390</v>
          </cell>
          <cell r="F166">
            <v>0</v>
          </cell>
          <cell r="G166">
            <v>1308.183</v>
          </cell>
          <cell r="H166">
            <v>1248.527</v>
          </cell>
          <cell r="I166">
            <v>1248.527</v>
          </cell>
          <cell r="J166">
            <v>1308.183</v>
          </cell>
          <cell r="K166">
            <v>0</v>
          </cell>
          <cell r="L166">
            <v>6535</v>
          </cell>
          <cell r="M166">
            <v>0</v>
          </cell>
          <cell r="N166">
            <v>0</v>
          </cell>
          <cell r="P166">
            <v>1307.75</v>
          </cell>
          <cell r="Q166">
            <v>0</v>
          </cell>
          <cell r="R166">
            <v>584800</v>
          </cell>
          <cell r="S166">
            <v>447.18</v>
          </cell>
          <cell r="U166">
            <v>0</v>
          </cell>
          <cell r="V166">
            <v>411.06700000000001</v>
          </cell>
          <cell r="W166">
            <v>268632</v>
          </cell>
          <cell r="X166">
            <v>268632</v>
          </cell>
          <cell r="Z166">
            <v>0</v>
          </cell>
          <cell r="AA166">
            <v>1</v>
          </cell>
          <cell r="AB166">
            <v>1</v>
          </cell>
          <cell r="AC166">
            <v>0</v>
          </cell>
          <cell r="AD166" t="str">
            <v>N</v>
          </cell>
          <cell r="AE166">
            <v>0</v>
          </cell>
          <cell r="AH166">
            <v>0</v>
          </cell>
          <cell r="AI166">
            <v>0</v>
          </cell>
          <cell r="AJ166">
            <v>5102</v>
          </cell>
          <cell r="AK166" t="str">
            <v>1</v>
          </cell>
          <cell r="AL166" t="str">
            <v>LEGACY PREPARATORY</v>
          </cell>
          <cell r="AM166">
            <v>0</v>
          </cell>
          <cell r="AN166">
            <v>0</v>
          </cell>
          <cell r="AO166">
            <v>0</v>
          </cell>
          <cell r="AP166">
            <v>0</v>
          </cell>
          <cell r="AQ166">
            <v>0</v>
          </cell>
          <cell r="AR166">
            <v>0</v>
          </cell>
          <cell r="AS166">
            <v>0</v>
          </cell>
          <cell r="AT166">
            <v>0</v>
          </cell>
          <cell r="AU166">
            <v>0</v>
          </cell>
          <cell r="AV166">
            <v>0</v>
          </cell>
          <cell r="AW166">
            <v>12140098</v>
          </cell>
          <cell r="AX166">
            <v>11746710</v>
          </cell>
          <cell r="AY166">
            <v>0</v>
          </cell>
          <cell r="AZ166">
            <v>687604</v>
          </cell>
          <cell r="BA166">
            <v>0</v>
          </cell>
          <cell r="BB166">
            <v>49405</v>
          </cell>
          <cell r="BC166">
            <v>49405</v>
          </cell>
          <cell r="BD166">
            <v>63</v>
          </cell>
          <cell r="BE166">
            <v>0</v>
          </cell>
          <cell r="BF166">
            <v>10472010</v>
          </cell>
          <cell r="BG166">
            <v>0</v>
          </cell>
          <cell r="BH166">
            <v>373.834</v>
          </cell>
          <cell r="BI166">
            <v>102804</v>
          </cell>
          <cell r="BJ166">
            <v>12</v>
          </cell>
          <cell r="BK166">
            <v>0</v>
          </cell>
          <cell r="BL166">
            <v>0</v>
          </cell>
          <cell r="BM166">
            <v>0</v>
          </cell>
          <cell r="BN166">
            <v>0</v>
          </cell>
          <cell r="BO166">
            <v>0</v>
          </cell>
          <cell r="BP166">
            <v>0</v>
          </cell>
          <cell r="BQ166">
            <v>5390</v>
          </cell>
          <cell r="BR166">
            <v>1</v>
          </cell>
          <cell r="BS166">
            <v>0</v>
          </cell>
          <cell r="BT166">
            <v>0</v>
          </cell>
          <cell r="BU166">
            <v>0</v>
          </cell>
          <cell r="BV166">
            <v>0</v>
          </cell>
          <cell r="BW166">
            <v>0</v>
          </cell>
          <cell r="BX166">
            <v>0</v>
          </cell>
          <cell r="BY166">
            <v>0</v>
          </cell>
          <cell r="BZ166">
            <v>0</v>
          </cell>
          <cell r="CA166">
            <v>0</v>
          </cell>
          <cell r="CB166">
            <v>0</v>
          </cell>
          <cell r="CC166">
            <v>0</v>
          </cell>
          <cell r="CG166">
            <v>0</v>
          </cell>
          <cell r="CH166">
            <v>290584</v>
          </cell>
          <cell r="CI166">
            <v>0</v>
          </cell>
          <cell r="CJ166">
            <v>4</v>
          </cell>
          <cell r="CK166">
            <v>0</v>
          </cell>
          <cell r="CL166">
            <v>0</v>
          </cell>
          <cell r="CN166">
            <v>0</v>
          </cell>
          <cell r="CO166">
            <v>1</v>
          </cell>
          <cell r="CP166">
            <v>0</v>
          </cell>
          <cell r="CQ166">
            <v>0</v>
          </cell>
          <cell r="CR166">
            <v>1308.183</v>
          </cell>
          <cell r="CS166">
            <v>0</v>
          </cell>
          <cell r="CT166">
            <v>0</v>
          </cell>
          <cell r="CU166">
            <v>0</v>
          </cell>
          <cell r="CV166">
            <v>0</v>
          </cell>
          <cell r="CW166">
            <v>0</v>
          </cell>
          <cell r="CX166">
            <v>0</v>
          </cell>
          <cell r="CY166">
            <v>0</v>
          </cell>
          <cell r="CZ166">
            <v>0</v>
          </cell>
          <cell r="DA166">
            <v>1</v>
          </cell>
          <cell r="DB166">
            <v>8159124</v>
          </cell>
          <cell r="DC166">
            <v>0</v>
          </cell>
          <cell r="DD166">
            <v>0</v>
          </cell>
          <cell r="DE166">
            <v>1203747</v>
          </cell>
          <cell r="DF166">
            <v>1203747</v>
          </cell>
          <cell r="DG166">
            <v>921</v>
          </cell>
          <cell r="DH166">
            <v>0</v>
          </cell>
          <cell r="DI166">
            <v>0</v>
          </cell>
          <cell r="DK166">
            <v>5390</v>
          </cell>
          <cell r="DL166">
            <v>0</v>
          </cell>
          <cell r="DM166">
            <v>639990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58.667000000000002</v>
          </cell>
          <cell r="ED166">
            <v>421728</v>
          </cell>
          <cell r="EE166">
            <v>0</v>
          </cell>
          <cell r="EF166">
            <v>0</v>
          </cell>
          <cell r="EG166">
            <v>0</v>
          </cell>
          <cell r="EH166">
            <v>218262</v>
          </cell>
          <cell r="EI166">
            <v>0</v>
          </cell>
          <cell r="EJ166">
            <v>0</v>
          </cell>
          <cell r="EK166">
            <v>8.1880000000000006</v>
          </cell>
          <cell r="EL166">
            <v>0</v>
          </cell>
          <cell r="EM166">
            <v>0</v>
          </cell>
          <cell r="EN166">
            <v>1.7669999999999999</v>
          </cell>
          <cell r="EO166">
            <v>0</v>
          </cell>
          <cell r="EP166">
            <v>0</v>
          </cell>
          <cell r="EQ166">
            <v>9.9550000000000001</v>
          </cell>
          <cell r="ER166">
            <v>0</v>
          </cell>
          <cell r="ES166">
            <v>33.399000000000001</v>
          </cell>
          <cell r="ET166">
            <v>0</v>
          </cell>
          <cell r="EU166">
            <v>687604</v>
          </cell>
          <cell r="EV166">
            <v>0</v>
          </cell>
          <cell r="EW166">
            <v>0</v>
          </cell>
          <cell r="EX166">
            <v>0</v>
          </cell>
          <cell r="EZ166">
            <v>10174573</v>
          </cell>
          <cell r="FA166">
            <v>0</v>
          </cell>
          <cell r="FB166">
            <v>10862177</v>
          </cell>
          <cell r="FC166">
            <v>0.97329200000000005</v>
          </cell>
          <cell r="FD166">
            <v>0</v>
          </cell>
          <cell r="FE166">
            <v>1250789</v>
          </cell>
          <cell r="FF166">
            <v>321348</v>
          </cell>
          <cell r="FG166">
            <v>5.7339000000000001E-2</v>
          </cell>
          <cell r="FH166">
            <v>4.9002999999999998E-2</v>
          </cell>
          <cell r="FI166">
            <v>0</v>
          </cell>
          <cell r="FJ166">
            <v>0</v>
          </cell>
          <cell r="FK166">
            <v>2052.4960000000001</v>
          </cell>
          <cell r="FL166">
            <v>12724898</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438475</v>
          </cell>
          <cell r="GC166">
            <v>438475</v>
          </cell>
          <cell r="GD166">
            <v>49.701000000000001</v>
          </cell>
          <cell r="GF166">
            <v>0</v>
          </cell>
          <cell r="GG166">
            <v>0</v>
          </cell>
          <cell r="GH166">
            <v>0</v>
          </cell>
          <cell r="GI166">
            <v>0</v>
          </cell>
          <cell r="GJ166">
            <v>0</v>
          </cell>
          <cell r="GK166">
            <v>4604.6369999999997</v>
          </cell>
          <cell r="GL166">
            <v>0</v>
          </cell>
          <cell r="GM166">
            <v>0</v>
          </cell>
          <cell r="GN166">
            <v>0</v>
          </cell>
          <cell r="GO166">
            <v>0</v>
          </cell>
          <cell r="GP166">
            <v>12434314</v>
          </cell>
          <cell r="GQ166">
            <v>12434314</v>
          </cell>
          <cell r="GR166">
            <v>0</v>
          </cell>
          <cell r="GS166">
            <v>0</v>
          </cell>
          <cell r="GT166">
            <v>0</v>
          </cell>
          <cell r="HB166">
            <v>210852832</v>
          </cell>
          <cell r="HC166">
            <v>6.0034999999999998E-2</v>
          </cell>
          <cell r="HD166">
            <v>290584</v>
          </cell>
        </row>
        <row r="167">
          <cell r="B167">
            <v>101846</v>
          </cell>
          <cell r="C167">
            <v>9</v>
          </cell>
          <cell r="D167">
            <v>2019</v>
          </cell>
          <cell r="E167">
            <v>5390</v>
          </cell>
          <cell r="F167">
            <v>0</v>
          </cell>
          <cell r="G167">
            <v>3272.7979999999998</v>
          </cell>
          <cell r="H167">
            <v>3011.8910000000001</v>
          </cell>
          <cell r="I167">
            <v>3011.8910000000001</v>
          </cell>
          <cell r="J167">
            <v>3272.7979999999998</v>
          </cell>
          <cell r="K167">
            <v>0</v>
          </cell>
          <cell r="L167">
            <v>6535</v>
          </cell>
          <cell r="M167">
            <v>0</v>
          </cell>
          <cell r="N167">
            <v>0</v>
          </cell>
          <cell r="P167">
            <v>3288.556</v>
          </cell>
          <cell r="Q167">
            <v>0</v>
          </cell>
          <cell r="R167">
            <v>1470576</v>
          </cell>
          <cell r="S167">
            <v>447.18</v>
          </cell>
          <cell r="U167">
            <v>0</v>
          </cell>
          <cell r="V167">
            <v>800.28899999999999</v>
          </cell>
          <cell r="W167">
            <v>522989</v>
          </cell>
          <cell r="X167">
            <v>522989</v>
          </cell>
          <cell r="Z167">
            <v>0</v>
          </cell>
          <cell r="AA167">
            <v>1</v>
          </cell>
          <cell r="AB167">
            <v>1</v>
          </cell>
          <cell r="AC167">
            <v>0</v>
          </cell>
          <cell r="AD167" t="str">
            <v>N</v>
          </cell>
          <cell r="AE167">
            <v>0</v>
          </cell>
          <cell r="AH167">
            <v>0</v>
          </cell>
          <cell r="AI167">
            <v>0</v>
          </cell>
          <cell r="AJ167">
            <v>5102</v>
          </cell>
          <cell r="AK167" t="str">
            <v>1</v>
          </cell>
          <cell r="AL167" t="str">
            <v>HARMONY SCIENCE ACADEMY</v>
          </cell>
          <cell r="AM167">
            <v>0</v>
          </cell>
          <cell r="AN167">
            <v>0</v>
          </cell>
          <cell r="AO167">
            <v>0</v>
          </cell>
          <cell r="AP167">
            <v>0</v>
          </cell>
          <cell r="AQ167">
            <v>0</v>
          </cell>
          <cell r="AR167">
            <v>0</v>
          </cell>
          <cell r="AS167">
            <v>0</v>
          </cell>
          <cell r="AT167">
            <v>0</v>
          </cell>
          <cell r="AU167">
            <v>0</v>
          </cell>
          <cell r="AV167">
            <v>0</v>
          </cell>
          <cell r="AW167">
            <v>30846803</v>
          </cell>
          <cell r="AX167">
            <v>29812918</v>
          </cell>
          <cell r="AY167">
            <v>0</v>
          </cell>
          <cell r="AZ167">
            <v>1746648</v>
          </cell>
          <cell r="BA167">
            <v>61.667000000000002</v>
          </cell>
          <cell r="BB167">
            <v>128326</v>
          </cell>
          <cell r="BC167">
            <v>128326</v>
          </cell>
          <cell r="BD167">
            <v>163.63999999999999</v>
          </cell>
          <cell r="BE167">
            <v>0</v>
          </cell>
          <cell r="BF167">
            <v>26566177</v>
          </cell>
          <cell r="BG167">
            <v>0</v>
          </cell>
          <cell r="BH167">
            <v>1003.898</v>
          </cell>
          <cell r="BI167">
            <v>276072</v>
          </cell>
          <cell r="BJ167">
            <v>12</v>
          </cell>
          <cell r="BK167">
            <v>0</v>
          </cell>
          <cell r="BL167">
            <v>0</v>
          </cell>
          <cell r="BM167">
            <v>0</v>
          </cell>
          <cell r="BN167">
            <v>0</v>
          </cell>
          <cell r="BO167">
            <v>0</v>
          </cell>
          <cell r="BP167">
            <v>0</v>
          </cell>
          <cell r="BQ167">
            <v>5390</v>
          </cell>
          <cell r="BR167">
            <v>1</v>
          </cell>
          <cell r="BS167">
            <v>0</v>
          </cell>
          <cell r="BT167">
            <v>0</v>
          </cell>
          <cell r="BU167">
            <v>0</v>
          </cell>
          <cell r="BV167">
            <v>0</v>
          </cell>
          <cell r="BW167">
            <v>0</v>
          </cell>
          <cell r="BX167">
            <v>0</v>
          </cell>
          <cell r="BY167">
            <v>0</v>
          </cell>
          <cell r="BZ167">
            <v>0</v>
          </cell>
          <cell r="CA167">
            <v>0</v>
          </cell>
          <cell r="CB167">
            <v>0</v>
          </cell>
          <cell r="CC167">
            <v>0</v>
          </cell>
          <cell r="CG167">
            <v>0</v>
          </cell>
          <cell r="CH167">
            <v>757813</v>
          </cell>
          <cell r="CI167">
            <v>0</v>
          </cell>
          <cell r="CJ167">
            <v>4</v>
          </cell>
          <cell r="CK167">
            <v>0</v>
          </cell>
          <cell r="CL167">
            <v>0</v>
          </cell>
          <cell r="CN167">
            <v>0</v>
          </cell>
          <cell r="CO167">
            <v>1</v>
          </cell>
          <cell r="CP167">
            <v>0</v>
          </cell>
          <cell r="CQ167">
            <v>0</v>
          </cell>
          <cell r="CR167">
            <v>3272.7979999999998</v>
          </cell>
          <cell r="CS167">
            <v>0</v>
          </cell>
          <cell r="CT167">
            <v>0</v>
          </cell>
          <cell r="CU167">
            <v>0</v>
          </cell>
          <cell r="CV167">
            <v>0</v>
          </cell>
          <cell r="CW167">
            <v>0</v>
          </cell>
          <cell r="CX167">
            <v>0</v>
          </cell>
          <cell r="CY167">
            <v>0</v>
          </cell>
          <cell r="CZ167">
            <v>0</v>
          </cell>
          <cell r="DA167">
            <v>1</v>
          </cell>
          <cell r="DB167">
            <v>19682708</v>
          </cell>
          <cell r="DC167">
            <v>0</v>
          </cell>
          <cell r="DD167">
            <v>0</v>
          </cell>
          <cell r="DE167">
            <v>3551119</v>
          </cell>
          <cell r="DF167">
            <v>3551119</v>
          </cell>
          <cell r="DG167">
            <v>2717</v>
          </cell>
          <cell r="DH167">
            <v>0</v>
          </cell>
          <cell r="DI167">
            <v>0</v>
          </cell>
          <cell r="DK167">
            <v>5390</v>
          </cell>
          <cell r="DL167">
            <v>0</v>
          </cell>
          <cell r="DM167">
            <v>1805862</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28.901</v>
          </cell>
          <cell r="ED167">
            <v>207755</v>
          </cell>
          <cell r="EE167">
            <v>0</v>
          </cell>
          <cell r="EF167">
            <v>0</v>
          </cell>
          <cell r="EG167">
            <v>0.44700000000000001</v>
          </cell>
          <cell r="EH167">
            <v>1598107</v>
          </cell>
          <cell r="EI167">
            <v>0</v>
          </cell>
          <cell r="EJ167">
            <v>0</v>
          </cell>
          <cell r="EK167">
            <v>64.373000000000005</v>
          </cell>
          <cell r="EL167">
            <v>0</v>
          </cell>
          <cell r="EM167">
            <v>10.525</v>
          </cell>
          <cell r="EN167">
            <v>3.7290000000000001</v>
          </cell>
          <cell r="EO167">
            <v>0</v>
          </cell>
          <cell r="EP167">
            <v>0</v>
          </cell>
          <cell r="EQ167">
            <v>79.073999999999998</v>
          </cell>
          <cell r="ER167">
            <v>0</v>
          </cell>
          <cell r="ES167">
            <v>244.54599999999999</v>
          </cell>
          <cell r="ET167">
            <v>30834</v>
          </cell>
          <cell r="EU167">
            <v>1746648</v>
          </cell>
          <cell r="EV167">
            <v>0</v>
          </cell>
          <cell r="EW167">
            <v>0</v>
          </cell>
          <cell r="EX167">
            <v>0</v>
          </cell>
          <cell r="EZ167">
            <v>25824604</v>
          </cell>
          <cell r="FA167">
            <v>0</v>
          </cell>
          <cell r="FB167">
            <v>27571252</v>
          </cell>
          <cell r="FC167">
            <v>0.97329200000000005</v>
          </cell>
          <cell r="FD167">
            <v>0</v>
          </cell>
          <cell r="FE167">
            <v>3173094</v>
          </cell>
          <cell r="FF167">
            <v>815220</v>
          </cell>
          <cell r="FG167">
            <v>5.7339000000000001E-2</v>
          </cell>
          <cell r="FH167">
            <v>4.9002999999999998E-2</v>
          </cell>
          <cell r="FI167">
            <v>0</v>
          </cell>
          <cell r="FJ167">
            <v>0</v>
          </cell>
          <cell r="FK167">
            <v>5206.924</v>
          </cell>
          <cell r="FL167">
            <v>32317379</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1604176</v>
          </cell>
          <cell r="GC167">
            <v>1604176</v>
          </cell>
          <cell r="GD167">
            <v>181.833</v>
          </cell>
          <cell r="GF167">
            <v>0</v>
          </cell>
          <cell r="GG167">
            <v>0</v>
          </cell>
          <cell r="GH167">
            <v>0</v>
          </cell>
          <cell r="GI167">
            <v>0</v>
          </cell>
          <cell r="GJ167">
            <v>0</v>
          </cell>
          <cell r="GK167">
            <v>4773.18</v>
          </cell>
          <cell r="GL167">
            <v>42632</v>
          </cell>
          <cell r="GM167">
            <v>0</v>
          </cell>
          <cell r="GN167">
            <v>0</v>
          </cell>
          <cell r="GO167">
            <v>0</v>
          </cell>
          <cell r="GP167">
            <v>31559566</v>
          </cell>
          <cell r="GQ167">
            <v>31559566</v>
          </cell>
          <cell r="GR167">
            <v>0</v>
          </cell>
          <cell r="GS167">
            <v>0</v>
          </cell>
          <cell r="GT167">
            <v>0</v>
          </cell>
          <cell r="HB167">
            <v>210852832</v>
          </cell>
          <cell r="HC167">
            <v>6.0034999999999998E-2</v>
          </cell>
          <cell r="HD167">
            <v>726979</v>
          </cell>
        </row>
        <row r="168">
          <cell r="B168">
            <v>57847</v>
          </cell>
          <cell r="C168">
            <v>9</v>
          </cell>
          <cell r="D168">
            <v>2019</v>
          </cell>
          <cell r="E168">
            <v>5390</v>
          </cell>
          <cell r="F168">
            <v>0</v>
          </cell>
          <cell r="G168">
            <v>867.13300000000004</v>
          </cell>
          <cell r="H168">
            <v>802.99199999999996</v>
          </cell>
          <cell r="I168">
            <v>802.99199999999996</v>
          </cell>
          <cell r="J168">
            <v>867.13300000000004</v>
          </cell>
          <cell r="K168">
            <v>0</v>
          </cell>
          <cell r="L168">
            <v>6535</v>
          </cell>
          <cell r="M168">
            <v>0</v>
          </cell>
          <cell r="N168">
            <v>0</v>
          </cell>
          <cell r="P168">
            <v>865.11699999999996</v>
          </cell>
          <cell r="Q168">
            <v>0</v>
          </cell>
          <cell r="R168">
            <v>386863</v>
          </cell>
          <cell r="S168">
            <v>447.18</v>
          </cell>
          <cell r="U168">
            <v>0</v>
          </cell>
          <cell r="V168">
            <v>15.35</v>
          </cell>
          <cell r="W168">
            <v>10031</v>
          </cell>
          <cell r="X168">
            <v>10031</v>
          </cell>
          <cell r="Z168">
            <v>0</v>
          </cell>
          <cell r="AA168">
            <v>1</v>
          </cell>
          <cell r="AB168">
            <v>1</v>
          </cell>
          <cell r="AC168">
            <v>0</v>
          </cell>
          <cell r="AD168" t="str">
            <v>N</v>
          </cell>
          <cell r="AE168">
            <v>0</v>
          </cell>
          <cell r="AH168">
            <v>0</v>
          </cell>
          <cell r="AI168">
            <v>0</v>
          </cell>
          <cell r="AJ168">
            <v>5102</v>
          </cell>
          <cell r="AK168" t="str">
            <v>1</v>
          </cell>
          <cell r="AL168" t="str">
            <v>VILLAGE TECH SCHOOLS</v>
          </cell>
          <cell r="AM168">
            <v>0</v>
          </cell>
          <cell r="AN168">
            <v>0</v>
          </cell>
          <cell r="AO168">
            <v>0</v>
          </cell>
          <cell r="AP168">
            <v>0</v>
          </cell>
          <cell r="AQ168">
            <v>0</v>
          </cell>
          <cell r="AR168">
            <v>0</v>
          </cell>
          <cell r="AS168">
            <v>0</v>
          </cell>
          <cell r="AT168">
            <v>0</v>
          </cell>
          <cell r="AU168">
            <v>0</v>
          </cell>
          <cell r="AV168">
            <v>0</v>
          </cell>
          <cell r="AW168">
            <v>7095458</v>
          </cell>
          <cell r="AX168">
            <v>6840540</v>
          </cell>
          <cell r="AY168">
            <v>0</v>
          </cell>
          <cell r="AZ168">
            <v>449167</v>
          </cell>
          <cell r="BA168">
            <v>0</v>
          </cell>
          <cell r="BB168">
            <v>0</v>
          </cell>
          <cell r="BC168">
            <v>0</v>
          </cell>
          <cell r="BD168">
            <v>0</v>
          </cell>
          <cell r="BE168">
            <v>0</v>
          </cell>
          <cell r="BF168">
            <v>6137564</v>
          </cell>
          <cell r="BG168">
            <v>0</v>
          </cell>
          <cell r="BH168">
            <v>226.56</v>
          </cell>
          <cell r="BI168">
            <v>62304</v>
          </cell>
          <cell r="BJ168">
            <v>12</v>
          </cell>
          <cell r="BK168">
            <v>0</v>
          </cell>
          <cell r="BL168">
            <v>0</v>
          </cell>
          <cell r="BM168">
            <v>0</v>
          </cell>
          <cell r="BN168">
            <v>0</v>
          </cell>
          <cell r="BO168">
            <v>0</v>
          </cell>
          <cell r="BP168">
            <v>0</v>
          </cell>
          <cell r="BQ168">
            <v>5390</v>
          </cell>
          <cell r="BR168">
            <v>1</v>
          </cell>
          <cell r="BS168">
            <v>0</v>
          </cell>
          <cell r="BT168">
            <v>0</v>
          </cell>
          <cell r="BU168">
            <v>0</v>
          </cell>
          <cell r="BV168">
            <v>0</v>
          </cell>
          <cell r="BW168">
            <v>0</v>
          </cell>
          <cell r="BX168">
            <v>0</v>
          </cell>
          <cell r="BY168">
            <v>0</v>
          </cell>
          <cell r="BZ168">
            <v>0</v>
          </cell>
          <cell r="CA168">
            <v>0</v>
          </cell>
          <cell r="CB168">
            <v>0</v>
          </cell>
          <cell r="CC168">
            <v>0</v>
          </cell>
          <cell r="CG168">
            <v>0</v>
          </cell>
          <cell r="CH168">
            <v>192614</v>
          </cell>
          <cell r="CI168">
            <v>0</v>
          </cell>
          <cell r="CJ168">
            <v>5</v>
          </cell>
          <cell r="CK168">
            <v>0</v>
          </cell>
          <cell r="CL168">
            <v>0</v>
          </cell>
          <cell r="CN168">
            <v>0</v>
          </cell>
          <cell r="CO168">
            <v>1</v>
          </cell>
          <cell r="CP168">
            <v>0</v>
          </cell>
          <cell r="CQ168">
            <v>0</v>
          </cell>
          <cell r="CR168">
            <v>867.13300000000004</v>
          </cell>
          <cell r="CS168">
            <v>0</v>
          </cell>
          <cell r="CT168">
            <v>0</v>
          </cell>
          <cell r="CU168">
            <v>0</v>
          </cell>
          <cell r="CV168">
            <v>0</v>
          </cell>
          <cell r="CW168">
            <v>0</v>
          </cell>
          <cell r="CX168">
            <v>0</v>
          </cell>
          <cell r="CY168">
            <v>0</v>
          </cell>
          <cell r="CZ168">
            <v>0</v>
          </cell>
          <cell r="DA168">
            <v>1</v>
          </cell>
          <cell r="DB168">
            <v>5247553</v>
          </cell>
          <cell r="DC168">
            <v>0</v>
          </cell>
          <cell r="DD168">
            <v>0</v>
          </cell>
          <cell r="DE168">
            <v>349400</v>
          </cell>
          <cell r="DF168">
            <v>349400</v>
          </cell>
          <cell r="DG168">
            <v>267.33</v>
          </cell>
          <cell r="DH168">
            <v>0</v>
          </cell>
          <cell r="DI168">
            <v>0</v>
          </cell>
          <cell r="DK168">
            <v>5390</v>
          </cell>
          <cell r="DL168">
            <v>0</v>
          </cell>
          <cell r="DM168">
            <v>158859</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12.85</v>
          </cell>
          <cell r="ED168">
            <v>92372</v>
          </cell>
          <cell r="EE168">
            <v>0</v>
          </cell>
          <cell r="EF168">
            <v>0</v>
          </cell>
          <cell r="EG168">
            <v>0</v>
          </cell>
          <cell r="EH168">
            <v>66487</v>
          </cell>
          <cell r="EI168">
            <v>0</v>
          </cell>
          <cell r="EJ168">
            <v>0</v>
          </cell>
          <cell r="EK168">
            <v>2.2029999999999998</v>
          </cell>
          <cell r="EL168">
            <v>0</v>
          </cell>
          <cell r="EM168">
            <v>0</v>
          </cell>
          <cell r="EN168">
            <v>0.71299999999999997</v>
          </cell>
          <cell r="EO168">
            <v>0</v>
          </cell>
          <cell r="EP168">
            <v>0</v>
          </cell>
          <cell r="EQ168">
            <v>2.9159999999999999</v>
          </cell>
          <cell r="ER168">
            <v>0</v>
          </cell>
          <cell r="ES168">
            <v>10.173999999999999</v>
          </cell>
          <cell r="ET168">
            <v>0</v>
          </cell>
          <cell r="EU168">
            <v>449167</v>
          </cell>
          <cell r="EV168">
            <v>0</v>
          </cell>
          <cell r="EW168">
            <v>0</v>
          </cell>
          <cell r="EX168">
            <v>0</v>
          </cell>
          <cell r="EZ168">
            <v>5919122</v>
          </cell>
          <cell r="FA168">
            <v>0</v>
          </cell>
          <cell r="FB168">
            <v>6368289</v>
          </cell>
          <cell r="FC168">
            <v>0.97329200000000005</v>
          </cell>
          <cell r="FD168">
            <v>0</v>
          </cell>
          <cell r="FE168">
            <v>733078</v>
          </cell>
          <cell r="FF168">
            <v>188340</v>
          </cell>
          <cell r="FG168">
            <v>5.7339000000000001E-2</v>
          </cell>
          <cell r="FH168">
            <v>4.9002999999999998E-2</v>
          </cell>
          <cell r="FI168">
            <v>0</v>
          </cell>
          <cell r="FJ168">
            <v>0</v>
          </cell>
          <cell r="FK168">
            <v>1202.952</v>
          </cell>
          <cell r="FL168">
            <v>7482321</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540142</v>
          </cell>
          <cell r="GC168">
            <v>540142</v>
          </cell>
          <cell r="GD168">
            <v>61.225000000000001</v>
          </cell>
          <cell r="GF168">
            <v>0</v>
          </cell>
          <cell r="GG168">
            <v>0</v>
          </cell>
          <cell r="GH168">
            <v>0</v>
          </cell>
          <cell r="GI168">
            <v>0</v>
          </cell>
          <cell r="GJ168">
            <v>0</v>
          </cell>
          <cell r="GK168">
            <v>4604.6369999999997</v>
          </cell>
          <cell r="GL168">
            <v>0</v>
          </cell>
          <cell r="GM168">
            <v>0</v>
          </cell>
          <cell r="GN168">
            <v>0</v>
          </cell>
          <cell r="GO168">
            <v>0</v>
          </cell>
          <cell r="GP168">
            <v>7289707</v>
          </cell>
          <cell r="GQ168">
            <v>7289707</v>
          </cell>
          <cell r="GR168">
            <v>0</v>
          </cell>
          <cell r="GS168">
            <v>0</v>
          </cell>
          <cell r="GT168">
            <v>0</v>
          </cell>
          <cell r="HB168">
            <v>210852832</v>
          </cell>
          <cell r="HC168">
            <v>6.0034999999999998E-2</v>
          </cell>
          <cell r="HD168">
            <v>192614</v>
          </cell>
        </row>
        <row r="169">
          <cell r="B169">
            <v>101847</v>
          </cell>
          <cell r="C169">
            <v>9</v>
          </cell>
          <cell r="D169">
            <v>2019</v>
          </cell>
          <cell r="E169">
            <v>5390</v>
          </cell>
          <cell r="F169">
            <v>0</v>
          </cell>
          <cell r="G169">
            <v>435.08300000000003</v>
          </cell>
          <cell r="H169">
            <v>434.75</v>
          </cell>
          <cell r="I169">
            <v>434.75</v>
          </cell>
          <cell r="J169">
            <v>435.08300000000003</v>
          </cell>
          <cell r="K169">
            <v>0</v>
          </cell>
          <cell r="L169">
            <v>6535</v>
          </cell>
          <cell r="M169">
            <v>0</v>
          </cell>
          <cell r="N169">
            <v>0</v>
          </cell>
          <cell r="P169">
            <v>442.11700000000002</v>
          </cell>
          <cell r="Q169">
            <v>0</v>
          </cell>
          <cell r="R169">
            <v>197706</v>
          </cell>
          <cell r="S169">
            <v>447.18</v>
          </cell>
          <cell r="U169">
            <v>0</v>
          </cell>
          <cell r="V169">
            <v>0</v>
          </cell>
          <cell r="W169">
            <v>0</v>
          </cell>
          <cell r="X169">
            <v>0</v>
          </cell>
          <cell r="Z169">
            <v>0</v>
          </cell>
          <cell r="AA169">
            <v>1</v>
          </cell>
          <cell r="AB169">
            <v>1</v>
          </cell>
          <cell r="AC169">
            <v>0</v>
          </cell>
          <cell r="AD169" t="str">
            <v>N</v>
          </cell>
          <cell r="AE169">
            <v>0</v>
          </cell>
          <cell r="AH169">
            <v>0</v>
          </cell>
          <cell r="AI169">
            <v>0</v>
          </cell>
          <cell r="AJ169">
            <v>5102</v>
          </cell>
          <cell r="AK169" t="str">
            <v>1</v>
          </cell>
          <cell r="AL169" t="str">
            <v>BEATRICE MAYES INSTITUTE CHARTER SCHOOL</v>
          </cell>
          <cell r="AM169">
            <v>0</v>
          </cell>
          <cell r="AN169">
            <v>0</v>
          </cell>
          <cell r="AO169">
            <v>0</v>
          </cell>
          <cell r="AP169">
            <v>0</v>
          </cell>
          <cell r="AQ169">
            <v>0</v>
          </cell>
          <cell r="AR169">
            <v>0</v>
          </cell>
          <cell r="AS169">
            <v>0</v>
          </cell>
          <cell r="AT169">
            <v>0</v>
          </cell>
          <cell r="AU169">
            <v>0</v>
          </cell>
          <cell r="AV169">
            <v>0</v>
          </cell>
          <cell r="AW169">
            <v>3949073</v>
          </cell>
          <cell r="AX169">
            <v>3847595</v>
          </cell>
          <cell r="AY169">
            <v>0</v>
          </cell>
          <cell r="AZ169">
            <v>197706</v>
          </cell>
          <cell r="BA169">
            <v>9.6669999999999998</v>
          </cell>
          <cell r="BB169">
            <v>0</v>
          </cell>
          <cell r="BC169">
            <v>0</v>
          </cell>
          <cell r="BD169">
            <v>0</v>
          </cell>
          <cell r="BE169">
            <v>0</v>
          </cell>
          <cell r="BF169">
            <v>3435300</v>
          </cell>
          <cell r="BG169">
            <v>0</v>
          </cell>
          <cell r="BH169">
            <v>0</v>
          </cell>
          <cell r="BI169">
            <v>0</v>
          </cell>
          <cell r="BJ169">
            <v>12</v>
          </cell>
          <cell r="BK169">
            <v>0</v>
          </cell>
          <cell r="BL169">
            <v>0</v>
          </cell>
          <cell r="BM169">
            <v>0</v>
          </cell>
          <cell r="BN169">
            <v>0</v>
          </cell>
          <cell r="BO169">
            <v>0</v>
          </cell>
          <cell r="BP169">
            <v>0</v>
          </cell>
          <cell r="BQ169">
            <v>5390</v>
          </cell>
          <cell r="BR169">
            <v>1</v>
          </cell>
          <cell r="BS169">
            <v>0</v>
          </cell>
          <cell r="BT169">
            <v>0</v>
          </cell>
          <cell r="BU169">
            <v>0</v>
          </cell>
          <cell r="BV169">
            <v>0</v>
          </cell>
          <cell r="BW169">
            <v>0</v>
          </cell>
          <cell r="BX169">
            <v>0</v>
          </cell>
          <cell r="BY169">
            <v>0</v>
          </cell>
          <cell r="BZ169">
            <v>0</v>
          </cell>
          <cell r="CA169">
            <v>0</v>
          </cell>
          <cell r="CB169">
            <v>0</v>
          </cell>
          <cell r="CC169">
            <v>0</v>
          </cell>
          <cell r="CG169">
            <v>0</v>
          </cell>
          <cell r="CH169">
            <v>101478</v>
          </cell>
          <cell r="CI169">
            <v>0</v>
          </cell>
          <cell r="CJ169">
            <v>4</v>
          </cell>
          <cell r="CK169">
            <v>0</v>
          </cell>
          <cell r="CL169">
            <v>0</v>
          </cell>
          <cell r="CN169">
            <v>0</v>
          </cell>
          <cell r="CO169">
            <v>1</v>
          </cell>
          <cell r="CP169">
            <v>0</v>
          </cell>
          <cell r="CQ169">
            <v>0</v>
          </cell>
          <cell r="CR169">
            <v>435.08300000000003</v>
          </cell>
          <cell r="CS169">
            <v>0</v>
          </cell>
          <cell r="CT169">
            <v>0</v>
          </cell>
          <cell r="CU169">
            <v>0</v>
          </cell>
          <cell r="CV169">
            <v>0</v>
          </cell>
          <cell r="CW169">
            <v>0</v>
          </cell>
          <cell r="CX169">
            <v>0</v>
          </cell>
          <cell r="CY169">
            <v>0</v>
          </cell>
          <cell r="CZ169">
            <v>0</v>
          </cell>
          <cell r="DA169">
            <v>1</v>
          </cell>
          <cell r="DB169">
            <v>2841091</v>
          </cell>
          <cell r="DC169">
            <v>0</v>
          </cell>
          <cell r="DD169">
            <v>0</v>
          </cell>
          <cell r="DE169">
            <v>487942</v>
          </cell>
          <cell r="DF169">
            <v>487942</v>
          </cell>
          <cell r="DG169">
            <v>373.33</v>
          </cell>
          <cell r="DH169">
            <v>0</v>
          </cell>
          <cell r="DI169">
            <v>0</v>
          </cell>
          <cell r="DK169">
            <v>5390</v>
          </cell>
          <cell r="DL169">
            <v>0</v>
          </cell>
          <cell r="DM169">
            <v>200535</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26.382999999999999</v>
          </cell>
          <cell r="ED169">
            <v>189654</v>
          </cell>
          <cell r="EE169">
            <v>0</v>
          </cell>
          <cell r="EF169">
            <v>0</v>
          </cell>
          <cell r="EG169">
            <v>0</v>
          </cell>
          <cell r="EH169">
            <v>10881</v>
          </cell>
          <cell r="EI169">
            <v>0</v>
          </cell>
          <cell r="EJ169">
            <v>0</v>
          </cell>
          <cell r="EK169">
            <v>0</v>
          </cell>
          <cell r="EL169">
            <v>0</v>
          </cell>
          <cell r="EM169">
            <v>0</v>
          </cell>
          <cell r="EN169">
            <v>0.33300000000000002</v>
          </cell>
          <cell r="EO169">
            <v>0</v>
          </cell>
          <cell r="EP169">
            <v>0</v>
          </cell>
          <cell r="EQ169">
            <v>0.33300000000000002</v>
          </cell>
          <cell r="ER169">
            <v>0</v>
          </cell>
          <cell r="ES169">
            <v>1.665</v>
          </cell>
          <cell r="ET169">
            <v>4834</v>
          </cell>
          <cell r="EU169">
            <v>197706</v>
          </cell>
          <cell r="EV169">
            <v>0</v>
          </cell>
          <cell r="EW169">
            <v>0</v>
          </cell>
          <cell r="EX169">
            <v>0</v>
          </cell>
          <cell r="EZ169">
            <v>3331862</v>
          </cell>
          <cell r="FA169">
            <v>0</v>
          </cell>
          <cell r="FB169">
            <v>3529568</v>
          </cell>
          <cell r="FC169">
            <v>0.97329200000000005</v>
          </cell>
          <cell r="FD169">
            <v>0</v>
          </cell>
          <cell r="FE169">
            <v>410316</v>
          </cell>
          <cell r="FF169">
            <v>105417</v>
          </cell>
          <cell r="FG169">
            <v>5.7339000000000001E-2</v>
          </cell>
          <cell r="FH169">
            <v>4.9002999999999998E-2</v>
          </cell>
          <cell r="FI169">
            <v>0</v>
          </cell>
          <cell r="FJ169">
            <v>0</v>
          </cell>
          <cell r="FK169">
            <v>673.31299999999999</v>
          </cell>
          <cell r="FL169">
            <v>4146779</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F169">
            <v>0</v>
          </cell>
          <cell r="GG169">
            <v>0</v>
          </cell>
          <cell r="GH169">
            <v>0</v>
          </cell>
          <cell r="GI169">
            <v>0</v>
          </cell>
          <cell r="GJ169">
            <v>0</v>
          </cell>
          <cell r="GK169">
            <v>4687.0780000000004</v>
          </cell>
          <cell r="GL169">
            <v>11892</v>
          </cell>
          <cell r="GM169">
            <v>0</v>
          </cell>
          <cell r="GN169">
            <v>0</v>
          </cell>
          <cell r="GO169">
            <v>0</v>
          </cell>
          <cell r="GP169">
            <v>4045301</v>
          </cell>
          <cell r="GQ169">
            <v>4045301</v>
          </cell>
          <cell r="GR169">
            <v>0</v>
          </cell>
          <cell r="GS169">
            <v>0</v>
          </cell>
          <cell r="GT169">
            <v>0</v>
          </cell>
          <cell r="HB169">
            <v>210852832</v>
          </cell>
          <cell r="HC169">
            <v>6.0034999999999998E-2</v>
          </cell>
          <cell r="HD169">
            <v>96644</v>
          </cell>
        </row>
        <row r="170">
          <cell r="B170">
            <v>57848</v>
          </cell>
          <cell r="C170">
            <v>9</v>
          </cell>
          <cell r="D170">
            <v>2019</v>
          </cell>
          <cell r="E170">
            <v>5390</v>
          </cell>
          <cell r="F170">
            <v>0</v>
          </cell>
          <cell r="G170">
            <v>15261.3</v>
          </cell>
          <cell r="H170">
            <v>14564.15</v>
          </cell>
          <cell r="I170">
            <v>14564.15</v>
          </cell>
          <cell r="J170">
            <v>15261.3</v>
          </cell>
          <cell r="K170">
            <v>0</v>
          </cell>
          <cell r="L170">
            <v>6535</v>
          </cell>
          <cell r="M170">
            <v>0</v>
          </cell>
          <cell r="N170">
            <v>0</v>
          </cell>
          <cell r="P170">
            <v>15213.15</v>
          </cell>
          <cell r="Q170">
            <v>0</v>
          </cell>
          <cell r="R170">
            <v>6803016</v>
          </cell>
          <cell r="S170">
            <v>447.18</v>
          </cell>
          <cell r="U170">
            <v>0</v>
          </cell>
          <cell r="V170">
            <v>3782.2</v>
          </cell>
          <cell r="W170">
            <v>2471668</v>
          </cell>
          <cell r="X170">
            <v>2471668</v>
          </cell>
          <cell r="Z170">
            <v>0</v>
          </cell>
          <cell r="AA170">
            <v>1</v>
          </cell>
          <cell r="AB170">
            <v>1</v>
          </cell>
          <cell r="AC170">
            <v>0</v>
          </cell>
          <cell r="AD170" t="str">
            <v>N</v>
          </cell>
          <cell r="AE170">
            <v>0</v>
          </cell>
          <cell r="AH170">
            <v>0</v>
          </cell>
          <cell r="AI170">
            <v>0</v>
          </cell>
          <cell r="AJ170">
            <v>5102</v>
          </cell>
          <cell r="AK170" t="str">
            <v>1</v>
          </cell>
          <cell r="AL170" t="str">
            <v>INTERNATIONAL LEADERSHIP OF TEXAS (ILT)</v>
          </cell>
          <cell r="AM170">
            <v>0</v>
          </cell>
          <cell r="AN170">
            <v>0</v>
          </cell>
          <cell r="AO170">
            <v>0</v>
          </cell>
          <cell r="AP170">
            <v>0</v>
          </cell>
          <cell r="AQ170">
            <v>0</v>
          </cell>
          <cell r="AR170">
            <v>0</v>
          </cell>
          <cell r="AS170">
            <v>0</v>
          </cell>
          <cell r="AT170">
            <v>0</v>
          </cell>
          <cell r="AU170">
            <v>0</v>
          </cell>
          <cell r="AV170">
            <v>0</v>
          </cell>
          <cell r="AW170">
            <v>131429846</v>
          </cell>
          <cell r="AX170">
            <v>127477596</v>
          </cell>
          <cell r="AY170">
            <v>0</v>
          </cell>
          <cell r="AZ170">
            <v>7365308</v>
          </cell>
          <cell r="BA170">
            <v>0</v>
          </cell>
          <cell r="BB170">
            <v>562204</v>
          </cell>
          <cell r="BC170">
            <v>562204</v>
          </cell>
          <cell r="BD170">
            <v>716.91399999999999</v>
          </cell>
          <cell r="BE170">
            <v>0</v>
          </cell>
          <cell r="BF170">
            <v>114017424</v>
          </cell>
          <cell r="BG170">
            <v>0</v>
          </cell>
          <cell r="BH170">
            <v>2044.6969999999999</v>
          </cell>
          <cell r="BI170">
            <v>562292</v>
          </cell>
          <cell r="BJ170">
            <v>12</v>
          </cell>
          <cell r="BK170">
            <v>0</v>
          </cell>
          <cell r="BL170">
            <v>0</v>
          </cell>
          <cell r="BM170">
            <v>0</v>
          </cell>
          <cell r="BN170">
            <v>0</v>
          </cell>
          <cell r="BO170">
            <v>0</v>
          </cell>
          <cell r="BP170">
            <v>0</v>
          </cell>
          <cell r="BQ170">
            <v>5390</v>
          </cell>
          <cell r="BR170">
            <v>1</v>
          </cell>
          <cell r="BS170">
            <v>0</v>
          </cell>
          <cell r="BT170">
            <v>0</v>
          </cell>
          <cell r="BU170">
            <v>0</v>
          </cell>
          <cell r="BV170">
            <v>0</v>
          </cell>
          <cell r="BW170">
            <v>0</v>
          </cell>
          <cell r="BX170">
            <v>0</v>
          </cell>
          <cell r="BY170">
            <v>0</v>
          </cell>
          <cell r="BZ170">
            <v>0</v>
          </cell>
          <cell r="CA170">
            <v>0</v>
          </cell>
          <cell r="CB170">
            <v>0</v>
          </cell>
          <cell r="CC170">
            <v>0</v>
          </cell>
          <cell r="CG170">
            <v>0</v>
          </cell>
          <cell r="CH170">
            <v>3389958</v>
          </cell>
          <cell r="CI170">
            <v>0</v>
          </cell>
          <cell r="CJ170">
            <v>5</v>
          </cell>
          <cell r="CK170">
            <v>0</v>
          </cell>
          <cell r="CL170">
            <v>0</v>
          </cell>
          <cell r="CN170">
            <v>0</v>
          </cell>
          <cell r="CO170">
            <v>1</v>
          </cell>
          <cell r="CP170">
            <v>0.38400000000000001</v>
          </cell>
          <cell r="CQ170">
            <v>0</v>
          </cell>
          <cell r="CR170">
            <v>15261.3</v>
          </cell>
          <cell r="CS170">
            <v>0</v>
          </cell>
          <cell r="CT170">
            <v>0</v>
          </cell>
          <cell r="CU170">
            <v>0</v>
          </cell>
          <cell r="CV170">
            <v>0</v>
          </cell>
          <cell r="CW170">
            <v>0</v>
          </cell>
          <cell r="CX170">
            <v>0</v>
          </cell>
          <cell r="CY170">
            <v>0</v>
          </cell>
          <cell r="CZ170">
            <v>0</v>
          </cell>
          <cell r="DA170">
            <v>1</v>
          </cell>
          <cell r="DB170">
            <v>95176720</v>
          </cell>
          <cell r="DC170">
            <v>0</v>
          </cell>
          <cell r="DD170">
            <v>0</v>
          </cell>
          <cell r="DE170">
            <v>9436762</v>
          </cell>
          <cell r="DF170">
            <v>9442810</v>
          </cell>
          <cell r="DG170">
            <v>7220.17</v>
          </cell>
          <cell r="DH170">
            <v>0</v>
          </cell>
          <cell r="DI170">
            <v>6048</v>
          </cell>
          <cell r="DK170">
            <v>5390</v>
          </cell>
          <cell r="DL170">
            <v>0</v>
          </cell>
          <cell r="DM170">
            <v>5007696</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0.09</v>
          </cell>
          <cell r="EB170">
            <v>0</v>
          </cell>
          <cell r="EC170">
            <v>154.36699999999999</v>
          </cell>
          <cell r="ED170">
            <v>1109667</v>
          </cell>
          <cell r="EE170">
            <v>0</v>
          </cell>
          <cell r="EF170">
            <v>0</v>
          </cell>
          <cell r="EG170">
            <v>0</v>
          </cell>
          <cell r="EH170">
            <v>3898029</v>
          </cell>
          <cell r="EI170">
            <v>0</v>
          </cell>
          <cell r="EJ170">
            <v>0</v>
          </cell>
          <cell r="EK170">
            <v>151.87299999999999</v>
          </cell>
          <cell r="EL170">
            <v>0</v>
          </cell>
          <cell r="EM170">
            <v>21.802</v>
          </cell>
          <cell r="EN170">
            <v>15.002000000000001</v>
          </cell>
          <cell r="EO170">
            <v>0</v>
          </cell>
          <cell r="EP170">
            <v>0</v>
          </cell>
          <cell r="EQ170">
            <v>188.767</v>
          </cell>
          <cell r="ER170">
            <v>0</v>
          </cell>
          <cell r="ES170">
            <v>596.48500000000001</v>
          </cell>
          <cell r="ET170">
            <v>0</v>
          </cell>
          <cell r="EU170">
            <v>7365308</v>
          </cell>
          <cell r="EV170">
            <v>0</v>
          </cell>
          <cell r="EW170">
            <v>0</v>
          </cell>
          <cell r="EX170">
            <v>0</v>
          </cell>
          <cell r="EZ170">
            <v>110360444</v>
          </cell>
          <cell r="FA170">
            <v>0</v>
          </cell>
          <cell r="FB170">
            <v>117725752</v>
          </cell>
          <cell r="FC170">
            <v>0.97329200000000005</v>
          </cell>
          <cell r="FD170">
            <v>0</v>
          </cell>
          <cell r="FE170">
            <v>13618369</v>
          </cell>
          <cell r="FF170">
            <v>3498783</v>
          </cell>
          <cell r="FG170">
            <v>5.7339000000000001E-2</v>
          </cell>
          <cell r="FH170">
            <v>4.9002999999999998E-2</v>
          </cell>
          <cell r="FI170">
            <v>0</v>
          </cell>
          <cell r="FJ170">
            <v>0</v>
          </cell>
          <cell r="FK170">
            <v>22347.216</v>
          </cell>
          <cell r="FL170">
            <v>138232862</v>
          </cell>
          <cell r="FM170">
            <v>0</v>
          </cell>
          <cell r="FN170">
            <v>0</v>
          </cell>
          <cell r="FO170">
            <v>17280</v>
          </cell>
          <cell r="FP170">
            <v>0</v>
          </cell>
          <cell r="FQ170">
            <v>17280</v>
          </cell>
          <cell r="FR170">
            <v>17280</v>
          </cell>
          <cell r="FS170">
            <v>0</v>
          </cell>
          <cell r="FT170">
            <v>0</v>
          </cell>
          <cell r="FU170">
            <v>0</v>
          </cell>
          <cell r="FV170">
            <v>0</v>
          </cell>
          <cell r="FW170">
            <v>0</v>
          </cell>
          <cell r="FX170">
            <v>0</v>
          </cell>
          <cell r="FY170">
            <v>0</v>
          </cell>
          <cell r="FZ170">
            <v>0</v>
          </cell>
          <cell r="GA170">
            <v>0</v>
          </cell>
          <cell r="GB170">
            <v>4485082</v>
          </cell>
          <cell r="GC170">
            <v>4485082</v>
          </cell>
          <cell r="GD170">
            <v>508.38299999999998</v>
          </cell>
          <cell r="GF170">
            <v>0</v>
          </cell>
          <cell r="GG170">
            <v>0</v>
          </cell>
          <cell r="GH170">
            <v>0</v>
          </cell>
          <cell r="GI170">
            <v>0</v>
          </cell>
          <cell r="GJ170">
            <v>0</v>
          </cell>
          <cell r="GK170">
            <v>4604.6369999999997</v>
          </cell>
          <cell r="GL170">
            <v>0</v>
          </cell>
          <cell r="GM170">
            <v>0</v>
          </cell>
          <cell r="GN170">
            <v>0</v>
          </cell>
          <cell r="GO170">
            <v>0</v>
          </cell>
          <cell r="GP170">
            <v>134842904</v>
          </cell>
          <cell r="GQ170">
            <v>134842904</v>
          </cell>
          <cell r="GR170">
            <v>0</v>
          </cell>
          <cell r="GS170">
            <v>0</v>
          </cell>
          <cell r="GT170">
            <v>0</v>
          </cell>
          <cell r="HB170">
            <v>210852832</v>
          </cell>
          <cell r="HC170">
            <v>6.0034999999999998E-2</v>
          </cell>
          <cell r="HD170">
            <v>3389958</v>
          </cell>
        </row>
        <row r="171">
          <cell r="B171">
            <v>57849</v>
          </cell>
          <cell r="C171">
            <v>9</v>
          </cell>
          <cell r="D171">
            <v>2019</v>
          </cell>
          <cell r="E171">
            <v>5390</v>
          </cell>
          <cell r="F171">
            <v>0</v>
          </cell>
          <cell r="G171">
            <v>275.78300000000002</v>
          </cell>
          <cell r="H171">
            <v>268.79500000000002</v>
          </cell>
          <cell r="I171">
            <v>268.79500000000002</v>
          </cell>
          <cell r="J171">
            <v>275.78300000000002</v>
          </cell>
          <cell r="K171">
            <v>0</v>
          </cell>
          <cell r="L171">
            <v>6535</v>
          </cell>
          <cell r="M171">
            <v>0</v>
          </cell>
          <cell r="N171">
            <v>0</v>
          </cell>
          <cell r="P171">
            <v>276.233</v>
          </cell>
          <cell r="Q171">
            <v>0</v>
          </cell>
          <cell r="R171">
            <v>123526</v>
          </cell>
          <cell r="S171">
            <v>447.18</v>
          </cell>
          <cell r="U171">
            <v>0</v>
          </cell>
          <cell r="V171">
            <v>18.332999999999998</v>
          </cell>
          <cell r="W171">
            <v>11981</v>
          </cell>
          <cell r="X171">
            <v>11981</v>
          </cell>
          <cell r="Z171">
            <v>0</v>
          </cell>
          <cell r="AA171">
            <v>1</v>
          </cell>
          <cell r="AB171">
            <v>1</v>
          </cell>
          <cell r="AC171">
            <v>0</v>
          </cell>
          <cell r="AD171" t="str">
            <v>N</v>
          </cell>
          <cell r="AE171">
            <v>0</v>
          </cell>
          <cell r="AH171">
            <v>0</v>
          </cell>
          <cell r="AI171">
            <v>0</v>
          </cell>
          <cell r="AJ171">
            <v>5102</v>
          </cell>
          <cell r="AK171" t="str">
            <v>1</v>
          </cell>
          <cell r="AL171" t="str">
            <v>TRINITY ENVIRONMENTAL ACADEMY</v>
          </cell>
          <cell r="AM171">
            <v>0</v>
          </cell>
          <cell r="AN171">
            <v>0</v>
          </cell>
          <cell r="AO171">
            <v>0</v>
          </cell>
          <cell r="AP171">
            <v>0</v>
          </cell>
          <cell r="AQ171">
            <v>0</v>
          </cell>
          <cell r="AR171">
            <v>0</v>
          </cell>
          <cell r="AS171">
            <v>0</v>
          </cell>
          <cell r="AT171">
            <v>0</v>
          </cell>
          <cell r="AU171">
            <v>0</v>
          </cell>
          <cell r="AV171">
            <v>0</v>
          </cell>
          <cell r="AW171">
            <v>2525394</v>
          </cell>
          <cell r="AX171">
            <v>2464135</v>
          </cell>
          <cell r="AY171">
            <v>0</v>
          </cell>
          <cell r="AZ171">
            <v>123526</v>
          </cell>
          <cell r="BA171">
            <v>0</v>
          </cell>
          <cell r="BB171">
            <v>7581</v>
          </cell>
          <cell r="BC171">
            <v>7581</v>
          </cell>
          <cell r="BD171">
            <v>9.6669999999999998</v>
          </cell>
          <cell r="BE171">
            <v>0</v>
          </cell>
          <cell r="BF171">
            <v>2197461</v>
          </cell>
          <cell r="BG171">
            <v>0</v>
          </cell>
          <cell r="BH171">
            <v>0</v>
          </cell>
          <cell r="BI171">
            <v>0</v>
          </cell>
          <cell r="BJ171">
            <v>12</v>
          </cell>
          <cell r="BK171">
            <v>0</v>
          </cell>
          <cell r="BL171">
            <v>0</v>
          </cell>
          <cell r="BM171">
            <v>0</v>
          </cell>
          <cell r="BN171">
            <v>0</v>
          </cell>
          <cell r="BO171">
            <v>0</v>
          </cell>
          <cell r="BP171">
            <v>0</v>
          </cell>
          <cell r="BQ171">
            <v>5390</v>
          </cell>
          <cell r="BR171">
            <v>1</v>
          </cell>
          <cell r="BS171">
            <v>0</v>
          </cell>
          <cell r="BT171">
            <v>0</v>
          </cell>
          <cell r="BU171">
            <v>0</v>
          </cell>
          <cell r="BV171">
            <v>0</v>
          </cell>
          <cell r="BW171">
            <v>0</v>
          </cell>
          <cell r="BX171">
            <v>0</v>
          </cell>
          <cell r="BY171">
            <v>0</v>
          </cell>
          <cell r="BZ171">
            <v>0</v>
          </cell>
          <cell r="CA171">
            <v>0</v>
          </cell>
          <cell r="CB171">
            <v>0</v>
          </cell>
          <cell r="CC171">
            <v>0</v>
          </cell>
          <cell r="CG171">
            <v>0</v>
          </cell>
          <cell r="CH171">
            <v>61259</v>
          </cell>
          <cell r="CI171">
            <v>0</v>
          </cell>
          <cell r="CJ171">
            <v>5</v>
          </cell>
          <cell r="CK171">
            <v>0</v>
          </cell>
          <cell r="CL171">
            <v>0</v>
          </cell>
          <cell r="CN171">
            <v>0</v>
          </cell>
          <cell r="CO171">
            <v>1</v>
          </cell>
          <cell r="CP171">
            <v>0</v>
          </cell>
          <cell r="CQ171">
            <v>0</v>
          </cell>
          <cell r="CR171">
            <v>275.78300000000002</v>
          </cell>
          <cell r="CS171">
            <v>0</v>
          </cell>
          <cell r="CT171">
            <v>0</v>
          </cell>
          <cell r="CU171">
            <v>0</v>
          </cell>
          <cell r="CV171">
            <v>0</v>
          </cell>
          <cell r="CW171">
            <v>0</v>
          </cell>
          <cell r="CX171">
            <v>0</v>
          </cell>
          <cell r="CY171">
            <v>0</v>
          </cell>
          <cell r="CZ171">
            <v>0</v>
          </cell>
          <cell r="DA171">
            <v>1</v>
          </cell>
          <cell r="DB171">
            <v>1756575</v>
          </cell>
          <cell r="DC171">
            <v>0</v>
          </cell>
          <cell r="DD171">
            <v>0</v>
          </cell>
          <cell r="DE171">
            <v>323705</v>
          </cell>
          <cell r="DF171">
            <v>323705</v>
          </cell>
          <cell r="DG171">
            <v>247.67</v>
          </cell>
          <cell r="DH171">
            <v>0</v>
          </cell>
          <cell r="DI171">
            <v>0</v>
          </cell>
          <cell r="DK171">
            <v>5390</v>
          </cell>
          <cell r="DL171">
            <v>0</v>
          </cell>
          <cell r="DM171">
            <v>157920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0.08</v>
          </cell>
          <cell r="EB171">
            <v>0</v>
          </cell>
          <cell r="EC171">
            <v>2.1829999999999998</v>
          </cell>
          <cell r="ED171">
            <v>15692</v>
          </cell>
          <cell r="EE171">
            <v>0</v>
          </cell>
          <cell r="EF171">
            <v>0</v>
          </cell>
          <cell r="EG171">
            <v>0</v>
          </cell>
          <cell r="EH171">
            <v>142228</v>
          </cell>
          <cell r="EI171">
            <v>0</v>
          </cell>
          <cell r="EJ171">
            <v>0</v>
          </cell>
          <cell r="EK171">
            <v>5.1749999999999998</v>
          </cell>
          <cell r="EL171">
            <v>0</v>
          </cell>
          <cell r="EM171">
            <v>1.413</v>
          </cell>
          <cell r="EN171">
            <v>0.32</v>
          </cell>
          <cell r="EO171">
            <v>0</v>
          </cell>
          <cell r="EP171">
            <v>0</v>
          </cell>
          <cell r="EQ171">
            <v>6.9880000000000004</v>
          </cell>
          <cell r="ER171">
            <v>0</v>
          </cell>
          <cell r="ES171">
            <v>21.763999999999999</v>
          </cell>
          <cell r="ET171">
            <v>0</v>
          </cell>
          <cell r="EU171">
            <v>123526</v>
          </cell>
          <cell r="EV171">
            <v>0</v>
          </cell>
          <cell r="EW171">
            <v>0</v>
          </cell>
          <cell r="EX171">
            <v>0</v>
          </cell>
          <cell r="EZ171">
            <v>2134236</v>
          </cell>
          <cell r="FA171">
            <v>0</v>
          </cell>
          <cell r="FB171">
            <v>2257762</v>
          </cell>
          <cell r="FC171">
            <v>0.97329200000000005</v>
          </cell>
          <cell r="FD171">
            <v>0</v>
          </cell>
          <cell r="FE171">
            <v>262467</v>
          </cell>
          <cell r="FF171">
            <v>67432</v>
          </cell>
          <cell r="FG171">
            <v>5.7339000000000001E-2</v>
          </cell>
          <cell r="FH171">
            <v>4.9002999999999998E-2</v>
          </cell>
          <cell r="FI171">
            <v>0</v>
          </cell>
          <cell r="FJ171">
            <v>0</v>
          </cell>
          <cell r="FK171">
            <v>430.69900000000001</v>
          </cell>
          <cell r="FL171">
            <v>2648920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F171">
            <v>0</v>
          </cell>
          <cell r="GG171">
            <v>0</v>
          </cell>
          <cell r="GH171">
            <v>0</v>
          </cell>
          <cell r="GI171">
            <v>0</v>
          </cell>
          <cell r="GJ171">
            <v>0</v>
          </cell>
          <cell r="GK171">
            <v>4604.6369999999997</v>
          </cell>
          <cell r="GL171">
            <v>0</v>
          </cell>
          <cell r="GM171">
            <v>0</v>
          </cell>
          <cell r="GN171">
            <v>0</v>
          </cell>
          <cell r="GO171">
            <v>0</v>
          </cell>
          <cell r="GP171">
            <v>2587661</v>
          </cell>
          <cell r="GQ171">
            <v>2587661</v>
          </cell>
          <cell r="GR171">
            <v>0</v>
          </cell>
          <cell r="GS171">
            <v>0</v>
          </cell>
          <cell r="GT171">
            <v>0</v>
          </cell>
          <cell r="HB171">
            <v>210852832</v>
          </cell>
          <cell r="HC171">
            <v>6.0034999999999998E-2</v>
          </cell>
          <cell r="HD171">
            <v>61259</v>
          </cell>
        </row>
        <row r="172">
          <cell r="B172">
            <v>101849</v>
          </cell>
          <cell r="C172">
            <v>9</v>
          </cell>
          <cell r="D172">
            <v>2019</v>
          </cell>
          <cell r="E172">
            <v>5390</v>
          </cell>
          <cell r="F172">
            <v>0</v>
          </cell>
          <cell r="G172">
            <v>235.07499999999999</v>
          </cell>
          <cell r="H172">
            <v>233.672</v>
          </cell>
          <cell r="I172">
            <v>233.672</v>
          </cell>
          <cell r="J172">
            <v>235.07499999999999</v>
          </cell>
          <cell r="K172">
            <v>0</v>
          </cell>
          <cell r="L172">
            <v>6535</v>
          </cell>
          <cell r="M172">
            <v>0</v>
          </cell>
          <cell r="N172">
            <v>0</v>
          </cell>
          <cell r="P172">
            <v>234.55500000000001</v>
          </cell>
          <cell r="Q172">
            <v>0</v>
          </cell>
          <cell r="R172">
            <v>104888</v>
          </cell>
          <cell r="S172">
            <v>447.18</v>
          </cell>
          <cell r="U172">
            <v>0</v>
          </cell>
          <cell r="V172">
            <v>76.125</v>
          </cell>
          <cell r="W172">
            <v>49748</v>
          </cell>
          <cell r="X172">
            <v>49748</v>
          </cell>
          <cell r="Z172">
            <v>0</v>
          </cell>
          <cell r="AA172">
            <v>1</v>
          </cell>
          <cell r="AB172">
            <v>1</v>
          </cell>
          <cell r="AC172">
            <v>0</v>
          </cell>
          <cell r="AD172" t="str">
            <v>N</v>
          </cell>
          <cell r="AE172">
            <v>0</v>
          </cell>
          <cell r="AH172">
            <v>0</v>
          </cell>
          <cell r="AI172">
            <v>0</v>
          </cell>
          <cell r="AJ172">
            <v>5102</v>
          </cell>
          <cell r="AK172" t="str">
            <v>1</v>
          </cell>
          <cell r="AL172" t="str">
            <v>ACCELERATED INTERMEDIATE ACADEMY</v>
          </cell>
          <cell r="AM172">
            <v>0</v>
          </cell>
          <cell r="AN172">
            <v>0</v>
          </cell>
          <cell r="AO172">
            <v>0</v>
          </cell>
          <cell r="AP172">
            <v>0</v>
          </cell>
          <cell r="AQ172">
            <v>0</v>
          </cell>
          <cell r="AR172">
            <v>0</v>
          </cell>
          <cell r="AS172">
            <v>0</v>
          </cell>
          <cell r="AT172">
            <v>0</v>
          </cell>
          <cell r="AU172">
            <v>0</v>
          </cell>
          <cell r="AV172">
            <v>0</v>
          </cell>
          <cell r="AW172">
            <v>2186077</v>
          </cell>
          <cell r="AX172">
            <v>2124610</v>
          </cell>
          <cell r="AY172">
            <v>0</v>
          </cell>
          <cell r="AZ172">
            <v>104888</v>
          </cell>
          <cell r="BA172">
            <v>18.5</v>
          </cell>
          <cell r="BB172">
            <v>0</v>
          </cell>
          <cell r="BC172">
            <v>0</v>
          </cell>
          <cell r="BD172">
            <v>0</v>
          </cell>
          <cell r="BE172">
            <v>0</v>
          </cell>
          <cell r="BF172">
            <v>1893306</v>
          </cell>
          <cell r="BG172">
            <v>0</v>
          </cell>
          <cell r="BH172">
            <v>0</v>
          </cell>
          <cell r="BI172">
            <v>0</v>
          </cell>
          <cell r="BJ172">
            <v>12</v>
          </cell>
          <cell r="BK172">
            <v>0</v>
          </cell>
          <cell r="BL172">
            <v>0</v>
          </cell>
          <cell r="BM172">
            <v>0</v>
          </cell>
          <cell r="BN172">
            <v>0</v>
          </cell>
          <cell r="BO172">
            <v>0</v>
          </cell>
          <cell r="BP172">
            <v>0</v>
          </cell>
          <cell r="BQ172">
            <v>5390</v>
          </cell>
          <cell r="BR172">
            <v>1</v>
          </cell>
          <cell r="BS172">
            <v>0</v>
          </cell>
          <cell r="BT172">
            <v>0</v>
          </cell>
          <cell r="BU172">
            <v>0</v>
          </cell>
          <cell r="BV172">
            <v>0</v>
          </cell>
          <cell r="BW172">
            <v>0</v>
          </cell>
          <cell r="BX172">
            <v>0</v>
          </cell>
          <cell r="BY172">
            <v>0</v>
          </cell>
          <cell r="BZ172">
            <v>0</v>
          </cell>
          <cell r="CA172">
            <v>0</v>
          </cell>
          <cell r="CB172">
            <v>0</v>
          </cell>
          <cell r="CC172">
            <v>0</v>
          </cell>
          <cell r="CG172">
            <v>0</v>
          </cell>
          <cell r="CH172">
            <v>61467</v>
          </cell>
          <cell r="CI172">
            <v>0</v>
          </cell>
          <cell r="CJ172">
            <v>4</v>
          </cell>
          <cell r="CK172">
            <v>0</v>
          </cell>
          <cell r="CL172">
            <v>0</v>
          </cell>
          <cell r="CN172">
            <v>0</v>
          </cell>
          <cell r="CO172">
            <v>1</v>
          </cell>
          <cell r="CP172">
            <v>0</v>
          </cell>
          <cell r="CQ172">
            <v>0</v>
          </cell>
          <cell r="CR172">
            <v>235.07499999999999</v>
          </cell>
          <cell r="CS172">
            <v>0</v>
          </cell>
          <cell r="CT172">
            <v>0</v>
          </cell>
          <cell r="CU172">
            <v>0</v>
          </cell>
          <cell r="CV172">
            <v>0</v>
          </cell>
          <cell r="CW172">
            <v>0</v>
          </cell>
          <cell r="CX172">
            <v>0</v>
          </cell>
          <cell r="CY172">
            <v>0</v>
          </cell>
          <cell r="CZ172">
            <v>0</v>
          </cell>
          <cell r="DA172">
            <v>1</v>
          </cell>
          <cell r="DB172">
            <v>1527047</v>
          </cell>
          <cell r="DC172">
            <v>0</v>
          </cell>
          <cell r="DD172">
            <v>0</v>
          </cell>
          <cell r="DE172">
            <v>325012</v>
          </cell>
          <cell r="DF172">
            <v>325012</v>
          </cell>
          <cell r="DG172">
            <v>248.67</v>
          </cell>
          <cell r="DH172">
            <v>0</v>
          </cell>
          <cell r="DI172">
            <v>0</v>
          </cell>
          <cell r="DK172">
            <v>5390</v>
          </cell>
          <cell r="DL172">
            <v>0</v>
          </cell>
          <cell r="DM172">
            <v>43453</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1.8819999999999999</v>
          </cell>
          <cell r="ED172">
            <v>13529</v>
          </cell>
          <cell r="EE172">
            <v>0</v>
          </cell>
          <cell r="EF172">
            <v>0</v>
          </cell>
          <cell r="EG172">
            <v>0</v>
          </cell>
          <cell r="EH172">
            <v>29924</v>
          </cell>
          <cell r="EI172">
            <v>0</v>
          </cell>
          <cell r="EJ172">
            <v>0</v>
          </cell>
          <cell r="EK172">
            <v>1.218</v>
          </cell>
          <cell r="EL172">
            <v>0</v>
          </cell>
          <cell r="EM172">
            <v>0</v>
          </cell>
          <cell r="EN172">
            <v>0.185</v>
          </cell>
          <cell r="EO172">
            <v>0</v>
          </cell>
          <cell r="EP172">
            <v>0</v>
          </cell>
          <cell r="EQ172">
            <v>1.403</v>
          </cell>
          <cell r="ER172">
            <v>0</v>
          </cell>
          <cell r="ES172">
            <v>4.5789999999999997</v>
          </cell>
          <cell r="ET172">
            <v>9250</v>
          </cell>
          <cell r="EU172">
            <v>104888</v>
          </cell>
          <cell r="EV172">
            <v>0</v>
          </cell>
          <cell r="EW172">
            <v>0</v>
          </cell>
          <cell r="EX172">
            <v>0</v>
          </cell>
          <cell r="EZ172">
            <v>1840372</v>
          </cell>
          <cell r="FA172">
            <v>0</v>
          </cell>
          <cell r="FB172">
            <v>1945260</v>
          </cell>
          <cell r="FC172">
            <v>0.97329200000000005</v>
          </cell>
          <cell r="FD172">
            <v>0</v>
          </cell>
          <cell r="FE172">
            <v>226139</v>
          </cell>
          <cell r="FF172">
            <v>58099</v>
          </cell>
          <cell r="FG172">
            <v>5.7339000000000001E-2</v>
          </cell>
          <cell r="FH172">
            <v>4.9002999999999998E-2</v>
          </cell>
          <cell r="FI172">
            <v>0</v>
          </cell>
          <cell r="FJ172">
            <v>0</v>
          </cell>
          <cell r="FK172">
            <v>371.08499999999998</v>
          </cell>
          <cell r="FL172">
            <v>2290965</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F172">
            <v>0</v>
          </cell>
          <cell r="GG172">
            <v>0</v>
          </cell>
          <cell r="GH172">
            <v>0</v>
          </cell>
          <cell r="GI172">
            <v>0</v>
          </cell>
          <cell r="GJ172">
            <v>0</v>
          </cell>
          <cell r="GK172">
            <v>4765.8140000000003</v>
          </cell>
          <cell r="GL172">
            <v>16021</v>
          </cell>
          <cell r="GM172">
            <v>0</v>
          </cell>
          <cell r="GN172">
            <v>26516</v>
          </cell>
          <cell r="GO172">
            <v>0</v>
          </cell>
          <cell r="GP172">
            <v>2229498</v>
          </cell>
          <cell r="GQ172">
            <v>2229498</v>
          </cell>
          <cell r="GR172">
            <v>0</v>
          </cell>
          <cell r="GS172">
            <v>0</v>
          </cell>
          <cell r="GT172">
            <v>0</v>
          </cell>
          <cell r="HB172">
            <v>210852832</v>
          </cell>
          <cell r="HC172">
            <v>6.0034999999999998E-2</v>
          </cell>
          <cell r="HD172">
            <v>52217</v>
          </cell>
        </row>
        <row r="173">
          <cell r="B173">
            <v>57850</v>
          </cell>
          <cell r="C173">
            <v>9</v>
          </cell>
          <cell r="D173">
            <v>2019</v>
          </cell>
          <cell r="E173">
            <v>5390</v>
          </cell>
          <cell r="F173">
            <v>0</v>
          </cell>
          <cell r="G173">
            <v>284.14999999999998</v>
          </cell>
          <cell r="H173">
            <v>276.39699999999999</v>
          </cell>
          <cell r="I173">
            <v>276.39699999999999</v>
          </cell>
          <cell r="J173">
            <v>284.14999999999998</v>
          </cell>
          <cell r="K173">
            <v>0</v>
          </cell>
          <cell r="L173">
            <v>6535</v>
          </cell>
          <cell r="M173">
            <v>0</v>
          </cell>
          <cell r="N173">
            <v>0</v>
          </cell>
          <cell r="P173">
            <v>281.733</v>
          </cell>
          <cell r="Q173">
            <v>0</v>
          </cell>
          <cell r="R173">
            <v>125985</v>
          </cell>
          <cell r="S173">
            <v>447.18</v>
          </cell>
          <cell r="U173">
            <v>0</v>
          </cell>
          <cell r="V173">
            <v>53.832999999999998</v>
          </cell>
          <cell r="W173">
            <v>35180</v>
          </cell>
          <cell r="X173">
            <v>35180</v>
          </cell>
          <cell r="Z173">
            <v>0</v>
          </cell>
          <cell r="AA173">
            <v>1</v>
          </cell>
          <cell r="AB173">
            <v>1</v>
          </cell>
          <cell r="AC173">
            <v>0</v>
          </cell>
          <cell r="AD173" t="str">
            <v>N</v>
          </cell>
          <cell r="AE173">
            <v>0</v>
          </cell>
          <cell r="AH173">
            <v>0</v>
          </cell>
          <cell r="AI173">
            <v>0</v>
          </cell>
          <cell r="AJ173">
            <v>5102</v>
          </cell>
          <cell r="AK173" t="str">
            <v>1</v>
          </cell>
          <cell r="AL173" t="str">
            <v>PIONEER TECHNOLOGY &amp; ARTS ACADEMY</v>
          </cell>
          <cell r="AM173">
            <v>0</v>
          </cell>
          <cell r="AN173">
            <v>0</v>
          </cell>
          <cell r="AO173">
            <v>0</v>
          </cell>
          <cell r="AP173">
            <v>0</v>
          </cell>
          <cell r="AQ173">
            <v>0</v>
          </cell>
          <cell r="AR173">
            <v>0</v>
          </cell>
          <cell r="AS173">
            <v>0</v>
          </cell>
          <cell r="AT173">
            <v>0</v>
          </cell>
          <cell r="AU173">
            <v>0</v>
          </cell>
          <cell r="AV173">
            <v>0</v>
          </cell>
          <cell r="AW173">
            <v>2439596</v>
          </cell>
          <cell r="AX173">
            <v>2376478</v>
          </cell>
          <cell r="AY173">
            <v>0</v>
          </cell>
          <cell r="AZ173">
            <v>125985</v>
          </cell>
          <cell r="BA173">
            <v>0</v>
          </cell>
          <cell r="BB173">
            <v>10979</v>
          </cell>
          <cell r="BC173">
            <v>10979</v>
          </cell>
          <cell r="BD173">
            <v>14</v>
          </cell>
          <cell r="BE173">
            <v>0</v>
          </cell>
          <cell r="BF173">
            <v>2125110</v>
          </cell>
          <cell r="BG173">
            <v>0</v>
          </cell>
          <cell r="BH173">
            <v>0</v>
          </cell>
          <cell r="BI173">
            <v>0</v>
          </cell>
          <cell r="BJ173">
            <v>12</v>
          </cell>
          <cell r="BK173">
            <v>0</v>
          </cell>
          <cell r="BL173">
            <v>0</v>
          </cell>
          <cell r="BM173">
            <v>0</v>
          </cell>
          <cell r="BN173">
            <v>0</v>
          </cell>
          <cell r="BO173">
            <v>0</v>
          </cell>
          <cell r="BP173">
            <v>0</v>
          </cell>
          <cell r="BQ173">
            <v>5390</v>
          </cell>
          <cell r="BR173">
            <v>1</v>
          </cell>
          <cell r="BS173">
            <v>0</v>
          </cell>
          <cell r="BT173">
            <v>0</v>
          </cell>
          <cell r="BU173">
            <v>0</v>
          </cell>
          <cell r="BV173">
            <v>0</v>
          </cell>
          <cell r="BW173">
            <v>0</v>
          </cell>
          <cell r="BX173">
            <v>0</v>
          </cell>
          <cell r="BY173">
            <v>0</v>
          </cell>
          <cell r="BZ173">
            <v>0</v>
          </cell>
          <cell r="CA173">
            <v>0</v>
          </cell>
          <cell r="CB173">
            <v>0</v>
          </cell>
          <cell r="CC173">
            <v>0</v>
          </cell>
          <cell r="CG173">
            <v>0</v>
          </cell>
          <cell r="CH173">
            <v>63118</v>
          </cell>
          <cell r="CI173">
            <v>0</v>
          </cell>
          <cell r="CJ173">
            <v>4</v>
          </cell>
          <cell r="CK173">
            <v>0</v>
          </cell>
          <cell r="CL173">
            <v>0</v>
          </cell>
          <cell r="CN173">
            <v>0</v>
          </cell>
          <cell r="CO173">
            <v>1</v>
          </cell>
          <cell r="CP173">
            <v>0</v>
          </cell>
          <cell r="CQ173">
            <v>0</v>
          </cell>
          <cell r="CR173">
            <v>284.14999999999998</v>
          </cell>
          <cell r="CS173">
            <v>0</v>
          </cell>
          <cell r="CT173">
            <v>0</v>
          </cell>
          <cell r="CU173">
            <v>0</v>
          </cell>
          <cell r="CV173">
            <v>0</v>
          </cell>
          <cell r="CW173">
            <v>0</v>
          </cell>
          <cell r="CX173">
            <v>0</v>
          </cell>
          <cell r="CY173">
            <v>0</v>
          </cell>
          <cell r="CZ173">
            <v>0</v>
          </cell>
          <cell r="DA173">
            <v>1</v>
          </cell>
          <cell r="DB173">
            <v>1806254</v>
          </cell>
          <cell r="DC173">
            <v>0</v>
          </cell>
          <cell r="DD173">
            <v>0</v>
          </cell>
          <cell r="DE173">
            <v>134843</v>
          </cell>
          <cell r="DF173">
            <v>134843</v>
          </cell>
          <cell r="DG173">
            <v>103.17</v>
          </cell>
          <cell r="DH173">
            <v>0</v>
          </cell>
          <cell r="DI173">
            <v>0</v>
          </cell>
          <cell r="DK173">
            <v>5390</v>
          </cell>
          <cell r="DL173">
            <v>0</v>
          </cell>
          <cell r="DM173">
            <v>131767</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17.033000000000001</v>
          </cell>
          <cell r="ED173">
            <v>122442</v>
          </cell>
          <cell r="EE173">
            <v>0</v>
          </cell>
          <cell r="EF173">
            <v>0</v>
          </cell>
          <cell r="EG173">
            <v>0</v>
          </cell>
          <cell r="EH173">
            <v>9325</v>
          </cell>
          <cell r="EI173">
            <v>0</v>
          </cell>
          <cell r="EJ173">
            <v>0</v>
          </cell>
          <cell r="EK173">
            <v>0.41899999999999998</v>
          </cell>
          <cell r="EL173">
            <v>0</v>
          </cell>
          <cell r="EM173">
            <v>0</v>
          </cell>
          <cell r="EN173">
            <v>3.4000000000000002E-2</v>
          </cell>
          <cell r="EO173">
            <v>0</v>
          </cell>
          <cell r="EP173">
            <v>0</v>
          </cell>
          <cell r="EQ173">
            <v>0.45300000000000001</v>
          </cell>
          <cell r="ER173">
            <v>0</v>
          </cell>
          <cell r="ES173">
            <v>1.427</v>
          </cell>
          <cell r="ET173">
            <v>0</v>
          </cell>
          <cell r="EU173">
            <v>125985</v>
          </cell>
          <cell r="EV173">
            <v>0</v>
          </cell>
          <cell r="EW173">
            <v>0</v>
          </cell>
          <cell r="EX173">
            <v>0</v>
          </cell>
          <cell r="EZ173">
            <v>2057440</v>
          </cell>
          <cell r="FA173">
            <v>0</v>
          </cell>
          <cell r="FB173">
            <v>2183425</v>
          </cell>
          <cell r="FC173">
            <v>0.97329200000000005</v>
          </cell>
          <cell r="FD173">
            <v>0</v>
          </cell>
          <cell r="FE173">
            <v>253826</v>
          </cell>
          <cell r="FF173">
            <v>65212</v>
          </cell>
          <cell r="FG173">
            <v>5.7339000000000001E-2</v>
          </cell>
          <cell r="FH173">
            <v>4.9002999999999998E-2</v>
          </cell>
          <cell r="FI173">
            <v>0</v>
          </cell>
          <cell r="FJ173">
            <v>0</v>
          </cell>
          <cell r="FK173">
            <v>416.51799999999997</v>
          </cell>
          <cell r="FL173">
            <v>2565581</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64402</v>
          </cell>
          <cell r="GC173">
            <v>64402</v>
          </cell>
          <cell r="GD173">
            <v>7.3</v>
          </cell>
          <cell r="GF173">
            <v>0</v>
          </cell>
          <cell r="GG173">
            <v>0</v>
          </cell>
          <cell r="GH173">
            <v>0</v>
          </cell>
          <cell r="GI173">
            <v>0</v>
          </cell>
          <cell r="GJ173">
            <v>0</v>
          </cell>
          <cell r="GK173">
            <v>4604.6369999999997</v>
          </cell>
          <cell r="GL173">
            <v>0</v>
          </cell>
          <cell r="GM173">
            <v>0</v>
          </cell>
          <cell r="GN173">
            <v>0</v>
          </cell>
          <cell r="GO173">
            <v>0</v>
          </cell>
          <cell r="GP173">
            <v>2502463</v>
          </cell>
          <cell r="GQ173">
            <v>2502463</v>
          </cell>
          <cell r="GR173">
            <v>0</v>
          </cell>
          <cell r="GS173">
            <v>0</v>
          </cell>
          <cell r="GT173">
            <v>0</v>
          </cell>
          <cell r="HB173">
            <v>210852832</v>
          </cell>
          <cell r="HC173">
            <v>6.0034999999999998E-2</v>
          </cell>
          <cell r="HD173">
            <v>63118</v>
          </cell>
        </row>
        <row r="174">
          <cell r="B174">
            <v>101853</v>
          </cell>
          <cell r="C174">
            <v>9</v>
          </cell>
          <cell r="D174">
            <v>2019</v>
          </cell>
          <cell r="E174">
            <v>5390</v>
          </cell>
          <cell r="F174">
            <v>0</v>
          </cell>
          <cell r="G174">
            <v>1240.992</v>
          </cell>
          <cell r="H174">
            <v>1214.729</v>
          </cell>
          <cell r="I174">
            <v>1214.729</v>
          </cell>
          <cell r="J174">
            <v>1240.992</v>
          </cell>
          <cell r="K174">
            <v>0</v>
          </cell>
          <cell r="L174">
            <v>6535</v>
          </cell>
          <cell r="M174">
            <v>0</v>
          </cell>
          <cell r="N174">
            <v>0</v>
          </cell>
          <cell r="P174">
            <v>1243.615</v>
          </cell>
          <cell r="Q174">
            <v>0</v>
          </cell>
          <cell r="R174">
            <v>556120</v>
          </cell>
          <cell r="S174">
            <v>447.18</v>
          </cell>
          <cell r="U174">
            <v>0</v>
          </cell>
          <cell r="V174">
            <v>686.11500000000001</v>
          </cell>
          <cell r="W174">
            <v>448376</v>
          </cell>
          <cell r="X174">
            <v>448376</v>
          </cell>
          <cell r="Z174">
            <v>0</v>
          </cell>
          <cell r="AA174">
            <v>1</v>
          </cell>
          <cell r="AB174">
            <v>1</v>
          </cell>
          <cell r="AC174">
            <v>0</v>
          </cell>
          <cell r="AD174" t="str">
            <v>N</v>
          </cell>
          <cell r="AE174">
            <v>0</v>
          </cell>
          <cell r="AH174">
            <v>0</v>
          </cell>
          <cell r="AI174">
            <v>0</v>
          </cell>
          <cell r="AJ174">
            <v>5102</v>
          </cell>
          <cell r="AK174" t="str">
            <v>1</v>
          </cell>
          <cell r="AL174" t="str">
            <v>PROMISE COMMUNITY SCHOOL</v>
          </cell>
          <cell r="AM174">
            <v>0</v>
          </cell>
          <cell r="AN174">
            <v>0</v>
          </cell>
          <cell r="AO174">
            <v>0</v>
          </cell>
          <cell r="AP174">
            <v>0</v>
          </cell>
          <cell r="AQ174">
            <v>0</v>
          </cell>
          <cell r="AR174">
            <v>0</v>
          </cell>
          <cell r="AS174">
            <v>0</v>
          </cell>
          <cell r="AT174">
            <v>0</v>
          </cell>
          <cell r="AU174">
            <v>0</v>
          </cell>
          <cell r="AV174">
            <v>0</v>
          </cell>
          <cell r="AW174">
            <v>12973373</v>
          </cell>
          <cell r="AX174">
            <v>12697714</v>
          </cell>
          <cell r="AY174">
            <v>0</v>
          </cell>
          <cell r="AZ174">
            <v>556120</v>
          </cell>
          <cell r="BA174">
            <v>0</v>
          </cell>
          <cell r="BB174">
            <v>9018</v>
          </cell>
          <cell r="BC174">
            <v>9018</v>
          </cell>
          <cell r="BD174">
            <v>11.5</v>
          </cell>
          <cell r="BE174">
            <v>0</v>
          </cell>
          <cell r="BF174">
            <v>11255255</v>
          </cell>
          <cell r="BG174">
            <v>0</v>
          </cell>
          <cell r="BH174">
            <v>0</v>
          </cell>
          <cell r="BI174">
            <v>0</v>
          </cell>
          <cell r="BJ174">
            <v>12</v>
          </cell>
          <cell r="BK174">
            <v>0</v>
          </cell>
          <cell r="BL174">
            <v>0</v>
          </cell>
          <cell r="BM174">
            <v>0</v>
          </cell>
          <cell r="BN174">
            <v>0</v>
          </cell>
          <cell r="BO174">
            <v>0</v>
          </cell>
          <cell r="BP174">
            <v>0</v>
          </cell>
          <cell r="BQ174">
            <v>5390</v>
          </cell>
          <cell r="BR174">
            <v>1</v>
          </cell>
          <cell r="BS174">
            <v>0</v>
          </cell>
          <cell r="BT174">
            <v>0</v>
          </cell>
          <cell r="BU174">
            <v>0</v>
          </cell>
          <cell r="BV174">
            <v>0</v>
          </cell>
          <cell r="BW174">
            <v>0</v>
          </cell>
          <cell r="BX174">
            <v>0</v>
          </cell>
          <cell r="BY174">
            <v>0</v>
          </cell>
          <cell r="BZ174">
            <v>0</v>
          </cell>
          <cell r="CA174">
            <v>0</v>
          </cell>
          <cell r="CB174">
            <v>0</v>
          </cell>
          <cell r="CC174">
            <v>0</v>
          </cell>
          <cell r="CG174">
            <v>0</v>
          </cell>
          <cell r="CH174">
            <v>275659</v>
          </cell>
          <cell r="CI174">
            <v>0</v>
          </cell>
          <cell r="CJ174">
            <v>4</v>
          </cell>
          <cell r="CK174">
            <v>0</v>
          </cell>
          <cell r="CL174">
            <v>0</v>
          </cell>
          <cell r="CN174">
            <v>0</v>
          </cell>
          <cell r="CO174">
            <v>1</v>
          </cell>
          <cell r="CP174">
            <v>0</v>
          </cell>
          <cell r="CQ174">
            <v>0</v>
          </cell>
          <cell r="CR174">
            <v>1240.992</v>
          </cell>
          <cell r="CS174">
            <v>0</v>
          </cell>
          <cell r="CT174">
            <v>0</v>
          </cell>
          <cell r="CU174">
            <v>0</v>
          </cell>
          <cell r="CV174">
            <v>0</v>
          </cell>
          <cell r="CW174">
            <v>0</v>
          </cell>
          <cell r="CX174">
            <v>0</v>
          </cell>
          <cell r="CY174">
            <v>0</v>
          </cell>
          <cell r="CZ174">
            <v>0</v>
          </cell>
          <cell r="DA174">
            <v>1</v>
          </cell>
          <cell r="DB174">
            <v>7938254</v>
          </cell>
          <cell r="DC174">
            <v>0</v>
          </cell>
          <cell r="DD174">
            <v>0</v>
          </cell>
          <cell r="DE174">
            <v>2570647</v>
          </cell>
          <cell r="DF174">
            <v>2570647</v>
          </cell>
          <cell r="DG174">
            <v>1966.83</v>
          </cell>
          <cell r="DH174">
            <v>0</v>
          </cell>
          <cell r="DI174">
            <v>0</v>
          </cell>
          <cell r="DK174">
            <v>5390</v>
          </cell>
          <cell r="DL174">
            <v>0</v>
          </cell>
          <cell r="DM174">
            <v>597816</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3.6829999999999998</v>
          </cell>
          <cell r="ED174">
            <v>26475</v>
          </cell>
          <cell r="EE174">
            <v>0</v>
          </cell>
          <cell r="EF174">
            <v>0</v>
          </cell>
          <cell r="EG174">
            <v>4.0000000000000001E-3</v>
          </cell>
          <cell r="EH174">
            <v>571341</v>
          </cell>
          <cell r="EI174">
            <v>0</v>
          </cell>
          <cell r="EJ174">
            <v>0</v>
          </cell>
          <cell r="EK174">
            <v>21.091000000000001</v>
          </cell>
          <cell r="EL174">
            <v>0</v>
          </cell>
          <cell r="EM174">
            <v>0.84799999999999998</v>
          </cell>
          <cell r="EN174">
            <v>4.32</v>
          </cell>
          <cell r="EO174">
            <v>0</v>
          </cell>
          <cell r="EP174">
            <v>0</v>
          </cell>
          <cell r="EQ174">
            <v>26.263000000000002</v>
          </cell>
          <cell r="ER174">
            <v>0</v>
          </cell>
          <cell r="ES174">
            <v>87.427999999999997</v>
          </cell>
          <cell r="ET174">
            <v>0</v>
          </cell>
          <cell r="EU174">
            <v>556120</v>
          </cell>
          <cell r="EV174">
            <v>0</v>
          </cell>
          <cell r="EW174">
            <v>0</v>
          </cell>
          <cell r="EX174">
            <v>0</v>
          </cell>
          <cell r="EZ174">
            <v>11007991</v>
          </cell>
          <cell r="FA174">
            <v>0</v>
          </cell>
          <cell r="FB174">
            <v>11564111</v>
          </cell>
          <cell r="FC174">
            <v>0.97329200000000005</v>
          </cell>
          <cell r="FD174">
            <v>0</v>
          </cell>
          <cell r="FE174">
            <v>1344340</v>
          </cell>
          <cell r="FF174">
            <v>345383</v>
          </cell>
          <cell r="FG174">
            <v>5.7339000000000001E-2</v>
          </cell>
          <cell r="FH174">
            <v>4.9002999999999998E-2</v>
          </cell>
          <cell r="FI174">
            <v>0</v>
          </cell>
          <cell r="FJ174">
            <v>0</v>
          </cell>
          <cell r="FK174">
            <v>2206.0100000000002</v>
          </cell>
          <cell r="FL174">
            <v>13529493</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F174">
            <v>0</v>
          </cell>
          <cell r="GG174">
            <v>0</v>
          </cell>
          <cell r="GH174">
            <v>0</v>
          </cell>
          <cell r="GI174">
            <v>0</v>
          </cell>
          <cell r="GJ174">
            <v>0</v>
          </cell>
          <cell r="GK174">
            <v>4694.4880000000003</v>
          </cell>
          <cell r="GL174">
            <v>29867</v>
          </cell>
          <cell r="GM174">
            <v>0</v>
          </cell>
          <cell r="GN174">
            <v>0</v>
          </cell>
          <cell r="GO174">
            <v>0</v>
          </cell>
          <cell r="GP174">
            <v>13253834</v>
          </cell>
          <cell r="GQ174">
            <v>13253834</v>
          </cell>
          <cell r="GR174">
            <v>0</v>
          </cell>
          <cell r="GS174">
            <v>0</v>
          </cell>
          <cell r="GT174">
            <v>0</v>
          </cell>
          <cell r="HB174">
            <v>210852832</v>
          </cell>
          <cell r="HC174">
            <v>6.0034999999999998E-2</v>
          </cell>
          <cell r="HD174">
            <v>275659</v>
          </cell>
        </row>
        <row r="175">
          <cell r="B175">
            <v>101855</v>
          </cell>
          <cell r="C175">
            <v>9</v>
          </cell>
          <cell r="D175">
            <v>2019</v>
          </cell>
          <cell r="E175">
            <v>5390</v>
          </cell>
          <cell r="F175">
            <v>0</v>
          </cell>
          <cell r="G175">
            <v>214.84200000000001</v>
          </cell>
          <cell r="H175">
            <v>213.02099999999999</v>
          </cell>
          <cell r="I175">
            <v>213.02099999999999</v>
          </cell>
          <cell r="J175">
            <v>214.84200000000001</v>
          </cell>
          <cell r="K175">
            <v>0</v>
          </cell>
          <cell r="L175">
            <v>6535</v>
          </cell>
          <cell r="M175">
            <v>0</v>
          </cell>
          <cell r="N175">
            <v>0</v>
          </cell>
          <cell r="P175">
            <v>215.14</v>
          </cell>
          <cell r="Q175">
            <v>0</v>
          </cell>
          <cell r="R175">
            <v>96206</v>
          </cell>
          <cell r="S175">
            <v>447.18</v>
          </cell>
          <cell r="U175">
            <v>0</v>
          </cell>
          <cell r="V175">
            <v>0</v>
          </cell>
          <cell r="W175">
            <v>0</v>
          </cell>
          <cell r="X175">
            <v>0</v>
          </cell>
          <cell r="Z175">
            <v>0</v>
          </cell>
          <cell r="AA175">
            <v>1</v>
          </cell>
          <cell r="AB175">
            <v>1</v>
          </cell>
          <cell r="AC175">
            <v>0</v>
          </cell>
          <cell r="AD175" t="str">
            <v>N</v>
          </cell>
          <cell r="AE175">
            <v>0</v>
          </cell>
          <cell r="AH175">
            <v>0</v>
          </cell>
          <cell r="AI175">
            <v>0</v>
          </cell>
          <cell r="AJ175">
            <v>5102</v>
          </cell>
          <cell r="AK175" t="str">
            <v>1</v>
          </cell>
          <cell r="AL175" t="str">
            <v>MEYERPARK ELEMENTARY</v>
          </cell>
          <cell r="AM175">
            <v>0</v>
          </cell>
          <cell r="AN175">
            <v>0</v>
          </cell>
          <cell r="AO175">
            <v>0</v>
          </cell>
          <cell r="AP175">
            <v>0</v>
          </cell>
          <cell r="AQ175">
            <v>0</v>
          </cell>
          <cell r="AR175">
            <v>0</v>
          </cell>
          <cell r="AS175">
            <v>0</v>
          </cell>
          <cell r="AT175">
            <v>0</v>
          </cell>
          <cell r="AU175">
            <v>0</v>
          </cell>
          <cell r="AV175">
            <v>0</v>
          </cell>
          <cell r="AW175">
            <v>1937263</v>
          </cell>
          <cell r="AX175">
            <v>1889541</v>
          </cell>
          <cell r="AY175">
            <v>0</v>
          </cell>
          <cell r="AZ175">
            <v>96206</v>
          </cell>
          <cell r="BA175">
            <v>0</v>
          </cell>
          <cell r="BB175">
            <v>0</v>
          </cell>
          <cell r="BC175">
            <v>0</v>
          </cell>
          <cell r="BD175">
            <v>0</v>
          </cell>
          <cell r="BE175">
            <v>0</v>
          </cell>
          <cell r="BF175">
            <v>1686311</v>
          </cell>
          <cell r="BG175">
            <v>0</v>
          </cell>
          <cell r="BH175">
            <v>0</v>
          </cell>
          <cell r="BI175">
            <v>0</v>
          </cell>
          <cell r="BJ175">
            <v>12</v>
          </cell>
          <cell r="BK175">
            <v>0</v>
          </cell>
          <cell r="BL175">
            <v>0</v>
          </cell>
          <cell r="BM175">
            <v>0</v>
          </cell>
          <cell r="BN175">
            <v>0</v>
          </cell>
          <cell r="BO175">
            <v>0</v>
          </cell>
          <cell r="BP175">
            <v>0</v>
          </cell>
          <cell r="BQ175">
            <v>5390</v>
          </cell>
          <cell r="BR175">
            <v>1</v>
          </cell>
          <cell r="BS175">
            <v>0</v>
          </cell>
          <cell r="BT175">
            <v>0</v>
          </cell>
          <cell r="BU175">
            <v>0</v>
          </cell>
          <cell r="BV175">
            <v>0</v>
          </cell>
          <cell r="BW175">
            <v>0</v>
          </cell>
          <cell r="BX175">
            <v>0</v>
          </cell>
          <cell r="BY175">
            <v>0</v>
          </cell>
          <cell r="BZ175">
            <v>0</v>
          </cell>
          <cell r="CA175">
            <v>0</v>
          </cell>
          <cell r="CB175">
            <v>0</v>
          </cell>
          <cell r="CC175">
            <v>0</v>
          </cell>
          <cell r="CG175">
            <v>0</v>
          </cell>
          <cell r="CH175">
            <v>47722</v>
          </cell>
          <cell r="CI175">
            <v>0</v>
          </cell>
          <cell r="CJ175">
            <v>4</v>
          </cell>
          <cell r="CK175">
            <v>0</v>
          </cell>
          <cell r="CL175">
            <v>0</v>
          </cell>
          <cell r="CN175">
            <v>0</v>
          </cell>
          <cell r="CO175">
            <v>1</v>
          </cell>
          <cell r="CP175">
            <v>0</v>
          </cell>
          <cell r="CQ175">
            <v>0</v>
          </cell>
          <cell r="CR175">
            <v>214.84200000000001</v>
          </cell>
          <cell r="CS175">
            <v>0</v>
          </cell>
          <cell r="CT175">
            <v>0</v>
          </cell>
          <cell r="CU175">
            <v>0</v>
          </cell>
          <cell r="CV175">
            <v>0</v>
          </cell>
          <cell r="CW175">
            <v>0</v>
          </cell>
          <cell r="CX175">
            <v>0</v>
          </cell>
          <cell r="CY175">
            <v>0</v>
          </cell>
          <cell r="CZ175">
            <v>0</v>
          </cell>
          <cell r="DA175">
            <v>1</v>
          </cell>
          <cell r="DB175">
            <v>1392092</v>
          </cell>
          <cell r="DC175">
            <v>0</v>
          </cell>
          <cell r="DD175">
            <v>0</v>
          </cell>
          <cell r="DE175">
            <v>298872</v>
          </cell>
          <cell r="DF175">
            <v>298872</v>
          </cell>
          <cell r="DG175">
            <v>228.67</v>
          </cell>
          <cell r="DH175">
            <v>0</v>
          </cell>
          <cell r="DI175">
            <v>0</v>
          </cell>
          <cell r="DK175">
            <v>5390</v>
          </cell>
          <cell r="DL175">
            <v>0</v>
          </cell>
          <cell r="DM175">
            <v>41621</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41621</v>
          </cell>
          <cell r="EI175">
            <v>0</v>
          </cell>
          <cell r="EJ175">
            <v>0</v>
          </cell>
          <cell r="EK175">
            <v>1.3680000000000001</v>
          </cell>
          <cell r="EL175">
            <v>0</v>
          </cell>
          <cell r="EM175">
            <v>0</v>
          </cell>
          <cell r="EN175">
            <v>0.45300000000000001</v>
          </cell>
          <cell r="EO175">
            <v>0</v>
          </cell>
          <cell r="EP175">
            <v>0</v>
          </cell>
          <cell r="EQ175">
            <v>1.821</v>
          </cell>
          <cell r="ER175">
            <v>0</v>
          </cell>
          <cell r="ES175">
            <v>6.3689999999999998</v>
          </cell>
          <cell r="ET175">
            <v>0</v>
          </cell>
          <cell r="EU175">
            <v>96206</v>
          </cell>
          <cell r="EV175">
            <v>0</v>
          </cell>
          <cell r="EW175">
            <v>0</v>
          </cell>
          <cell r="EX175">
            <v>0</v>
          </cell>
          <cell r="EZ175">
            <v>1636379</v>
          </cell>
          <cell r="FA175">
            <v>0</v>
          </cell>
          <cell r="FB175">
            <v>1732585</v>
          </cell>
          <cell r="FC175">
            <v>0.97329200000000005</v>
          </cell>
          <cell r="FD175">
            <v>0</v>
          </cell>
          <cell r="FE175">
            <v>201415</v>
          </cell>
          <cell r="FF175">
            <v>51747</v>
          </cell>
          <cell r="FG175">
            <v>5.7339000000000001E-2</v>
          </cell>
          <cell r="FH175">
            <v>4.9002999999999998E-2</v>
          </cell>
          <cell r="FI175">
            <v>0</v>
          </cell>
          <cell r="FJ175">
            <v>0</v>
          </cell>
          <cell r="FK175">
            <v>330.51400000000001</v>
          </cell>
          <cell r="FL175">
            <v>2033469</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F175">
            <v>0</v>
          </cell>
          <cell r="GG175">
            <v>0</v>
          </cell>
          <cell r="GH175">
            <v>0</v>
          </cell>
          <cell r="GI175">
            <v>0</v>
          </cell>
          <cell r="GJ175">
            <v>0</v>
          </cell>
          <cell r="GK175">
            <v>4734.3190000000004</v>
          </cell>
          <cell r="GL175">
            <v>4735</v>
          </cell>
          <cell r="GM175">
            <v>0</v>
          </cell>
          <cell r="GN175">
            <v>11565</v>
          </cell>
          <cell r="GO175">
            <v>0</v>
          </cell>
          <cell r="GP175">
            <v>1985747</v>
          </cell>
          <cell r="GQ175">
            <v>1985747</v>
          </cell>
          <cell r="GR175">
            <v>0</v>
          </cell>
          <cell r="GS175">
            <v>0</v>
          </cell>
          <cell r="GT175">
            <v>0</v>
          </cell>
          <cell r="HB175">
            <v>210852832</v>
          </cell>
          <cell r="HC175">
            <v>6.0034999999999998E-2</v>
          </cell>
          <cell r="HD175">
            <v>47722</v>
          </cell>
        </row>
        <row r="176">
          <cell r="B176">
            <v>101856</v>
          </cell>
          <cell r="C176">
            <v>9</v>
          </cell>
          <cell r="D176">
            <v>2019</v>
          </cell>
          <cell r="E176">
            <v>5390</v>
          </cell>
          <cell r="F176">
            <v>0</v>
          </cell>
          <cell r="G176">
            <v>568.96500000000003</v>
          </cell>
          <cell r="H176">
            <v>566.84699999999998</v>
          </cell>
          <cell r="I176">
            <v>566.84699999999998</v>
          </cell>
          <cell r="J176">
            <v>568.96500000000003</v>
          </cell>
          <cell r="K176">
            <v>0</v>
          </cell>
          <cell r="L176">
            <v>6535</v>
          </cell>
          <cell r="M176">
            <v>0</v>
          </cell>
          <cell r="N176">
            <v>0</v>
          </cell>
          <cell r="P176">
            <v>569.44299999999998</v>
          </cell>
          <cell r="Q176">
            <v>0</v>
          </cell>
          <cell r="R176">
            <v>254644</v>
          </cell>
          <cell r="S176">
            <v>447.18</v>
          </cell>
          <cell r="U176">
            <v>0</v>
          </cell>
          <cell r="V176">
            <v>477.88</v>
          </cell>
          <cell r="W176">
            <v>312295</v>
          </cell>
          <cell r="X176">
            <v>312295</v>
          </cell>
          <cell r="Z176">
            <v>0</v>
          </cell>
          <cell r="AA176">
            <v>1</v>
          </cell>
          <cell r="AB176">
            <v>1</v>
          </cell>
          <cell r="AC176">
            <v>0</v>
          </cell>
          <cell r="AD176" t="str">
            <v>N</v>
          </cell>
          <cell r="AE176">
            <v>0</v>
          </cell>
          <cell r="AH176">
            <v>0</v>
          </cell>
          <cell r="AI176">
            <v>0</v>
          </cell>
          <cell r="AJ176">
            <v>5102</v>
          </cell>
          <cell r="AK176" t="str">
            <v>1</v>
          </cell>
          <cell r="AL176" t="str">
            <v>DRAW ACADEMY</v>
          </cell>
          <cell r="AM176">
            <v>0</v>
          </cell>
          <cell r="AN176">
            <v>0</v>
          </cell>
          <cell r="AO176">
            <v>0</v>
          </cell>
          <cell r="AP176">
            <v>0</v>
          </cell>
          <cell r="AQ176">
            <v>0</v>
          </cell>
          <cell r="AR176">
            <v>0</v>
          </cell>
          <cell r="AS176">
            <v>0</v>
          </cell>
          <cell r="AT176">
            <v>0</v>
          </cell>
          <cell r="AU176">
            <v>0</v>
          </cell>
          <cell r="AV176">
            <v>0</v>
          </cell>
          <cell r="AW176">
            <v>5440856</v>
          </cell>
          <cell r="AX176">
            <v>5314473</v>
          </cell>
          <cell r="AY176">
            <v>0</v>
          </cell>
          <cell r="AZ176">
            <v>254644</v>
          </cell>
          <cell r="BA176">
            <v>0</v>
          </cell>
          <cell r="BB176">
            <v>784</v>
          </cell>
          <cell r="BC176">
            <v>784</v>
          </cell>
          <cell r="BD176">
            <v>1</v>
          </cell>
          <cell r="BE176">
            <v>0</v>
          </cell>
          <cell r="BF176">
            <v>4729336</v>
          </cell>
          <cell r="BG176">
            <v>0</v>
          </cell>
          <cell r="BH176">
            <v>0</v>
          </cell>
          <cell r="BI176">
            <v>0</v>
          </cell>
          <cell r="BJ176">
            <v>12</v>
          </cell>
          <cell r="BK176">
            <v>0</v>
          </cell>
          <cell r="BL176">
            <v>0</v>
          </cell>
          <cell r="BM176">
            <v>0</v>
          </cell>
          <cell r="BN176">
            <v>0</v>
          </cell>
          <cell r="BO176">
            <v>0</v>
          </cell>
          <cell r="BP176">
            <v>0</v>
          </cell>
          <cell r="BQ176">
            <v>5390</v>
          </cell>
          <cell r="BR176">
            <v>1</v>
          </cell>
          <cell r="BS176">
            <v>0</v>
          </cell>
          <cell r="BT176">
            <v>0</v>
          </cell>
          <cell r="BU176">
            <v>0</v>
          </cell>
          <cell r="BV176">
            <v>0</v>
          </cell>
          <cell r="BW176">
            <v>0</v>
          </cell>
          <cell r="BX176">
            <v>0</v>
          </cell>
          <cell r="BY176">
            <v>0</v>
          </cell>
          <cell r="BZ176">
            <v>0</v>
          </cell>
          <cell r="CA176">
            <v>0</v>
          </cell>
          <cell r="CB176">
            <v>0</v>
          </cell>
          <cell r="CC176">
            <v>0</v>
          </cell>
          <cell r="CG176">
            <v>0</v>
          </cell>
          <cell r="CH176">
            <v>126383</v>
          </cell>
          <cell r="CI176">
            <v>0</v>
          </cell>
          <cell r="CJ176">
            <v>4</v>
          </cell>
          <cell r="CK176">
            <v>0</v>
          </cell>
          <cell r="CL176">
            <v>0</v>
          </cell>
          <cell r="CN176">
            <v>0</v>
          </cell>
          <cell r="CO176">
            <v>1</v>
          </cell>
          <cell r="CP176">
            <v>0</v>
          </cell>
          <cell r="CQ176">
            <v>0</v>
          </cell>
          <cell r="CR176">
            <v>568.96500000000003</v>
          </cell>
          <cell r="CS176">
            <v>0</v>
          </cell>
          <cell r="CT176">
            <v>0</v>
          </cell>
          <cell r="CU176">
            <v>0</v>
          </cell>
          <cell r="CV176">
            <v>0</v>
          </cell>
          <cell r="CW176">
            <v>0</v>
          </cell>
          <cell r="CX176">
            <v>0</v>
          </cell>
          <cell r="CY176">
            <v>0</v>
          </cell>
          <cell r="CZ176">
            <v>0</v>
          </cell>
          <cell r="DA176">
            <v>1</v>
          </cell>
          <cell r="DB176">
            <v>3704345</v>
          </cell>
          <cell r="DC176">
            <v>0</v>
          </cell>
          <cell r="DD176">
            <v>0</v>
          </cell>
          <cell r="DE176">
            <v>788775</v>
          </cell>
          <cell r="DF176">
            <v>788775</v>
          </cell>
          <cell r="DG176">
            <v>603.5</v>
          </cell>
          <cell r="DH176">
            <v>0</v>
          </cell>
          <cell r="DI176">
            <v>0</v>
          </cell>
          <cell r="DK176">
            <v>5390</v>
          </cell>
          <cell r="DL176">
            <v>0</v>
          </cell>
          <cell r="DM176">
            <v>52915</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0.97199999999999998</v>
          </cell>
          <cell r="ED176">
            <v>6987</v>
          </cell>
          <cell r="EE176">
            <v>0</v>
          </cell>
          <cell r="EF176">
            <v>0</v>
          </cell>
          <cell r="EG176">
            <v>0</v>
          </cell>
          <cell r="EH176">
            <v>45928</v>
          </cell>
          <cell r="EI176">
            <v>0</v>
          </cell>
          <cell r="EJ176">
            <v>0</v>
          </cell>
          <cell r="EK176">
            <v>1.7809999999999999</v>
          </cell>
          <cell r="EL176">
            <v>0</v>
          </cell>
          <cell r="EM176">
            <v>0</v>
          </cell>
          <cell r="EN176">
            <v>0.33700000000000002</v>
          </cell>
          <cell r="EO176">
            <v>0</v>
          </cell>
          <cell r="EP176">
            <v>0</v>
          </cell>
          <cell r="EQ176">
            <v>2.1179999999999999</v>
          </cell>
          <cell r="ER176">
            <v>0</v>
          </cell>
          <cell r="ES176">
            <v>7.0279999999999996</v>
          </cell>
          <cell r="ET176">
            <v>0</v>
          </cell>
          <cell r="EU176">
            <v>254644</v>
          </cell>
          <cell r="EV176">
            <v>0</v>
          </cell>
          <cell r="EW176">
            <v>0</v>
          </cell>
          <cell r="EX176">
            <v>0</v>
          </cell>
          <cell r="EZ176">
            <v>4604470</v>
          </cell>
          <cell r="FA176">
            <v>0</v>
          </cell>
          <cell r="FB176">
            <v>4859114</v>
          </cell>
          <cell r="FC176">
            <v>0.97329200000000005</v>
          </cell>
          <cell r="FD176">
            <v>0</v>
          </cell>
          <cell r="FE176">
            <v>564877</v>
          </cell>
          <cell r="FF176">
            <v>145126</v>
          </cell>
          <cell r="FG176">
            <v>5.7339000000000001E-2</v>
          </cell>
          <cell r="FH176">
            <v>4.9002999999999998E-2</v>
          </cell>
          <cell r="FI176">
            <v>0</v>
          </cell>
          <cell r="FJ176">
            <v>0</v>
          </cell>
          <cell r="FK176">
            <v>926.94200000000001</v>
          </cell>
          <cell r="FL176">
            <v>5695500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F176">
            <v>0</v>
          </cell>
          <cell r="GG176">
            <v>0</v>
          </cell>
          <cell r="GH176">
            <v>0</v>
          </cell>
          <cell r="GI176">
            <v>0</v>
          </cell>
          <cell r="GJ176">
            <v>0</v>
          </cell>
          <cell r="GK176">
            <v>4671.3310000000001</v>
          </cell>
          <cell r="GL176">
            <v>8611</v>
          </cell>
          <cell r="GM176">
            <v>0</v>
          </cell>
          <cell r="GN176">
            <v>0</v>
          </cell>
          <cell r="GO176">
            <v>0</v>
          </cell>
          <cell r="GP176">
            <v>5569117</v>
          </cell>
          <cell r="GQ176">
            <v>5569117</v>
          </cell>
          <cell r="GR176">
            <v>0</v>
          </cell>
          <cell r="GS176">
            <v>0</v>
          </cell>
          <cell r="GT176">
            <v>0</v>
          </cell>
          <cell r="HB176">
            <v>210852832</v>
          </cell>
          <cell r="HC176">
            <v>6.0034999999999998E-2</v>
          </cell>
          <cell r="HD176">
            <v>126383</v>
          </cell>
        </row>
        <row r="177">
          <cell r="B177">
            <v>101858</v>
          </cell>
          <cell r="C177">
            <v>9</v>
          </cell>
          <cell r="D177">
            <v>2019</v>
          </cell>
          <cell r="E177">
            <v>5390</v>
          </cell>
          <cell r="F177">
            <v>0</v>
          </cell>
          <cell r="G177">
            <v>4775.6149999999998</v>
          </cell>
          <cell r="H177">
            <v>4588.74</v>
          </cell>
          <cell r="I177">
            <v>4588.74</v>
          </cell>
          <cell r="J177">
            <v>4775.6149999999998</v>
          </cell>
          <cell r="K177">
            <v>0</v>
          </cell>
          <cell r="L177">
            <v>6535</v>
          </cell>
          <cell r="M177">
            <v>0</v>
          </cell>
          <cell r="N177">
            <v>0</v>
          </cell>
          <cell r="P177">
            <v>4793.1769999999997</v>
          </cell>
          <cell r="Q177">
            <v>0</v>
          </cell>
          <cell r="R177">
            <v>2143413</v>
          </cell>
          <cell r="S177">
            <v>447.18</v>
          </cell>
          <cell r="U177">
            <v>0</v>
          </cell>
          <cell r="V177">
            <v>960.923</v>
          </cell>
          <cell r="W177">
            <v>627963</v>
          </cell>
          <cell r="X177">
            <v>627963</v>
          </cell>
          <cell r="Z177">
            <v>0</v>
          </cell>
          <cell r="AA177">
            <v>1</v>
          </cell>
          <cell r="AB177">
            <v>1</v>
          </cell>
          <cell r="AC177">
            <v>0</v>
          </cell>
          <cell r="AD177" t="str">
            <v>N</v>
          </cell>
          <cell r="AE177">
            <v>0</v>
          </cell>
          <cell r="AH177">
            <v>0</v>
          </cell>
          <cell r="AI177">
            <v>0</v>
          </cell>
          <cell r="AJ177">
            <v>5102</v>
          </cell>
          <cell r="AK177" t="str">
            <v>1</v>
          </cell>
          <cell r="AL177" t="str">
            <v>HARMONY SCHOOL OF EXCELLENCE</v>
          </cell>
          <cell r="AM177">
            <v>0</v>
          </cell>
          <cell r="AN177">
            <v>0</v>
          </cell>
          <cell r="AO177">
            <v>0</v>
          </cell>
          <cell r="AP177">
            <v>0</v>
          </cell>
          <cell r="AQ177">
            <v>0</v>
          </cell>
          <cell r="AR177">
            <v>0</v>
          </cell>
          <cell r="AS177">
            <v>0</v>
          </cell>
          <cell r="AT177">
            <v>0</v>
          </cell>
          <cell r="AU177">
            <v>0</v>
          </cell>
          <cell r="AV177">
            <v>0</v>
          </cell>
          <cell r="AW177">
            <v>42434088</v>
          </cell>
          <cell r="AX177">
            <v>41092327</v>
          </cell>
          <cell r="AY177">
            <v>0</v>
          </cell>
          <cell r="AZ177">
            <v>2390919</v>
          </cell>
          <cell r="BA177">
            <v>66.917000000000002</v>
          </cell>
          <cell r="BB177">
            <v>187252</v>
          </cell>
          <cell r="BC177">
            <v>187252</v>
          </cell>
          <cell r="BD177">
            <v>238.78100000000001</v>
          </cell>
          <cell r="BE177">
            <v>0</v>
          </cell>
          <cell r="BF177">
            <v>36716113</v>
          </cell>
          <cell r="BG177">
            <v>0</v>
          </cell>
          <cell r="BH177">
            <v>900.02</v>
          </cell>
          <cell r="BI177">
            <v>247506</v>
          </cell>
          <cell r="BJ177">
            <v>12</v>
          </cell>
          <cell r="BK177">
            <v>0</v>
          </cell>
          <cell r="BL177">
            <v>0</v>
          </cell>
          <cell r="BM177">
            <v>0</v>
          </cell>
          <cell r="BN177">
            <v>0</v>
          </cell>
          <cell r="BO177">
            <v>0</v>
          </cell>
          <cell r="BP177">
            <v>0</v>
          </cell>
          <cell r="BQ177">
            <v>5390</v>
          </cell>
          <cell r="BR177">
            <v>1</v>
          </cell>
          <cell r="BS177">
            <v>0</v>
          </cell>
          <cell r="BT177">
            <v>0</v>
          </cell>
          <cell r="BU177">
            <v>0</v>
          </cell>
          <cell r="BV177">
            <v>0</v>
          </cell>
          <cell r="BW177">
            <v>0</v>
          </cell>
          <cell r="BX177">
            <v>0</v>
          </cell>
          <cell r="BY177">
            <v>0</v>
          </cell>
          <cell r="BZ177">
            <v>0</v>
          </cell>
          <cell r="CA177">
            <v>0</v>
          </cell>
          <cell r="CB177">
            <v>0</v>
          </cell>
          <cell r="CC177">
            <v>0</v>
          </cell>
          <cell r="CG177">
            <v>0</v>
          </cell>
          <cell r="CH177">
            <v>1094255</v>
          </cell>
          <cell r="CI177">
            <v>0</v>
          </cell>
          <cell r="CJ177">
            <v>4</v>
          </cell>
          <cell r="CK177">
            <v>0</v>
          </cell>
          <cell r="CL177">
            <v>0</v>
          </cell>
          <cell r="CN177">
            <v>0</v>
          </cell>
          <cell r="CO177">
            <v>1</v>
          </cell>
          <cell r="CP177">
            <v>0</v>
          </cell>
          <cell r="CQ177">
            <v>0</v>
          </cell>
          <cell r="CR177">
            <v>4775.6149999999998</v>
          </cell>
          <cell r="CS177">
            <v>0</v>
          </cell>
          <cell r="CT177">
            <v>0</v>
          </cell>
          <cell r="CU177">
            <v>0</v>
          </cell>
          <cell r="CV177">
            <v>0</v>
          </cell>
          <cell r="CW177">
            <v>0</v>
          </cell>
          <cell r="CX177">
            <v>0</v>
          </cell>
          <cell r="CY177">
            <v>0</v>
          </cell>
          <cell r="CZ177">
            <v>0</v>
          </cell>
          <cell r="DA177">
            <v>1</v>
          </cell>
          <cell r="DB177">
            <v>29987416</v>
          </cell>
          <cell r="DC177">
            <v>0</v>
          </cell>
          <cell r="DD177">
            <v>0</v>
          </cell>
          <cell r="DE177">
            <v>3822322</v>
          </cell>
          <cell r="DF177">
            <v>3822322</v>
          </cell>
          <cell r="DG177">
            <v>2924.5</v>
          </cell>
          <cell r="DH177">
            <v>0</v>
          </cell>
          <cell r="DI177">
            <v>0</v>
          </cell>
          <cell r="DK177">
            <v>5390</v>
          </cell>
          <cell r="DL177">
            <v>0</v>
          </cell>
          <cell r="DM177">
            <v>2106767</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0.14099999999999999</v>
          </cell>
          <cell r="EB177">
            <v>0</v>
          </cell>
          <cell r="EC177">
            <v>78.801000000000002</v>
          </cell>
          <cell r="ED177">
            <v>566461</v>
          </cell>
          <cell r="EE177">
            <v>0</v>
          </cell>
          <cell r="EF177">
            <v>0</v>
          </cell>
          <cell r="EG177">
            <v>0</v>
          </cell>
          <cell r="EH177">
            <v>1540306</v>
          </cell>
          <cell r="EI177">
            <v>0</v>
          </cell>
          <cell r="EJ177">
            <v>0</v>
          </cell>
          <cell r="EK177">
            <v>53.704999999999998</v>
          </cell>
          <cell r="EL177">
            <v>0</v>
          </cell>
          <cell r="EM177">
            <v>14.547000000000001</v>
          </cell>
          <cell r="EN177">
            <v>6.048</v>
          </cell>
          <cell r="EO177">
            <v>0</v>
          </cell>
          <cell r="EP177">
            <v>0</v>
          </cell>
          <cell r="EQ177">
            <v>74.441000000000003</v>
          </cell>
          <cell r="ER177">
            <v>0</v>
          </cell>
          <cell r="ES177">
            <v>235.70099999999999</v>
          </cell>
          <cell r="ET177">
            <v>33459</v>
          </cell>
          <cell r="EU177">
            <v>2390919</v>
          </cell>
          <cell r="EV177">
            <v>0</v>
          </cell>
          <cell r="EW177">
            <v>0</v>
          </cell>
          <cell r="EX177">
            <v>0</v>
          </cell>
          <cell r="EZ177">
            <v>35580228</v>
          </cell>
          <cell r="FA177">
            <v>0</v>
          </cell>
          <cell r="FB177">
            <v>37971147</v>
          </cell>
          <cell r="FC177">
            <v>0.97329200000000005</v>
          </cell>
          <cell r="FD177">
            <v>0</v>
          </cell>
          <cell r="FE177">
            <v>4385414</v>
          </cell>
          <cell r="FF177">
            <v>1126685</v>
          </cell>
          <cell r="FG177">
            <v>5.7339000000000001E-2</v>
          </cell>
          <cell r="FH177">
            <v>4.9002999999999998E-2</v>
          </cell>
          <cell r="FI177">
            <v>0</v>
          </cell>
          <cell r="FJ177">
            <v>0</v>
          </cell>
          <cell r="FK177">
            <v>7196.2939999999999</v>
          </cell>
          <cell r="FL177">
            <v>44577501</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991921</v>
          </cell>
          <cell r="GC177">
            <v>991921</v>
          </cell>
          <cell r="GD177">
            <v>112.434</v>
          </cell>
          <cell r="GF177">
            <v>0</v>
          </cell>
          <cell r="GG177">
            <v>0</v>
          </cell>
          <cell r="GH177">
            <v>0</v>
          </cell>
          <cell r="GI177">
            <v>0</v>
          </cell>
          <cell r="GJ177">
            <v>0</v>
          </cell>
          <cell r="GK177">
            <v>4743.5820000000003</v>
          </cell>
          <cell r="GL177">
            <v>16750</v>
          </cell>
          <cell r="GM177">
            <v>0</v>
          </cell>
          <cell r="GN177">
            <v>0</v>
          </cell>
          <cell r="GO177">
            <v>0</v>
          </cell>
          <cell r="GP177">
            <v>43483246</v>
          </cell>
          <cell r="GQ177">
            <v>43483246</v>
          </cell>
          <cell r="GR177">
            <v>0</v>
          </cell>
          <cell r="GS177">
            <v>0</v>
          </cell>
          <cell r="GT177">
            <v>0</v>
          </cell>
          <cell r="HB177">
            <v>210852832</v>
          </cell>
          <cell r="HC177">
            <v>6.0034999999999998E-2</v>
          </cell>
          <cell r="HD177">
            <v>1060796</v>
          </cell>
        </row>
        <row r="178">
          <cell r="B178">
            <v>101859</v>
          </cell>
          <cell r="C178">
            <v>9</v>
          </cell>
          <cell r="D178">
            <v>2019</v>
          </cell>
          <cell r="E178">
            <v>5390</v>
          </cell>
          <cell r="F178">
            <v>0</v>
          </cell>
          <cell r="G178">
            <v>469.19499999999999</v>
          </cell>
          <cell r="H178">
            <v>467.75799999999998</v>
          </cell>
          <cell r="I178">
            <v>467.75799999999998</v>
          </cell>
          <cell r="J178">
            <v>469.19499999999999</v>
          </cell>
          <cell r="K178">
            <v>0</v>
          </cell>
          <cell r="L178">
            <v>6535</v>
          </cell>
          <cell r="M178">
            <v>0</v>
          </cell>
          <cell r="N178">
            <v>0</v>
          </cell>
          <cell r="P178">
            <v>467.34500000000003</v>
          </cell>
          <cell r="Q178">
            <v>0</v>
          </cell>
          <cell r="R178">
            <v>208987</v>
          </cell>
          <cell r="S178">
            <v>447.18</v>
          </cell>
          <cell r="U178">
            <v>0</v>
          </cell>
          <cell r="V178">
            <v>218.423</v>
          </cell>
          <cell r="W178">
            <v>142739</v>
          </cell>
          <cell r="X178">
            <v>142739</v>
          </cell>
          <cell r="Z178">
            <v>0</v>
          </cell>
          <cell r="AA178">
            <v>1</v>
          </cell>
          <cell r="AB178">
            <v>1</v>
          </cell>
          <cell r="AC178">
            <v>0</v>
          </cell>
          <cell r="AD178" t="str">
            <v>N</v>
          </cell>
          <cell r="AE178">
            <v>0</v>
          </cell>
          <cell r="AH178">
            <v>0</v>
          </cell>
          <cell r="AI178">
            <v>0</v>
          </cell>
          <cell r="AJ178">
            <v>5102</v>
          </cell>
          <cell r="AK178" t="str">
            <v>1</v>
          </cell>
          <cell r="AL178" t="str">
            <v>STEP CHARTER SCHOOL</v>
          </cell>
          <cell r="AM178">
            <v>0</v>
          </cell>
          <cell r="AN178">
            <v>0</v>
          </cell>
          <cell r="AO178">
            <v>0</v>
          </cell>
          <cell r="AP178">
            <v>0</v>
          </cell>
          <cell r="AQ178">
            <v>0</v>
          </cell>
          <cell r="AR178">
            <v>0</v>
          </cell>
          <cell r="AS178">
            <v>0</v>
          </cell>
          <cell r="AT178">
            <v>0</v>
          </cell>
          <cell r="AU178">
            <v>0</v>
          </cell>
          <cell r="AV178">
            <v>0</v>
          </cell>
          <cell r="AW178">
            <v>4435897</v>
          </cell>
          <cell r="AX178">
            <v>4331676</v>
          </cell>
          <cell r="AY178">
            <v>0</v>
          </cell>
          <cell r="AZ178">
            <v>208987</v>
          </cell>
          <cell r="BA178">
            <v>0</v>
          </cell>
          <cell r="BB178">
            <v>0</v>
          </cell>
          <cell r="BC178">
            <v>0</v>
          </cell>
          <cell r="BD178">
            <v>0</v>
          </cell>
          <cell r="BE178">
            <v>0</v>
          </cell>
          <cell r="BF178">
            <v>3855964</v>
          </cell>
          <cell r="BG178">
            <v>0</v>
          </cell>
          <cell r="BH178">
            <v>0</v>
          </cell>
          <cell r="BI178">
            <v>0</v>
          </cell>
          <cell r="BJ178">
            <v>12</v>
          </cell>
          <cell r="BK178">
            <v>0</v>
          </cell>
          <cell r="BL178">
            <v>0</v>
          </cell>
          <cell r="BM178">
            <v>0</v>
          </cell>
          <cell r="BN178">
            <v>0</v>
          </cell>
          <cell r="BO178">
            <v>0</v>
          </cell>
          <cell r="BP178">
            <v>0</v>
          </cell>
          <cell r="BQ178">
            <v>5390</v>
          </cell>
          <cell r="BR178">
            <v>1</v>
          </cell>
          <cell r="BS178">
            <v>0</v>
          </cell>
          <cell r="BT178">
            <v>0</v>
          </cell>
          <cell r="BU178">
            <v>0</v>
          </cell>
          <cell r="BV178">
            <v>0</v>
          </cell>
          <cell r="BW178">
            <v>0</v>
          </cell>
          <cell r="BX178">
            <v>0</v>
          </cell>
          <cell r="BY178">
            <v>0</v>
          </cell>
          <cell r="BZ178">
            <v>0</v>
          </cell>
          <cell r="CA178">
            <v>0</v>
          </cell>
          <cell r="CB178">
            <v>0</v>
          </cell>
          <cell r="CC178">
            <v>0</v>
          </cell>
          <cell r="CG178">
            <v>0</v>
          </cell>
          <cell r="CH178">
            <v>104221</v>
          </cell>
          <cell r="CI178">
            <v>0</v>
          </cell>
          <cell r="CJ178">
            <v>4</v>
          </cell>
          <cell r="CK178">
            <v>0</v>
          </cell>
          <cell r="CL178">
            <v>0</v>
          </cell>
          <cell r="CN178">
            <v>0</v>
          </cell>
          <cell r="CO178">
            <v>1</v>
          </cell>
          <cell r="CP178">
            <v>0</v>
          </cell>
          <cell r="CQ178">
            <v>0</v>
          </cell>
          <cell r="CR178">
            <v>469.19499999999999</v>
          </cell>
          <cell r="CS178">
            <v>0</v>
          </cell>
          <cell r="CT178">
            <v>0</v>
          </cell>
          <cell r="CU178">
            <v>0</v>
          </cell>
          <cell r="CV178">
            <v>0</v>
          </cell>
          <cell r="CW178">
            <v>0</v>
          </cell>
          <cell r="CX178">
            <v>0</v>
          </cell>
          <cell r="CY178">
            <v>0</v>
          </cell>
          <cell r="CZ178">
            <v>0</v>
          </cell>
          <cell r="DA178">
            <v>1</v>
          </cell>
          <cell r="DB178">
            <v>3056799</v>
          </cell>
          <cell r="DC178">
            <v>0</v>
          </cell>
          <cell r="DD178">
            <v>0</v>
          </cell>
          <cell r="DE178">
            <v>584883</v>
          </cell>
          <cell r="DF178">
            <v>584883</v>
          </cell>
          <cell r="DG178">
            <v>447.5</v>
          </cell>
          <cell r="DH178">
            <v>0</v>
          </cell>
          <cell r="DI178">
            <v>0</v>
          </cell>
          <cell r="DK178">
            <v>5390</v>
          </cell>
          <cell r="DL178">
            <v>0</v>
          </cell>
          <cell r="DM178">
            <v>177355</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19.853000000000002</v>
          </cell>
          <cell r="ED178">
            <v>142713</v>
          </cell>
          <cell r="EE178">
            <v>0</v>
          </cell>
          <cell r="EF178">
            <v>0</v>
          </cell>
          <cell r="EG178">
            <v>0</v>
          </cell>
          <cell r="EH178">
            <v>34642</v>
          </cell>
          <cell r="EI178">
            <v>0</v>
          </cell>
          <cell r="EJ178">
            <v>0</v>
          </cell>
          <cell r="EK178">
            <v>0.94199999999999995</v>
          </cell>
          <cell r="EL178">
            <v>0</v>
          </cell>
          <cell r="EM178">
            <v>0</v>
          </cell>
          <cell r="EN178">
            <v>0.495</v>
          </cell>
          <cell r="EO178">
            <v>0</v>
          </cell>
          <cell r="EP178">
            <v>0</v>
          </cell>
          <cell r="EQ178">
            <v>1.4370000000000001</v>
          </cell>
          <cell r="ER178">
            <v>0</v>
          </cell>
          <cell r="ES178">
            <v>5.3010000000000002</v>
          </cell>
          <cell r="ET178">
            <v>0</v>
          </cell>
          <cell r="EU178">
            <v>208987</v>
          </cell>
          <cell r="EV178">
            <v>0</v>
          </cell>
          <cell r="EW178">
            <v>0</v>
          </cell>
          <cell r="EX178">
            <v>0</v>
          </cell>
          <cell r="EZ178">
            <v>3752789</v>
          </cell>
          <cell r="FA178">
            <v>0</v>
          </cell>
          <cell r="FB178">
            <v>3961776</v>
          </cell>
          <cell r="FC178">
            <v>0.97329200000000005</v>
          </cell>
          <cell r="FD178">
            <v>0</v>
          </cell>
          <cell r="FE178">
            <v>460561</v>
          </cell>
          <cell r="FF178">
            <v>118326</v>
          </cell>
          <cell r="FG178">
            <v>5.7339000000000001E-2</v>
          </cell>
          <cell r="FH178">
            <v>4.9002999999999998E-2</v>
          </cell>
          <cell r="FI178">
            <v>0</v>
          </cell>
          <cell r="FJ178">
            <v>0</v>
          </cell>
          <cell r="FK178">
            <v>755.76199999999994</v>
          </cell>
          <cell r="FL178">
            <v>4644884</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F178">
            <v>0</v>
          </cell>
          <cell r="GG178">
            <v>0</v>
          </cell>
          <cell r="GH178">
            <v>0</v>
          </cell>
          <cell r="GI178">
            <v>0</v>
          </cell>
          <cell r="GJ178">
            <v>0</v>
          </cell>
          <cell r="GK178">
            <v>4604.6369999999997</v>
          </cell>
          <cell r="GL178">
            <v>5939</v>
          </cell>
          <cell r="GM178">
            <v>0</v>
          </cell>
          <cell r="GN178">
            <v>0</v>
          </cell>
          <cell r="GO178">
            <v>0</v>
          </cell>
          <cell r="GP178">
            <v>4540663</v>
          </cell>
          <cell r="GQ178">
            <v>4540663</v>
          </cell>
          <cell r="GR178">
            <v>0</v>
          </cell>
          <cell r="GS178">
            <v>0</v>
          </cell>
          <cell r="GT178">
            <v>0</v>
          </cell>
          <cell r="HB178">
            <v>210852832</v>
          </cell>
          <cell r="HC178">
            <v>6.0034999999999998E-2</v>
          </cell>
          <cell r="HD178">
            <v>104221</v>
          </cell>
        </row>
        <row r="179">
          <cell r="B179">
            <v>101861</v>
          </cell>
          <cell r="C179">
            <v>9</v>
          </cell>
          <cell r="D179">
            <v>2019</v>
          </cell>
          <cell r="E179">
            <v>5390</v>
          </cell>
          <cell r="F179">
            <v>0</v>
          </cell>
          <cell r="G179">
            <v>1014.478</v>
          </cell>
          <cell r="H179">
            <v>1000.061</v>
          </cell>
          <cell r="I179">
            <v>1000.061</v>
          </cell>
          <cell r="J179">
            <v>1014.478</v>
          </cell>
          <cell r="K179">
            <v>0</v>
          </cell>
          <cell r="L179">
            <v>6535</v>
          </cell>
          <cell r="M179">
            <v>0</v>
          </cell>
          <cell r="N179">
            <v>0</v>
          </cell>
          <cell r="P179">
            <v>1023.09</v>
          </cell>
          <cell r="Q179">
            <v>0</v>
          </cell>
          <cell r="R179">
            <v>457505</v>
          </cell>
          <cell r="S179">
            <v>447.18</v>
          </cell>
          <cell r="U179">
            <v>0</v>
          </cell>
          <cell r="V179">
            <v>23.640999999999998</v>
          </cell>
          <cell r="W179">
            <v>15449</v>
          </cell>
          <cell r="X179">
            <v>15449</v>
          </cell>
          <cell r="Z179">
            <v>0</v>
          </cell>
          <cell r="AA179">
            <v>1</v>
          </cell>
          <cell r="AB179">
            <v>1</v>
          </cell>
          <cell r="AC179">
            <v>0</v>
          </cell>
          <cell r="AD179" t="str">
            <v>N</v>
          </cell>
          <cell r="AE179">
            <v>0</v>
          </cell>
          <cell r="AH179">
            <v>0</v>
          </cell>
          <cell r="AI179">
            <v>0</v>
          </cell>
          <cell r="AJ179">
            <v>5102</v>
          </cell>
          <cell r="AK179" t="str">
            <v>1</v>
          </cell>
          <cell r="AL179" t="str">
            <v>THE RHODES SCHOOL</v>
          </cell>
          <cell r="AM179">
            <v>0</v>
          </cell>
          <cell r="AN179">
            <v>0</v>
          </cell>
          <cell r="AO179">
            <v>0</v>
          </cell>
          <cell r="AP179">
            <v>0</v>
          </cell>
          <cell r="AQ179">
            <v>0</v>
          </cell>
          <cell r="AR179">
            <v>0</v>
          </cell>
          <cell r="AS179">
            <v>0</v>
          </cell>
          <cell r="AT179">
            <v>0</v>
          </cell>
          <cell r="AU179">
            <v>0</v>
          </cell>
          <cell r="AV179">
            <v>0</v>
          </cell>
          <cell r="AW179">
            <v>9363336</v>
          </cell>
          <cell r="AX179">
            <v>9137992</v>
          </cell>
          <cell r="AY179">
            <v>0</v>
          </cell>
          <cell r="AZ179">
            <v>457505</v>
          </cell>
          <cell r="BA179">
            <v>0</v>
          </cell>
          <cell r="BB179">
            <v>24702</v>
          </cell>
          <cell r="BC179">
            <v>24702</v>
          </cell>
          <cell r="BD179">
            <v>31.5</v>
          </cell>
          <cell r="BE179">
            <v>0</v>
          </cell>
          <cell r="BF179">
            <v>8056356</v>
          </cell>
          <cell r="BG179">
            <v>0</v>
          </cell>
          <cell r="BH179">
            <v>0</v>
          </cell>
          <cell r="BI179">
            <v>0</v>
          </cell>
          <cell r="BJ179">
            <v>12</v>
          </cell>
          <cell r="BK179">
            <v>0</v>
          </cell>
          <cell r="BL179">
            <v>0</v>
          </cell>
          <cell r="BM179">
            <v>0</v>
          </cell>
          <cell r="BN179">
            <v>0</v>
          </cell>
          <cell r="BO179">
            <v>0</v>
          </cell>
          <cell r="BP179">
            <v>0</v>
          </cell>
          <cell r="BQ179">
            <v>5390</v>
          </cell>
          <cell r="BR179">
            <v>1</v>
          </cell>
          <cell r="BS179">
            <v>0</v>
          </cell>
          <cell r="BT179">
            <v>0</v>
          </cell>
          <cell r="BU179">
            <v>0</v>
          </cell>
          <cell r="BV179">
            <v>0</v>
          </cell>
          <cell r="BW179">
            <v>0</v>
          </cell>
          <cell r="BX179">
            <v>0</v>
          </cell>
          <cell r="BY179">
            <v>0</v>
          </cell>
          <cell r="BZ179">
            <v>0</v>
          </cell>
          <cell r="CA179">
            <v>0</v>
          </cell>
          <cell r="CB179">
            <v>0</v>
          </cell>
          <cell r="CC179">
            <v>0</v>
          </cell>
          <cell r="CG179">
            <v>0</v>
          </cell>
          <cell r="CH179">
            <v>225344</v>
          </cell>
          <cell r="CI179">
            <v>0</v>
          </cell>
          <cell r="CJ179">
            <v>4</v>
          </cell>
          <cell r="CK179">
            <v>0</v>
          </cell>
          <cell r="CL179">
            <v>0</v>
          </cell>
          <cell r="CN179">
            <v>0</v>
          </cell>
          <cell r="CO179">
            <v>1</v>
          </cell>
          <cell r="CP179">
            <v>0</v>
          </cell>
          <cell r="CQ179">
            <v>0</v>
          </cell>
          <cell r="CR179">
            <v>1014.478</v>
          </cell>
          <cell r="CS179">
            <v>0</v>
          </cell>
          <cell r="CT179">
            <v>0</v>
          </cell>
          <cell r="CU179">
            <v>0</v>
          </cell>
          <cell r="CV179">
            <v>0</v>
          </cell>
          <cell r="CW179">
            <v>0</v>
          </cell>
          <cell r="CX179">
            <v>0</v>
          </cell>
          <cell r="CY179">
            <v>0</v>
          </cell>
          <cell r="CZ179">
            <v>0</v>
          </cell>
          <cell r="DA179">
            <v>1</v>
          </cell>
          <cell r="DB179">
            <v>6535399</v>
          </cell>
          <cell r="DC179">
            <v>0</v>
          </cell>
          <cell r="DD179">
            <v>0</v>
          </cell>
          <cell r="DE179">
            <v>1113995</v>
          </cell>
          <cell r="DF179">
            <v>1113995</v>
          </cell>
          <cell r="DG179">
            <v>852.33</v>
          </cell>
          <cell r="DH179">
            <v>0</v>
          </cell>
          <cell r="DI179">
            <v>0</v>
          </cell>
          <cell r="DK179">
            <v>5390</v>
          </cell>
          <cell r="DL179">
            <v>0</v>
          </cell>
          <cell r="DM179">
            <v>587886</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40.085999999999999</v>
          </cell>
          <cell r="ED179">
            <v>288158</v>
          </cell>
          <cell r="EE179">
            <v>0</v>
          </cell>
          <cell r="EF179">
            <v>0</v>
          </cell>
          <cell r="EG179">
            <v>0</v>
          </cell>
          <cell r="EH179">
            <v>299728</v>
          </cell>
          <cell r="EI179">
            <v>0</v>
          </cell>
          <cell r="EJ179">
            <v>0</v>
          </cell>
          <cell r="EK179">
            <v>13.11</v>
          </cell>
          <cell r="EL179">
            <v>0</v>
          </cell>
          <cell r="EM179">
            <v>0</v>
          </cell>
          <cell r="EN179">
            <v>1.3069999999999999</v>
          </cell>
          <cell r="EO179">
            <v>0</v>
          </cell>
          <cell r="EP179">
            <v>0</v>
          </cell>
          <cell r="EQ179">
            <v>14.417</v>
          </cell>
          <cell r="ER179">
            <v>0</v>
          </cell>
          <cell r="ES179">
            <v>45.865000000000002</v>
          </cell>
          <cell r="ET179">
            <v>0</v>
          </cell>
          <cell r="EU179">
            <v>457505</v>
          </cell>
          <cell r="EV179">
            <v>0</v>
          </cell>
          <cell r="EW179">
            <v>0</v>
          </cell>
          <cell r="EX179">
            <v>0</v>
          </cell>
          <cell r="EZ179">
            <v>7928512</v>
          </cell>
          <cell r="FA179">
            <v>0</v>
          </cell>
          <cell r="FB179">
            <v>8386017</v>
          </cell>
          <cell r="FC179">
            <v>0.97329200000000005</v>
          </cell>
          <cell r="FD179">
            <v>0</v>
          </cell>
          <cell r="FE179">
            <v>962260</v>
          </cell>
          <cell r="FF179">
            <v>247220</v>
          </cell>
          <cell r="FG179">
            <v>5.7339000000000001E-2</v>
          </cell>
          <cell r="FH179">
            <v>4.9002999999999998E-2</v>
          </cell>
          <cell r="FI179">
            <v>0</v>
          </cell>
          <cell r="FJ179">
            <v>0</v>
          </cell>
          <cell r="FK179">
            <v>1579.0319999999999</v>
          </cell>
          <cell r="FL179">
            <v>9820841</v>
          </cell>
          <cell r="FM179">
            <v>0</v>
          </cell>
          <cell r="FN179">
            <v>0</v>
          </cell>
          <cell r="FO179">
            <v>108586</v>
          </cell>
          <cell r="FP179">
            <v>0</v>
          </cell>
          <cell r="FQ179">
            <v>108586</v>
          </cell>
          <cell r="FR179">
            <v>108586</v>
          </cell>
          <cell r="FS179">
            <v>0</v>
          </cell>
          <cell r="FT179">
            <v>0</v>
          </cell>
          <cell r="FU179">
            <v>0</v>
          </cell>
          <cell r="FV179">
            <v>0</v>
          </cell>
          <cell r="FW179">
            <v>0</v>
          </cell>
          <cell r="FX179">
            <v>0</v>
          </cell>
          <cell r="FY179">
            <v>0</v>
          </cell>
          <cell r="FZ179">
            <v>0</v>
          </cell>
          <cell r="GA179">
            <v>0</v>
          </cell>
          <cell r="GB179">
            <v>0</v>
          </cell>
          <cell r="GC179">
            <v>0</v>
          </cell>
          <cell r="GD179">
            <v>0</v>
          </cell>
          <cell r="GF179">
            <v>0</v>
          </cell>
          <cell r="GG179">
            <v>0</v>
          </cell>
          <cell r="GH179">
            <v>0</v>
          </cell>
          <cell r="GI179">
            <v>0</v>
          </cell>
          <cell r="GJ179">
            <v>0</v>
          </cell>
          <cell r="GK179">
            <v>4604.6369999999997</v>
          </cell>
          <cell r="GL179">
            <v>4069</v>
          </cell>
          <cell r="GM179">
            <v>0</v>
          </cell>
          <cell r="GN179">
            <v>0</v>
          </cell>
          <cell r="GO179">
            <v>0</v>
          </cell>
          <cell r="GP179">
            <v>9595497</v>
          </cell>
          <cell r="GQ179">
            <v>9595497</v>
          </cell>
          <cell r="GR179">
            <v>0</v>
          </cell>
          <cell r="GS179">
            <v>0</v>
          </cell>
          <cell r="GT179">
            <v>0</v>
          </cell>
          <cell r="HB179">
            <v>210852832</v>
          </cell>
          <cell r="HC179">
            <v>6.0034999999999998E-2</v>
          </cell>
          <cell r="HD179">
            <v>225344</v>
          </cell>
        </row>
        <row r="180">
          <cell r="B180">
            <v>101862</v>
          </cell>
          <cell r="C180">
            <v>9</v>
          </cell>
          <cell r="D180">
            <v>2019</v>
          </cell>
          <cell r="E180">
            <v>5390</v>
          </cell>
          <cell r="F180">
            <v>0</v>
          </cell>
          <cell r="G180">
            <v>3294.0120000000002</v>
          </cell>
          <cell r="H180">
            <v>3064.6889999999999</v>
          </cell>
          <cell r="I180">
            <v>3064.6889999999999</v>
          </cell>
          <cell r="J180">
            <v>3294.0120000000002</v>
          </cell>
          <cell r="K180">
            <v>0</v>
          </cell>
          <cell r="L180">
            <v>6535</v>
          </cell>
          <cell r="M180">
            <v>0</v>
          </cell>
          <cell r="N180">
            <v>0</v>
          </cell>
          <cell r="P180">
            <v>3304.07</v>
          </cell>
          <cell r="Q180">
            <v>0</v>
          </cell>
          <cell r="R180">
            <v>1477514</v>
          </cell>
          <cell r="S180">
            <v>447.18</v>
          </cell>
          <cell r="U180">
            <v>0</v>
          </cell>
          <cell r="V180">
            <v>514.98299999999995</v>
          </cell>
          <cell r="W180">
            <v>336541</v>
          </cell>
          <cell r="X180">
            <v>336541</v>
          </cell>
          <cell r="Z180">
            <v>0</v>
          </cell>
          <cell r="AA180">
            <v>1</v>
          </cell>
          <cell r="AB180">
            <v>1</v>
          </cell>
          <cell r="AC180">
            <v>0</v>
          </cell>
          <cell r="AD180" t="str">
            <v>N</v>
          </cell>
          <cell r="AE180">
            <v>0</v>
          </cell>
          <cell r="AH180">
            <v>0</v>
          </cell>
          <cell r="AI180">
            <v>0</v>
          </cell>
          <cell r="AJ180">
            <v>5102</v>
          </cell>
          <cell r="AK180" t="str">
            <v>1</v>
          </cell>
          <cell r="AL180" t="str">
            <v>HARMONY SCHOOL OF SCIENCE - HOUSTON</v>
          </cell>
          <cell r="AM180">
            <v>0</v>
          </cell>
          <cell r="AN180">
            <v>0</v>
          </cell>
          <cell r="AO180">
            <v>0</v>
          </cell>
          <cell r="AP180">
            <v>0</v>
          </cell>
          <cell r="AQ180">
            <v>0</v>
          </cell>
          <cell r="AR180">
            <v>0</v>
          </cell>
          <cell r="AS180">
            <v>0</v>
          </cell>
          <cell r="AT180">
            <v>0</v>
          </cell>
          <cell r="AU180">
            <v>0</v>
          </cell>
          <cell r="AV180">
            <v>0</v>
          </cell>
          <cell r="AW180">
            <v>29244792</v>
          </cell>
          <cell r="AX180">
            <v>28213465</v>
          </cell>
          <cell r="AY180">
            <v>0</v>
          </cell>
          <cell r="AZ180">
            <v>1748483</v>
          </cell>
          <cell r="BA180">
            <v>57.332999999999998</v>
          </cell>
          <cell r="BB180">
            <v>129158</v>
          </cell>
          <cell r="BC180">
            <v>129158</v>
          </cell>
          <cell r="BD180">
            <v>164.70099999999999</v>
          </cell>
          <cell r="BE180">
            <v>0</v>
          </cell>
          <cell r="BF180">
            <v>25213801</v>
          </cell>
          <cell r="BG180">
            <v>0</v>
          </cell>
          <cell r="BH180">
            <v>985.34299999999996</v>
          </cell>
          <cell r="BI180">
            <v>270969</v>
          </cell>
          <cell r="BJ180">
            <v>12</v>
          </cell>
          <cell r="BK180">
            <v>0</v>
          </cell>
          <cell r="BL180">
            <v>0</v>
          </cell>
          <cell r="BM180">
            <v>0</v>
          </cell>
          <cell r="BN180">
            <v>0</v>
          </cell>
          <cell r="BO180">
            <v>0</v>
          </cell>
          <cell r="BP180">
            <v>0</v>
          </cell>
          <cell r="BQ180">
            <v>5390</v>
          </cell>
          <cell r="BR180">
            <v>1</v>
          </cell>
          <cell r="BS180">
            <v>0</v>
          </cell>
          <cell r="BT180">
            <v>0</v>
          </cell>
          <cell r="BU180">
            <v>0</v>
          </cell>
          <cell r="BV180">
            <v>0</v>
          </cell>
          <cell r="BW180">
            <v>0</v>
          </cell>
          <cell r="BX180">
            <v>0</v>
          </cell>
          <cell r="BY180">
            <v>0</v>
          </cell>
          <cell r="BZ180">
            <v>0</v>
          </cell>
          <cell r="CA180">
            <v>0</v>
          </cell>
          <cell r="CB180">
            <v>0</v>
          </cell>
          <cell r="CC180">
            <v>0</v>
          </cell>
          <cell r="CG180">
            <v>0</v>
          </cell>
          <cell r="CH180">
            <v>760358</v>
          </cell>
          <cell r="CI180">
            <v>0</v>
          </cell>
          <cell r="CJ180">
            <v>4</v>
          </cell>
          <cell r="CK180">
            <v>0</v>
          </cell>
          <cell r="CL180">
            <v>0</v>
          </cell>
          <cell r="CN180">
            <v>0</v>
          </cell>
          <cell r="CO180">
            <v>1</v>
          </cell>
          <cell r="CP180">
            <v>0</v>
          </cell>
          <cell r="CQ180">
            <v>0</v>
          </cell>
          <cell r="CR180">
            <v>3294.0120000000002</v>
          </cell>
          <cell r="CS180">
            <v>0</v>
          </cell>
          <cell r="CT180">
            <v>0</v>
          </cell>
          <cell r="CU180">
            <v>0</v>
          </cell>
          <cell r="CV180">
            <v>0</v>
          </cell>
          <cell r="CW180">
            <v>0</v>
          </cell>
          <cell r="CX180">
            <v>0</v>
          </cell>
          <cell r="CY180">
            <v>0</v>
          </cell>
          <cell r="CZ180">
            <v>0</v>
          </cell>
          <cell r="DA180">
            <v>1</v>
          </cell>
          <cell r="DB180">
            <v>20027743</v>
          </cell>
          <cell r="DC180">
            <v>0</v>
          </cell>
          <cell r="DD180">
            <v>0</v>
          </cell>
          <cell r="DE180">
            <v>2471968</v>
          </cell>
          <cell r="DF180">
            <v>2471968</v>
          </cell>
          <cell r="DG180">
            <v>1891.33</v>
          </cell>
          <cell r="DH180">
            <v>0</v>
          </cell>
          <cell r="DI180">
            <v>0</v>
          </cell>
          <cell r="DK180">
            <v>5390</v>
          </cell>
          <cell r="DL180">
            <v>0</v>
          </cell>
          <cell r="DM180">
            <v>1435949</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2.7E-2</v>
          </cell>
          <cell r="EB180">
            <v>0</v>
          </cell>
          <cell r="EC180">
            <v>32.360999999999997</v>
          </cell>
          <cell r="ED180">
            <v>232627</v>
          </cell>
          <cell r="EE180">
            <v>0</v>
          </cell>
          <cell r="EF180">
            <v>0</v>
          </cell>
          <cell r="EG180">
            <v>0</v>
          </cell>
          <cell r="EH180">
            <v>1203322</v>
          </cell>
          <cell r="EI180">
            <v>0</v>
          </cell>
          <cell r="EJ180">
            <v>0</v>
          </cell>
          <cell r="EK180">
            <v>50.262</v>
          </cell>
          <cell r="EL180">
            <v>0</v>
          </cell>
          <cell r="EM180">
            <v>4.6879999999999997</v>
          </cell>
          <cell r="EN180">
            <v>3.83</v>
          </cell>
          <cell r="EO180">
            <v>0</v>
          </cell>
          <cell r="EP180">
            <v>0</v>
          </cell>
          <cell r="EQ180">
            <v>58.807000000000002</v>
          </cell>
          <cell r="ER180">
            <v>0</v>
          </cell>
          <cell r="ES180">
            <v>184.13499999999999</v>
          </cell>
          <cell r="ET180">
            <v>28667</v>
          </cell>
          <cell r="EU180">
            <v>1748483</v>
          </cell>
          <cell r="EV180">
            <v>0</v>
          </cell>
          <cell r="EW180">
            <v>0</v>
          </cell>
          <cell r="EX180">
            <v>0</v>
          </cell>
          <cell r="EZ180">
            <v>24428180</v>
          </cell>
          <cell r="FA180">
            <v>0</v>
          </cell>
          <cell r="FB180">
            <v>26176663</v>
          </cell>
          <cell r="FC180">
            <v>0.97329200000000005</v>
          </cell>
          <cell r="FD180">
            <v>0</v>
          </cell>
          <cell r="FE180">
            <v>3011565</v>
          </cell>
          <cell r="FF180">
            <v>773720</v>
          </cell>
          <cell r="FG180">
            <v>5.7339000000000001E-2</v>
          </cell>
          <cell r="FH180">
            <v>4.9002999999999998E-2</v>
          </cell>
          <cell r="FI180">
            <v>0</v>
          </cell>
          <cell r="FJ180">
            <v>0</v>
          </cell>
          <cell r="FK180">
            <v>4941.8609999999999</v>
          </cell>
          <cell r="FL180">
            <v>30722306</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1504335</v>
          </cell>
          <cell r="GC180">
            <v>1504335</v>
          </cell>
          <cell r="GD180">
            <v>170.51599999999999</v>
          </cell>
          <cell r="GF180">
            <v>0</v>
          </cell>
          <cell r="GG180">
            <v>0</v>
          </cell>
          <cell r="GH180">
            <v>0</v>
          </cell>
          <cell r="GI180">
            <v>0</v>
          </cell>
          <cell r="GJ180">
            <v>0</v>
          </cell>
          <cell r="GK180">
            <v>4725.0559999999996</v>
          </cell>
          <cell r="GL180">
            <v>10056</v>
          </cell>
          <cell r="GM180">
            <v>0</v>
          </cell>
          <cell r="GN180">
            <v>0</v>
          </cell>
          <cell r="GO180">
            <v>0</v>
          </cell>
          <cell r="GP180">
            <v>29961948</v>
          </cell>
          <cell r="GQ180">
            <v>29961948</v>
          </cell>
          <cell r="GR180">
            <v>0</v>
          </cell>
          <cell r="GS180">
            <v>0</v>
          </cell>
          <cell r="GT180">
            <v>0</v>
          </cell>
          <cell r="HB180">
            <v>210852832</v>
          </cell>
          <cell r="HC180">
            <v>6.0034999999999998E-2</v>
          </cell>
          <cell r="HD180">
            <v>731691</v>
          </cell>
        </row>
        <row r="181">
          <cell r="B181">
            <v>101864</v>
          </cell>
          <cell r="C181">
            <v>9</v>
          </cell>
          <cell r="D181">
            <v>2019</v>
          </cell>
          <cell r="E181">
            <v>5390</v>
          </cell>
          <cell r="F181">
            <v>0</v>
          </cell>
          <cell r="G181">
            <v>214.43700000000001</v>
          </cell>
          <cell r="H181">
            <v>210.404</v>
          </cell>
          <cell r="I181">
            <v>210.404</v>
          </cell>
          <cell r="J181">
            <v>214.43700000000001</v>
          </cell>
          <cell r="K181">
            <v>0</v>
          </cell>
          <cell r="L181">
            <v>6535</v>
          </cell>
          <cell r="M181">
            <v>0</v>
          </cell>
          <cell r="N181">
            <v>0</v>
          </cell>
          <cell r="P181">
            <v>216.29</v>
          </cell>
          <cell r="Q181">
            <v>0</v>
          </cell>
          <cell r="R181">
            <v>96721</v>
          </cell>
          <cell r="S181">
            <v>447.18</v>
          </cell>
          <cell r="U181">
            <v>0</v>
          </cell>
          <cell r="V181">
            <v>0</v>
          </cell>
          <cell r="W181">
            <v>0</v>
          </cell>
          <cell r="X181">
            <v>0</v>
          </cell>
          <cell r="Z181">
            <v>0</v>
          </cell>
          <cell r="AA181">
            <v>1</v>
          </cell>
          <cell r="AB181">
            <v>1</v>
          </cell>
          <cell r="AC181">
            <v>0</v>
          </cell>
          <cell r="AD181" t="str">
            <v>N</v>
          </cell>
          <cell r="AE181">
            <v>0</v>
          </cell>
          <cell r="AH181">
            <v>0</v>
          </cell>
          <cell r="AI181">
            <v>0</v>
          </cell>
          <cell r="AJ181">
            <v>5102</v>
          </cell>
          <cell r="AK181" t="str">
            <v>1</v>
          </cell>
          <cell r="AL181" t="str">
            <v>THE LAWSON ACADEMY</v>
          </cell>
          <cell r="AM181">
            <v>0</v>
          </cell>
          <cell r="AN181">
            <v>0</v>
          </cell>
          <cell r="AO181">
            <v>0</v>
          </cell>
          <cell r="AP181">
            <v>0</v>
          </cell>
          <cell r="AQ181">
            <v>0</v>
          </cell>
          <cell r="AR181">
            <v>0</v>
          </cell>
          <cell r="AS181">
            <v>0</v>
          </cell>
          <cell r="AT181">
            <v>0</v>
          </cell>
          <cell r="AU181">
            <v>0</v>
          </cell>
          <cell r="AV181">
            <v>0</v>
          </cell>
          <cell r="AW181">
            <v>2123039</v>
          </cell>
          <cell r="AX181">
            <v>2075407</v>
          </cell>
          <cell r="AY181">
            <v>0</v>
          </cell>
          <cell r="AZ181">
            <v>96721</v>
          </cell>
          <cell r="BA181">
            <v>0</v>
          </cell>
          <cell r="BB181">
            <v>0</v>
          </cell>
          <cell r="BC181">
            <v>0</v>
          </cell>
          <cell r="BD181">
            <v>0</v>
          </cell>
          <cell r="BE181">
            <v>0</v>
          </cell>
          <cell r="BF181">
            <v>1813770</v>
          </cell>
          <cell r="BG181">
            <v>0</v>
          </cell>
          <cell r="BH181">
            <v>0</v>
          </cell>
          <cell r="BI181">
            <v>0</v>
          </cell>
          <cell r="BJ181">
            <v>12</v>
          </cell>
          <cell r="BK181">
            <v>0</v>
          </cell>
          <cell r="BL181">
            <v>0</v>
          </cell>
          <cell r="BM181">
            <v>0</v>
          </cell>
          <cell r="BN181">
            <v>0</v>
          </cell>
          <cell r="BO181">
            <v>0</v>
          </cell>
          <cell r="BP181">
            <v>0</v>
          </cell>
          <cell r="BQ181">
            <v>5390</v>
          </cell>
          <cell r="BR181">
            <v>1</v>
          </cell>
          <cell r="BS181">
            <v>0</v>
          </cell>
          <cell r="BT181">
            <v>0</v>
          </cell>
          <cell r="BU181">
            <v>0</v>
          </cell>
          <cell r="BV181">
            <v>0</v>
          </cell>
          <cell r="BW181">
            <v>0</v>
          </cell>
          <cell r="BX181">
            <v>0</v>
          </cell>
          <cell r="BY181">
            <v>0</v>
          </cell>
          <cell r="BZ181">
            <v>0</v>
          </cell>
          <cell r="CA181">
            <v>0</v>
          </cell>
          <cell r="CB181">
            <v>0</v>
          </cell>
          <cell r="CC181">
            <v>0</v>
          </cell>
          <cell r="CG181">
            <v>0</v>
          </cell>
          <cell r="CH181">
            <v>47632</v>
          </cell>
          <cell r="CI181">
            <v>0</v>
          </cell>
          <cell r="CJ181">
            <v>4</v>
          </cell>
          <cell r="CK181">
            <v>0</v>
          </cell>
          <cell r="CL181">
            <v>0</v>
          </cell>
          <cell r="CN181">
            <v>0</v>
          </cell>
          <cell r="CO181">
            <v>1</v>
          </cell>
          <cell r="CP181">
            <v>0</v>
          </cell>
          <cell r="CQ181">
            <v>0</v>
          </cell>
          <cell r="CR181">
            <v>214.43700000000001</v>
          </cell>
          <cell r="CS181">
            <v>0</v>
          </cell>
          <cell r="CT181">
            <v>0</v>
          </cell>
          <cell r="CU181">
            <v>0</v>
          </cell>
          <cell r="CV181">
            <v>0</v>
          </cell>
          <cell r="CW181">
            <v>0</v>
          </cell>
          <cell r="CX181">
            <v>0</v>
          </cell>
          <cell r="CY181">
            <v>0</v>
          </cell>
          <cell r="CZ181">
            <v>0</v>
          </cell>
          <cell r="DA181">
            <v>1</v>
          </cell>
          <cell r="DB181">
            <v>1374990</v>
          </cell>
          <cell r="DC181">
            <v>0</v>
          </cell>
          <cell r="DD181">
            <v>0</v>
          </cell>
          <cell r="DE181">
            <v>303655</v>
          </cell>
          <cell r="DF181">
            <v>303655</v>
          </cell>
          <cell r="DG181">
            <v>232.33</v>
          </cell>
          <cell r="DH181">
            <v>0</v>
          </cell>
          <cell r="DI181">
            <v>0</v>
          </cell>
          <cell r="DK181">
            <v>5390</v>
          </cell>
          <cell r="DL181">
            <v>0</v>
          </cell>
          <cell r="DM181">
            <v>184897</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14.422000000000001</v>
          </cell>
          <cell r="ED181">
            <v>103673</v>
          </cell>
          <cell r="EE181">
            <v>0</v>
          </cell>
          <cell r="EF181">
            <v>0</v>
          </cell>
          <cell r="EG181">
            <v>0</v>
          </cell>
          <cell r="EH181">
            <v>81224</v>
          </cell>
          <cell r="EI181">
            <v>0</v>
          </cell>
          <cell r="EJ181">
            <v>0</v>
          </cell>
          <cell r="EK181">
            <v>3.8679999999999999</v>
          </cell>
          <cell r="EL181">
            <v>0</v>
          </cell>
          <cell r="EM181">
            <v>0</v>
          </cell>
          <cell r="EN181">
            <v>0.16500000000000001</v>
          </cell>
          <cell r="EO181">
            <v>0</v>
          </cell>
          <cell r="EP181">
            <v>0</v>
          </cell>
          <cell r="EQ181">
            <v>4.0330000000000004</v>
          </cell>
          <cell r="ER181">
            <v>0</v>
          </cell>
          <cell r="ES181">
            <v>12.429</v>
          </cell>
          <cell r="ET181">
            <v>0</v>
          </cell>
          <cell r="EU181">
            <v>96721</v>
          </cell>
          <cell r="EV181">
            <v>0</v>
          </cell>
          <cell r="EW181">
            <v>0</v>
          </cell>
          <cell r="EX181">
            <v>0</v>
          </cell>
          <cell r="EZ181">
            <v>1803110</v>
          </cell>
          <cell r="FA181">
            <v>0</v>
          </cell>
          <cell r="FB181">
            <v>1899831</v>
          </cell>
          <cell r="FC181">
            <v>0.97329200000000005</v>
          </cell>
          <cell r="FD181">
            <v>0</v>
          </cell>
          <cell r="FE181">
            <v>216639</v>
          </cell>
          <cell r="FF181">
            <v>55658</v>
          </cell>
          <cell r="FG181">
            <v>5.7339000000000001E-2</v>
          </cell>
          <cell r="FH181">
            <v>4.9002999999999998E-2</v>
          </cell>
          <cell r="FI181">
            <v>0</v>
          </cell>
          <cell r="FJ181">
            <v>0</v>
          </cell>
          <cell r="FK181">
            <v>355.49599999999998</v>
          </cell>
          <cell r="FL181">
            <v>2219760</v>
          </cell>
          <cell r="FM181">
            <v>0</v>
          </cell>
          <cell r="FN181">
            <v>0</v>
          </cell>
          <cell r="FO181">
            <v>36289</v>
          </cell>
          <cell r="FP181">
            <v>0</v>
          </cell>
          <cell r="FQ181">
            <v>36289</v>
          </cell>
          <cell r="FR181">
            <v>36289</v>
          </cell>
          <cell r="FS181">
            <v>0</v>
          </cell>
          <cell r="FT181">
            <v>0</v>
          </cell>
          <cell r="FU181">
            <v>0</v>
          </cell>
          <cell r="FV181">
            <v>0</v>
          </cell>
          <cell r="FW181">
            <v>0</v>
          </cell>
          <cell r="FX181">
            <v>0</v>
          </cell>
          <cell r="FY181">
            <v>0</v>
          </cell>
          <cell r="FZ181">
            <v>0</v>
          </cell>
          <cell r="GA181">
            <v>0</v>
          </cell>
          <cell r="GB181">
            <v>0</v>
          </cell>
          <cell r="GC181">
            <v>0</v>
          </cell>
          <cell r="GD181">
            <v>0</v>
          </cell>
          <cell r="GF181">
            <v>0</v>
          </cell>
          <cell r="GG181">
            <v>0</v>
          </cell>
          <cell r="GH181">
            <v>0</v>
          </cell>
          <cell r="GI181">
            <v>0</v>
          </cell>
          <cell r="GJ181">
            <v>0</v>
          </cell>
          <cell r="GK181">
            <v>4604.6369999999997</v>
          </cell>
          <cell r="GL181">
            <v>0</v>
          </cell>
          <cell r="GM181">
            <v>0</v>
          </cell>
          <cell r="GN181">
            <v>0</v>
          </cell>
          <cell r="GO181">
            <v>0</v>
          </cell>
          <cell r="GP181">
            <v>2172128</v>
          </cell>
          <cell r="GQ181">
            <v>2172128</v>
          </cell>
          <cell r="GR181">
            <v>0</v>
          </cell>
          <cell r="GS181">
            <v>0</v>
          </cell>
          <cell r="GT181">
            <v>0</v>
          </cell>
          <cell r="HB181">
            <v>210852832</v>
          </cell>
          <cell r="HC181">
            <v>6.0034999999999998E-2</v>
          </cell>
          <cell r="HD181">
            <v>47632</v>
          </cell>
        </row>
        <row r="182">
          <cell r="B182">
            <v>101868</v>
          </cell>
          <cell r="C182">
            <v>9</v>
          </cell>
          <cell r="D182">
            <v>2019</v>
          </cell>
          <cell r="E182">
            <v>5390</v>
          </cell>
          <cell r="F182">
            <v>0</v>
          </cell>
          <cell r="G182">
            <v>377.28300000000002</v>
          </cell>
          <cell r="H182">
            <v>326.536</v>
          </cell>
          <cell r="I182">
            <v>326.536</v>
          </cell>
          <cell r="J182">
            <v>377.28300000000002</v>
          </cell>
          <cell r="K182">
            <v>0</v>
          </cell>
          <cell r="L182">
            <v>6535</v>
          </cell>
          <cell r="M182">
            <v>0</v>
          </cell>
          <cell r="N182">
            <v>0</v>
          </cell>
          <cell r="P182">
            <v>376.77300000000002</v>
          </cell>
          <cell r="Q182">
            <v>0</v>
          </cell>
          <cell r="R182">
            <v>168485</v>
          </cell>
          <cell r="S182">
            <v>447.18</v>
          </cell>
          <cell r="U182">
            <v>0</v>
          </cell>
          <cell r="V182">
            <v>0</v>
          </cell>
          <cell r="W182">
            <v>0</v>
          </cell>
          <cell r="X182">
            <v>0</v>
          </cell>
          <cell r="Z182">
            <v>0</v>
          </cell>
          <cell r="AA182">
            <v>1</v>
          </cell>
          <cell r="AB182">
            <v>1</v>
          </cell>
          <cell r="AC182">
            <v>0</v>
          </cell>
          <cell r="AD182" t="str">
            <v>N</v>
          </cell>
          <cell r="AE182">
            <v>0</v>
          </cell>
          <cell r="AH182">
            <v>0</v>
          </cell>
          <cell r="AI182">
            <v>0</v>
          </cell>
          <cell r="AJ182">
            <v>5102</v>
          </cell>
          <cell r="AK182" t="str">
            <v>1</v>
          </cell>
          <cell r="AL182" t="str">
            <v>THE PRO-VISION ACADEMY</v>
          </cell>
          <cell r="AM182">
            <v>0</v>
          </cell>
          <cell r="AN182">
            <v>0</v>
          </cell>
          <cell r="AO182">
            <v>0</v>
          </cell>
          <cell r="AP182">
            <v>0</v>
          </cell>
          <cell r="AQ182">
            <v>0</v>
          </cell>
          <cell r="AR182">
            <v>0</v>
          </cell>
          <cell r="AS182">
            <v>0</v>
          </cell>
          <cell r="AT182">
            <v>0</v>
          </cell>
          <cell r="AU182">
            <v>0</v>
          </cell>
          <cell r="AV182">
            <v>0</v>
          </cell>
          <cell r="AW182">
            <v>3889454</v>
          </cell>
          <cell r="AX182">
            <v>3773261</v>
          </cell>
          <cell r="AY182">
            <v>0</v>
          </cell>
          <cell r="AZ182">
            <v>200873</v>
          </cell>
          <cell r="BA182">
            <v>0</v>
          </cell>
          <cell r="BB182">
            <v>0</v>
          </cell>
          <cell r="BC182">
            <v>0</v>
          </cell>
          <cell r="BD182">
            <v>0</v>
          </cell>
          <cell r="BE182">
            <v>0</v>
          </cell>
          <cell r="BF182">
            <v>3303830</v>
          </cell>
          <cell r="BG182">
            <v>0</v>
          </cell>
          <cell r="BH182">
            <v>117.77500000000001</v>
          </cell>
          <cell r="BI182">
            <v>32388</v>
          </cell>
          <cell r="BJ182">
            <v>12</v>
          </cell>
          <cell r="BK182">
            <v>0</v>
          </cell>
          <cell r="BL182">
            <v>0</v>
          </cell>
          <cell r="BM182">
            <v>0</v>
          </cell>
          <cell r="BN182">
            <v>0</v>
          </cell>
          <cell r="BO182">
            <v>0</v>
          </cell>
          <cell r="BP182">
            <v>0</v>
          </cell>
          <cell r="BQ182">
            <v>5390</v>
          </cell>
          <cell r="BR182">
            <v>1</v>
          </cell>
          <cell r="BS182">
            <v>0</v>
          </cell>
          <cell r="BT182">
            <v>0</v>
          </cell>
          <cell r="BU182">
            <v>0</v>
          </cell>
          <cell r="BV182">
            <v>0</v>
          </cell>
          <cell r="BW182">
            <v>0</v>
          </cell>
          <cell r="BX182">
            <v>0</v>
          </cell>
          <cell r="BY182">
            <v>0</v>
          </cell>
          <cell r="BZ182">
            <v>0</v>
          </cell>
          <cell r="CA182">
            <v>0</v>
          </cell>
          <cell r="CB182">
            <v>0</v>
          </cell>
          <cell r="CC182">
            <v>0</v>
          </cell>
          <cell r="CG182">
            <v>0</v>
          </cell>
          <cell r="CH182">
            <v>83805</v>
          </cell>
          <cell r="CI182">
            <v>0</v>
          </cell>
          <cell r="CJ182">
            <v>4</v>
          </cell>
          <cell r="CK182">
            <v>0</v>
          </cell>
          <cell r="CL182">
            <v>0</v>
          </cell>
          <cell r="CN182">
            <v>0</v>
          </cell>
          <cell r="CO182">
            <v>1</v>
          </cell>
          <cell r="CP182">
            <v>0</v>
          </cell>
          <cell r="CQ182">
            <v>0</v>
          </cell>
          <cell r="CR182">
            <v>377.28300000000002</v>
          </cell>
          <cell r="CS182">
            <v>0</v>
          </cell>
          <cell r="CT182">
            <v>0</v>
          </cell>
          <cell r="CU182">
            <v>0</v>
          </cell>
          <cell r="CV182">
            <v>0</v>
          </cell>
          <cell r="CW182">
            <v>0</v>
          </cell>
          <cell r="CX182">
            <v>0</v>
          </cell>
          <cell r="CY182">
            <v>0</v>
          </cell>
          <cell r="CZ182">
            <v>0</v>
          </cell>
          <cell r="DA182">
            <v>1</v>
          </cell>
          <cell r="DB182">
            <v>2133913</v>
          </cell>
          <cell r="DC182">
            <v>0</v>
          </cell>
          <cell r="DD182">
            <v>0</v>
          </cell>
          <cell r="DE182">
            <v>443504</v>
          </cell>
          <cell r="DF182">
            <v>443504</v>
          </cell>
          <cell r="DG182">
            <v>339.33</v>
          </cell>
          <cell r="DH182">
            <v>0</v>
          </cell>
          <cell r="DI182">
            <v>0</v>
          </cell>
          <cell r="DK182">
            <v>5390</v>
          </cell>
          <cell r="DL182">
            <v>0</v>
          </cell>
          <cell r="DM182">
            <v>371399</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50.893000000000001</v>
          </cell>
          <cell r="ED182">
            <v>365844</v>
          </cell>
          <cell r="EE182">
            <v>0</v>
          </cell>
          <cell r="EF182">
            <v>0</v>
          </cell>
          <cell r="EG182">
            <v>0</v>
          </cell>
          <cell r="EH182">
            <v>5555</v>
          </cell>
          <cell r="EI182">
            <v>0</v>
          </cell>
          <cell r="EJ182">
            <v>0</v>
          </cell>
          <cell r="EK182">
            <v>0.15</v>
          </cell>
          <cell r="EL182">
            <v>0</v>
          </cell>
          <cell r="EM182">
            <v>0</v>
          </cell>
          <cell r="EN182">
            <v>0.08</v>
          </cell>
          <cell r="EO182">
            <v>0</v>
          </cell>
          <cell r="EP182">
            <v>0</v>
          </cell>
          <cell r="EQ182">
            <v>0.23</v>
          </cell>
          <cell r="ER182">
            <v>0</v>
          </cell>
          <cell r="ES182">
            <v>0.85</v>
          </cell>
          <cell r="ET182">
            <v>0</v>
          </cell>
          <cell r="EU182">
            <v>200873</v>
          </cell>
          <cell r="EV182">
            <v>0</v>
          </cell>
          <cell r="EW182">
            <v>0</v>
          </cell>
          <cell r="EX182">
            <v>0</v>
          </cell>
          <cell r="EZ182">
            <v>3277265</v>
          </cell>
          <cell r="FA182">
            <v>0</v>
          </cell>
          <cell r="FB182">
            <v>3478138</v>
          </cell>
          <cell r="FC182">
            <v>0.97329200000000005</v>
          </cell>
          <cell r="FD182">
            <v>0</v>
          </cell>
          <cell r="FE182">
            <v>394613</v>
          </cell>
          <cell r="FF182">
            <v>101383</v>
          </cell>
          <cell r="FG182">
            <v>5.7339000000000001E-2</v>
          </cell>
          <cell r="FH182">
            <v>4.9002999999999998E-2</v>
          </cell>
          <cell r="FI182">
            <v>0</v>
          </cell>
          <cell r="FJ182">
            <v>0</v>
          </cell>
          <cell r="FK182">
            <v>647.54499999999996</v>
          </cell>
          <cell r="FL182">
            <v>4057939</v>
          </cell>
          <cell r="FM182">
            <v>0</v>
          </cell>
          <cell r="FN182">
            <v>0</v>
          </cell>
          <cell r="FO182">
            <v>51260</v>
          </cell>
          <cell r="FP182">
            <v>0</v>
          </cell>
          <cell r="FQ182">
            <v>51260</v>
          </cell>
          <cell r="FR182">
            <v>51260</v>
          </cell>
          <cell r="FS182">
            <v>0</v>
          </cell>
          <cell r="FT182">
            <v>0</v>
          </cell>
          <cell r="FU182">
            <v>0</v>
          </cell>
          <cell r="FV182">
            <v>0</v>
          </cell>
          <cell r="FW182">
            <v>0</v>
          </cell>
          <cell r="FX182">
            <v>0</v>
          </cell>
          <cell r="FY182">
            <v>0</v>
          </cell>
          <cell r="FZ182">
            <v>0</v>
          </cell>
          <cell r="GA182">
            <v>0</v>
          </cell>
          <cell r="GB182">
            <v>445674</v>
          </cell>
          <cell r="GC182">
            <v>445674</v>
          </cell>
          <cell r="GD182">
            <v>50.517000000000003</v>
          </cell>
          <cell r="GF182">
            <v>0</v>
          </cell>
          <cell r="GG182">
            <v>0</v>
          </cell>
          <cell r="GH182">
            <v>0</v>
          </cell>
          <cell r="GI182">
            <v>0</v>
          </cell>
          <cell r="GJ182">
            <v>0</v>
          </cell>
          <cell r="GK182">
            <v>4604.6369999999997</v>
          </cell>
          <cell r="GL182">
            <v>0</v>
          </cell>
          <cell r="GM182">
            <v>0</v>
          </cell>
          <cell r="GN182">
            <v>0</v>
          </cell>
          <cell r="GO182">
            <v>0</v>
          </cell>
          <cell r="GP182">
            <v>3974134</v>
          </cell>
          <cell r="GQ182">
            <v>3974134</v>
          </cell>
          <cell r="GR182">
            <v>0</v>
          </cell>
          <cell r="GS182">
            <v>0</v>
          </cell>
          <cell r="GT182">
            <v>0</v>
          </cell>
          <cell r="HB182">
            <v>210852832</v>
          </cell>
          <cell r="HC182">
            <v>6.0034999999999998E-2</v>
          </cell>
          <cell r="HD182">
            <v>83805</v>
          </cell>
        </row>
        <row r="183">
          <cell r="B183">
            <v>101870</v>
          </cell>
          <cell r="C183">
            <v>9</v>
          </cell>
          <cell r="D183">
            <v>2019</v>
          </cell>
          <cell r="E183">
            <v>5390</v>
          </cell>
          <cell r="F183">
            <v>0</v>
          </cell>
          <cell r="G183">
            <v>526.30700000000002</v>
          </cell>
          <cell r="H183">
            <v>523.93200000000002</v>
          </cell>
          <cell r="I183">
            <v>523.93200000000002</v>
          </cell>
          <cell r="J183">
            <v>526.30700000000002</v>
          </cell>
          <cell r="K183">
            <v>0</v>
          </cell>
          <cell r="L183">
            <v>6535</v>
          </cell>
          <cell r="M183">
            <v>0</v>
          </cell>
          <cell r="N183">
            <v>0</v>
          </cell>
          <cell r="P183">
            <v>527.54499999999996</v>
          </cell>
          <cell r="Q183">
            <v>0</v>
          </cell>
          <cell r="R183">
            <v>235908</v>
          </cell>
          <cell r="S183">
            <v>447.18</v>
          </cell>
          <cell r="U183">
            <v>0</v>
          </cell>
          <cell r="V183">
            <v>95.715000000000003</v>
          </cell>
          <cell r="W183">
            <v>62550</v>
          </cell>
          <cell r="X183">
            <v>62550</v>
          </cell>
          <cell r="Z183">
            <v>0</v>
          </cell>
          <cell r="AA183">
            <v>1</v>
          </cell>
          <cell r="AB183">
            <v>1</v>
          </cell>
          <cell r="AC183">
            <v>0</v>
          </cell>
          <cell r="AD183" t="str">
            <v>N</v>
          </cell>
          <cell r="AE183">
            <v>0</v>
          </cell>
          <cell r="AH183">
            <v>0</v>
          </cell>
          <cell r="AI183">
            <v>0</v>
          </cell>
          <cell r="AJ183">
            <v>5102</v>
          </cell>
          <cell r="AK183" t="str">
            <v>1</v>
          </cell>
          <cell r="AL183" t="str">
            <v>BETA ACADEMY</v>
          </cell>
          <cell r="AM183">
            <v>0</v>
          </cell>
          <cell r="AN183">
            <v>0</v>
          </cell>
          <cell r="AO183">
            <v>0</v>
          </cell>
          <cell r="AP183">
            <v>0</v>
          </cell>
          <cell r="AQ183">
            <v>0</v>
          </cell>
          <cell r="AR183">
            <v>0</v>
          </cell>
          <cell r="AS183">
            <v>0</v>
          </cell>
          <cell r="AT183">
            <v>0</v>
          </cell>
          <cell r="AU183">
            <v>0</v>
          </cell>
          <cell r="AV183">
            <v>0</v>
          </cell>
          <cell r="AW183">
            <v>4633260</v>
          </cell>
          <cell r="AX183">
            <v>4516353</v>
          </cell>
          <cell r="AY183">
            <v>0</v>
          </cell>
          <cell r="AZ183">
            <v>235908</v>
          </cell>
          <cell r="BA183">
            <v>0</v>
          </cell>
          <cell r="BB183">
            <v>0</v>
          </cell>
          <cell r="BC183">
            <v>0</v>
          </cell>
          <cell r="BD183">
            <v>0</v>
          </cell>
          <cell r="BE183">
            <v>0</v>
          </cell>
          <cell r="BF183">
            <v>4035655</v>
          </cell>
          <cell r="BG183">
            <v>0</v>
          </cell>
          <cell r="BH183">
            <v>0</v>
          </cell>
          <cell r="BI183">
            <v>0</v>
          </cell>
          <cell r="BJ183">
            <v>12</v>
          </cell>
          <cell r="BK183">
            <v>0</v>
          </cell>
          <cell r="BL183">
            <v>0</v>
          </cell>
          <cell r="BM183">
            <v>0</v>
          </cell>
          <cell r="BN183">
            <v>0</v>
          </cell>
          <cell r="BO183">
            <v>0</v>
          </cell>
          <cell r="BP183">
            <v>0</v>
          </cell>
          <cell r="BQ183">
            <v>5390</v>
          </cell>
          <cell r="BR183">
            <v>1</v>
          </cell>
          <cell r="BS183">
            <v>0</v>
          </cell>
          <cell r="BT183">
            <v>0</v>
          </cell>
          <cell r="BU183">
            <v>0</v>
          </cell>
          <cell r="BV183">
            <v>0</v>
          </cell>
          <cell r="BW183">
            <v>0</v>
          </cell>
          <cell r="BX183">
            <v>0</v>
          </cell>
          <cell r="BY183">
            <v>0</v>
          </cell>
          <cell r="BZ183">
            <v>0</v>
          </cell>
          <cell r="CA183">
            <v>0</v>
          </cell>
          <cell r="CB183">
            <v>0</v>
          </cell>
          <cell r="CC183">
            <v>0</v>
          </cell>
          <cell r="CG183">
            <v>0</v>
          </cell>
          <cell r="CH183">
            <v>116907</v>
          </cell>
          <cell r="CI183">
            <v>0</v>
          </cell>
          <cell r="CJ183">
            <v>4</v>
          </cell>
          <cell r="CK183">
            <v>0</v>
          </cell>
          <cell r="CL183">
            <v>0</v>
          </cell>
          <cell r="CN183">
            <v>0</v>
          </cell>
          <cell r="CO183">
            <v>1</v>
          </cell>
          <cell r="CP183">
            <v>0</v>
          </cell>
          <cell r="CQ183">
            <v>0</v>
          </cell>
          <cell r="CR183">
            <v>526.30700000000002</v>
          </cell>
          <cell r="CS183">
            <v>0</v>
          </cell>
          <cell r="CT183">
            <v>0</v>
          </cell>
          <cell r="CU183">
            <v>0</v>
          </cell>
          <cell r="CV183">
            <v>0</v>
          </cell>
          <cell r="CW183">
            <v>0</v>
          </cell>
          <cell r="CX183">
            <v>0</v>
          </cell>
          <cell r="CY183">
            <v>0</v>
          </cell>
          <cell r="CZ183">
            <v>0</v>
          </cell>
          <cell r="DA183">
            <v>1</v>
          </cell>
          <cell r="DB183">
            <v>3423896</v>
          </cell>
          <cell r="DC183">
            <v>0</v>
          </cell>
          <cell r="DD183">
            <v>0</v>
          </cell>
          <cell r="DE183">
            <v>514305</v>
          </cell>
          <cell r="DF183">
            <v>514305</v>
          </cell>
          <cell r="DG183">
            <v>393.5</v>
          </cell>
          <cell r="DH183">
            <v>0</v>
          </cell>
          <cell r="DI183">
            <v>0</v>
          </cell>
          <cell r="DK183">
            <v>5390</v>
          </cell>
          <cell r="DL183">
            <v>0</v>
          </cell>
          <cell r="DM183">
            <v>145647</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4.7E-2</v>
          </cell>
          <cell r="EB183">
            <v>0</v>
          </cell>
          <cell r="EC183">
            <v>12.632999999999999</v>
          </cell>
          <cell r="ED183">
            <v>90812</v>
          </cell>
          <cell r="EE183">
            <v>0</v>
          </cell>
          <cell r="EF183">
            <v>0</v>
          </cell>
          <cell r="EG183">
            <v>0</v>
          </cell>
          <cell r="EH183">
            <v>54835</v>
          </cell>
          <cell r="EI183">
            <v>0</v>
          </cell>
          <cell r="EJ183">
            <v>0</v>
          </cell>
          <cell r="EK183">
            <v>1.742</v>
          </cell>
          <cell r="EL183">
            <v>0</v>
          </cell>
          <cell r="EM183">
            <v>0</v>
          </cell>
          <cell r="EN183">
            <v>0.58599999999999997</v>
          </cell>
          <cell r="EO183">
            <v>0</v>
          </cell>
          <cell r="EP183">
            <v>0</v>
          </cell>
          <cell r="EQ183">
            <v>2.375</v>
          </cell>
          <cell r="ER183">
            <v>0</v>
          </cell>
          <cell r="ES183">
            <v>8.391</v>
          </cell>
          <cell r="ET183">
            <v>0</v>
          </cell>
          <cell r="EU183">
            <v>235908</v>
          </cell>
          <cell r="EV183">
            <v>0</v>
          </cell>
          <cell r="EW183">
            <v>0</v>
          </cell>
          <cell r="EX183">
            <v>0</v>
          </cell>
          <cell r="EZ183">
            <v>3910490</v>
          </cell>
          <cell r="FA183">
            <v>0</v>
          </cell>
          <cell r="FB183">
            <v>4146398</v>
          </cell>
          <cell r="FC183">
            <v>0.97329200000000005</v>
          </cell>
          <cell r="FD183">
            <v>0</v>
          </cell>
          <cell r="FE183">
            <v>482023</v>
          </cell>
          <cell r="FF183">
            <v>123840</v>
          </cell>
          <cell r="FG183">
            <v>5.7339000000000001E-2</v>
          </cell>
          <cell r="FH183">
            <v>4.9002999999999998E-2</v>
          </cell>
          <cell r="FI183">
            <v>0</v>
          </cell>
          <cell r="FJ183">
            <v>0</v>
          </cell>
          <cell r="FK183">
            <v>790.98099999999999</v>
          </cell>
          <cell r="FL183">
            <v>4869168</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0</v>
          </cell>
          <cell r="GF183">
            <v>0</v>
          </cell>
          <cell r="GG183">
            <v>0</v>
          </cell>
          <cell r="GH183">
            <v>0</v>
          </cell>
          <cell r="GI183">
            <v>0</v>
          </cell>
          <cell r="GJ183">
            <v>0</v>
          </cell>
          <cell r="GK183">
            <v>4604.6369999999997</v>
          </cell>
          <cell r="GL183">
            <v>0</v>
          </cell>
          <cell r="GM183">
            <v>0</v>
          </cell>
          <cell r="GN183">
            <v>0</v>
          </cell>
          <cell r="GO183">
            <v>0</v>
          </cell>
          <cell r="GP183">
            <v>4752261</v>
          </cell>
          <cell r="GQ183">
            <v>4752261</v>
          </cell>
          <cell r="GR183">
            <v>0</v>
          </cell>
          <cell r="GS183">
            <v>0</v>
          </cell>
          <cell r="GT183">
            <v>0</v>
          </cell>
          <cell r="HB183">
            <v>210852832</v>
          </cell>
          <cell r="HC183">
            <v>6.0034999999999998E-2</v>
          </cell>
          <cell r="HD183">
            <v>116907</v>
          </cell>
        </row>
        <row r="184">
          <cell r="B184">
            <v>101871</v>
          </cell>
          <cell r="C184">
            <v>9</v>
          </cell>
          <cell r="D184">
            <v>2019</v>
          </cell>
          <cell r="E184">
            <v>5390</v>
          </cell>
          <cell r="F184">
            <v>0</v>
          </cell>
          <cell r="G184">
            <v>147.10300000000001</v>
          </cell>
          <cell r="H184">
            <v>147.10300000000001</v>
          </cell>
          <cell r="I184">
            <v>147.10300000000001</v>
          </cell>
          <cell r="J184">
            <v>147.10300000000001</v>
          </cell>
          <cell r="K184">
            <v>0</v>
          </cell>
          <cell r="L184">
            <v>6535</v>
          </cell>
          <cell r="M184">
            <v>0</v>
          </cell>
          <cell r="N184">
            <v>0</v>
          </cell>
          <cell r="P184">
            <v>147.61500000000001</v>
          </cell>
          <cell r="Q184">
            <v>0</v>
          </cell>
          <cell r="R184">
            <v>66010</v>
          </cell>
          <cell r="S184">
            <v>447.18</v>
          </cell>
          <cell r="U184">
            <v>0</v>
          </cell>
          <cell r="V184">
            <v>7.4169999999999998</v>
          </cell>
          <cell r="W184">
            <v>4847</v>
          </cell>
          <cell r="X184">
            <v>4847</v>
          </cell>
          <cell r="Z184">
            <v>0</v>
          </cell>
          <cell r="AA184">
            <v>1</v>
          </cell>
          <cell r="AB184">
            <v>1</v>
          </cell>
          <cell r="AC184">
            <v>0</v>
          </cell>
          <cell r="AD184" t="str">
            <v>N</v>
          </cell>
          <cell r="AE184">
            <v>0</v>
          </cell>
          <cell r="AH184">
            <v>0</v>
          </cell>
          <cell r="AI184">
            <v>0</v>
          </cell>
          <cell r="AJ184">
            <v>5102</v>
          </cell>
          <cell r="AK184" t="str">
            <v>1</v>
          </cell>
          <cell r="AL184" t="str">
            <v>A+ UNLIMITED POTENTIAL</v>
          </cell>
          <cell r="AM184">
            <v>0</v>
          </cell>
          <cell r="AN184">
            <v>0</v>
          </cell>
          <cell r="AO184">
            <v>0</v>
          </cell>
          <cell r="AP184">
            <v>0</v>
          </cell>
          <cell r="AQ184">
            <v>0</v>
          </cell>
          <cell r="AR184">
            <v>0</v>
          </cell>
          <cell r="AS184">
            <v>0</v>
          </cell>
          <cell r="AT184">
            <v>0</v>
          </cell>
          <cell r="AU184">
            <v>0</v>
          </cell>
          <cell r="AV184">
            <v>0</v>
          </cell>
          <cell r="AW184">
            <v>1293501</v>
          </cell>
          <cell r="AX184">
            <v>1260825</v>
          </cell>
          <cell r="AY184">
            <v>0</v>
          </cell>
          <cell r="AZ184">
            <v>66010</v>
          </cell>
          <cell r="BA184">
            <v>0</v>
          </cell>
          <cell r="BB184">
            <v>523</v>
          </cell>
          <cell r="BC184">
            <v>523</v>
          </cell>
          <cell r="BD184">
            <v>0.66700000000000004</v>
          </cell>
          <cell r="BE184">
            <v>0</v>
          </cell>
          <cell r="BF184">
            <v>1126759</v>
          </cell>
          <cell r="BG184">
            <v>0</v>
          </cell>
          <cell r="BH184">
            <v>0</v>
          </cell>
          <cell r="BI184">
            <v>0</v>
          </cell>
          <cell r="BJ184">
            <v>12</v>
          </cell>
          <cell r="BK184">
            <v>0</v>
          </cell>
          <cell r="BL184">
            <v>0</v>
          </cell>
          <cell r="BM184">
            <v>0</v>
          </cell>
          <cell r="BN184">
            <v>0</v>
          </cell>
          <cell r="BO184">
            <v>0</v>
          </cell>
          <cell r="BP184">
            <v>0</v>
          </cell>
          <cell r="BQ184">
            <v>5390</v>
          </cell>
          <cell r="BR184">
            <v>1</v>
          </cell>
          <cell r="BS184">
            <v>0</v>
          </cell>
          <cell r="BT184">
            <v>0</v>
          </cell>
          <cell r="BU184">
            <v>0</v>
          </cell>
          <cell r="BV184">
            <v>0</v>
          </cell>
          <cell r="BW184">
            <v>0</v>
          </cell>
          <cell r="BX184">
            <v>0</v>
          </cell>
          <cell r="BY184">
            <v>0</v>
          </cell>
          <cell r="BZ184">
            <v>0</v>
          </cell>
          <cell r="CA184">
            <v>0</v>
          </cell>
          <cell r="CB184">
            <v>0</v>
          </cell>
          <cell r="CC184">
            <v>0</v>
          </cell>
          <cell r="CG184">
            <v>0</v>
          </cell>
          <cell r="CH184">
            <v>32676</v>
          </cell>
          <cell r="CI184">
            <v>0</v>
          </cell>
          <cell r="CJ184">
            <v>5</v>
          </cell>
          <cell r="CK184">
            <v>0</v>
          </cell>
          <cell r="CL184">
            <v>0</v>
          </cell>
          <cell r="CN184">
            <v>0</v>
          </cell>
          <cell r="CO184">
            <v>1</v>
          </cell>
          <cell r="CP184">
            <v>0</v>
          </cell>
          <cell r="CQ184">
            <v>0</v>
          </cell>
          <cell r="CR184">
            <v>147.10300000000001</v>
          </cell>
          <cell r="CS184">
            <v>0</v>
          </cell>
          <cell r="CT184">
            <v>0</v>
          </cell>
          <cell r="CU184">
            <v>0</v>
          </cell>
          <cell r="CV184">
            <v>0</v>
          </cell>
          <cell r="CW184">
            <v>0</v>
          </cell>
          <cell r="CX184">
            <v>0</v>
          </cell>
          <cell r="CY184">
            <v>0</v>
          </cell>
          <cell r="CZ184">
            <v>0</v>
          </cell>
          <cell r="DA184">
            <v>1</v>
          </cell>
          <cell r="DB184">
            <v>961318</v>
          </cell>
          <cell r="DC184">
            <v>0</v>
          </cell>
          <cell r="DD184">
            <v>0</v>
          </cell>
          <cell r="DE184">
            <v>66226</v>
          </cell>
          <cell r="DF184">
            <v>66226</v>
          </cell>
          <cell r="DG184">
            <v>50.67</v>
          </cell>
          <cell r="DH184">
            <v>0</v>
          </cell>
          <cell r="DI184">
            <v>0</v>
          </cell>
          <cell r="DK184">
            <v>5390</v>
          </cell>
          <cell r="DL184">
            <v>0</v>
          </cell>
          <cell r="DM184">
            <v>124764</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17.356000000000002</v>
          </cell>
          <cell r="ED184">
            <v>124764</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66010</v>
          </cell>
          <cell r="EV184">
            <v>0</v>
          </cell>
          <cell r="EW184">
            <v>0</v>
          </cell>
          <cell r="EX184">
            <v>0</v>
          </cell>
          <cell r="EZ184">
            <v>1091668</v>
          </cell>
          <cell r="FA184">
            <v>0</v>
          </cell>
          <cell r="FB184">
            <v>1157678</v>
          </cell>
          <cell r="FC184">
            <v>0.97329200000000005</v>
          </cell>
          <cell r="FD184">
            <v>0</v>
          </cell>
          <cell r="FE184">
            <v>134581</v>
          </cell>
          <cell r="FF184">
            <v>34576</v>
          </cell>
          <cell r="FG184">
            <v>5.7339000000000001E-2</v>
          </cell>
          <cell r="FH184">
            <v>4.9002999999999998E-2</v>
          </cell>
          <cell r="FI184">
            <v>0</v>
          </cell>
          <cell r="FJ184">
            <v>0</v>
          </cell>
          <cell r="FK184">
            <v>220.84299999999999</v>
          </cell>
          <cell r="FL184">
            <v>1359511</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F184">
            <v>0</v>
          </cell>
          <cell r="GG184">
            <v>0</v>
          </cell>
          <cell r="GH184">
            <v>0</v>
          </cell>
          <cell r="GI184">
            <v>0</v>
          </cell>
          <cell r="GJ184">
            <v>0</v>
          </cell>
          <cell r="GK184">
            <v>4604.6369999999997</v>
          </cell>
          <cell r="GL184">
            <v>0</v>
          </cell>
          <cell r="GM184">
            <v>0</v>
          </cell>
          <cell r="GN184">
            <v>0</v>
          </cell>
          <cell r="GO184">
            <v>0</v>
          </cell>
          <cell r="GP184">
            <v>1326835</v>
          </cell>
          <cell r="GQ184">
            <v>1326835</v>
          </cell>
          <cell r="GR184">
            <v>0</v>
          </cell>
          <cell r="GS184">
            <v>0</v>
          </cell>
          <cell r="GT184">
            <v>0</v>
          </cell>
          <cell r="HB184">
            <v>210852832</v>
          </cell>
          <cell r="HC184">
            <v>6.0034999999999998E-2</v>
          </cell>
          <cell r="HD184">
            <v>32676</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G42"/>
  <sheetViews>
    <sheetView workbookViewId="0"/>
  </sheetViews>
  <sheetFormatPr defaultColWidth="9.140625" defaultRowHeight="12.75"/>
  <cols>
    <col min="1" max="1" width="17.42578125" style="5" customWidth="1"/>
    <col min="2" max="2" width="7" style="3" bestFit="1" customWidth="1"/>
    <col min="3" max="3" width="15.28515625" style="3" bestFit="1" customWidth="1"/>
    <col min="4" max="4" width="12.42578125" style="5" bestFit="1" customWidth="1"/>
    <col min="5" max="5" width="15.28515625" style="5" bestFit="1" customWidth="1"/>
    <col min="6" max="6" width="12.140625" style="5" bestFit="1" customWidth="1"/>
    <col min="7" max="7" width="8.28515625" style="5" bestFit="1" customWidth="1"/>
    <col min="8" max="8" width="7.85546875" style="5" bestFit="1" customWidth="1"/>
    <col min="9" max="9" width="9.42578125" style="5" bestFit="1" customWidth="1"/>
    <col min="10" max="10" width="21" style="5" bestFit="1" customWidth="1"/>
    <col min="11" max="11" width="26.42578125" style="5" bestFit="1" customWidth="1"/>
    <col min="12" max="12" width="18.42578125" style="5" bestFit="1" customWidth="1"/>
    <col min="13" max="13" width="7.42578125" style="5" bestFit="1" customWidth="1"/>
    <col min="14" max="14" width="13.42578125" style="5" bestFit="1" customWidth="1"/>
    <col min="15" max="15" width="20.140625" style="5" bestFit="1" customWidth="1"/>
    <col min="16" max="16" width="16.7109375" style="5" bestFit="1" customWidth="1"/>
    <col min="17" max="17" width="12.7109375" style="5" bestFit="1" customWidth="1"/>
    <col min="18" max="18" width="12" style="5" bestFit="1" customWidth="1"/>
    <col min="19" max="19" width="9.140625" style="5" bestFit="1"/>
    <col min="20" max="20" width="9.42578125" style="5" bestFit="1" customWidth="1"/>
    <col min="21" max="21" width="7.42578125" style="5" bestFit="1" customWidth="1"/>
    <col min="22" max="22" width="13.42578125" style="5" bestFit="1" customWidth="1"/>
    <col min="23" max="23" width="13.85546875" style="5" bestFit="1" customWidth="1"/>
    <col min="24" max="24" width="9.28515625" style="3" bestFit="1" customWidth="1"/>
    <col min="25" max="25" width="18" style="3" bestFit="1" customWidth="1"/>
    <col min="26" max="26" width="12.85546875" style="3" bestFit="1" customWidth="1"/>
    <col min="27" max="27" width="12.42578125" style="3" bestFit="1" customWidth="1"/>
    <col min="28" max="28" width="14.140625" style="3" bestFit="1" customWidth="1"/>
    <col min="29" max="29" width="13.140625" style="3" bestFit="1" customWidth="1"/>
    <col min="30" max="30" width="21.85546875" style="3" bestFit="1" customWidth="1"/>
    <col min="31" max="31" width="9" style="3" bestFit="1" customWidth="1"/>
    <col min="32" max="32" width="16.85546875" style="3" bestFit="1" customWidth="1"/>
    <col min="33" max="33" width="18.85546875" style="3" bestFit="1" customWidth="1"/>
    <col min="34" max="16384" width="9.140625" style="3"/>
  </cols>
  <sheetData>
    <row r="1" spans="1:33">
      <c r="A1" s="4" t="s">
        <v>247</v>
      </c>
      <c r="B1" s="2" t="s">
        <v>240</v>
      </c>
      <c r="C1" s="2" t="s">
        <v>248</v>
      </c>
      <c r="D1" s="4" t="s">
        <v>279</v>
      </c>
      <c r="E1" s="4" t="s">
        <v>249</v>
      </c>
      <c r="F1" s="4" t="s">
        <v>250</v>
      </c>
      <c r="G1" s="4" t="s">
        <v>251</v>
      </c>
      <c r="H1" s="4" t="s">
        <v>252</v>
      </c>
      <c r="I1" s="4" t="s">
        <v>253</v>
      </c>
      <c r="J1" s="4" t="s">
        <v>254</v>
      </c>
      <c r="K1" s="4" t="s">
        <v>255</v>
      </c>
      <c r="L1" s="4" t="s">
        <v>256</v>
      </c>
      <c r="M1" s="4" t="s">
        <v>257</v>
      </c>
      <c r="N1" s="4" t="s">
        <v>258</v>
      </c>
      <c r="O1" s="4" t="s">
        <v>259</v>
      </c>
      <c r="P1" s="4" t="s">
        <v>260</v>
      </c>
      <c r="Q1" s="4" t="s">
        <v>261</v>
      </c>
      <c r="R1" s="4" t="s">
        <v>262</v>
      </c>
      <c r="S1" s="4" t="s">
        <v>263</v>
      </c>
      <c r="T1" s="4" t="s">
        <v>264</v>
      </c>
      <c r="U1" s="4" t="s">
        <v>265</v>
      </c>
      <c r="V1" s="4" t="s">
        <v>266</v>
      </c>
      <c r="W1" s="4" t="s">
        <v>224</v>
      </c>
      <c r="X1" s="2" t="s">
        <v>225</v>
      </c>
      <c r="Y1" s="2" t="s">
        <v>226</v>
      </c>
      <c r="Z1" s="2" t="s">
        <v>227</v>
      </c>
      <c r="AA1" s="2" t="s">
        <v>228</v>
      </c>
      <c r="AB1" s="2" t="s">
        <v>229</v>
      </c>
      <c r="AC1" s="2" t="s">
        <v>230</v>
      </c>
      <c r="AD1" s="2" t="s">
        <v>231</v>
      </c>
      <c r="AE1" s="2" t="s">
        <v>232</v>
      </c>
      <c r="AF1" s="2" t="s">
        <v>233</v>
      </c>
      <c r="AG1" s="2" t="s">
        <v>234</v>
      </c>
    </row>
    <row r="2" spans="1:33">
      <c r="A2" s="5" t="e">
        <f>Enrollment!#REF!</f>
        <v>#REF!</v>
      </c>
      <c r="B2" s="1" t="e">
        <f>IF(C2&gt;0,#REF!,0)</f>
        <v>#REF!</v>
      </c>
      <c r="C2" s="1" t="e">
        <f>IF(A2="STATE AVG","NULL",Enrollment!#REF!)</f>
        <v>#REF!</v>
      </c>
      <c r="D2" s="7" t="e">
        <f>#REF!</f>
        <v>#REF!</v>
      </c>
      <c r="E2" s="7">
        <v>0</v>
      </c>
      <c r="F2" s="7" t="e">
        <f>#REF!</f>
        <v>#REF!</v>
      </c>
      <c r="G2" s="7" t="e">
        <f>#REF!</f>
        <v>#REF!</v>
      </c>
      <c r="H2" s="7" t="e">
        <f>#REF!</f>
        <v>#REF!</v>
      </c>
      <c r="I2" s="7" t="e">
        <f>#REF!</f>
        <v>#REF!</v>
      </c>
      <c r="J2" s="7" t="e">
        <f>#REF!</f>
        <v>#REF!</v>
      </c>
      <c r="K2" s="7" t="e">
        <f>#REF!</f>
        <v>#REF!</v>
      </c>
      <c r="L2" s="7" t="e">
        <f>#REF!</f>
        <v>#REF!</v>
      </c>
      <c r="M2" s="7" t="e">
        <f>#REF!</f>
        <v>#REF!</v>
      </c>
      <c r="N2" s="7" t="e">
        <f>#REF!</f>
        <v>#REF!</v>
      </c>
      <c r="O2" s="7" t="e">
        <f>#REF!</f>
        <v>#REF!</v>
      </c>
      <c r="P2" s="7" t="e">
        <f>#REF!</f>
        <v>#REF!</v>
      </c>
      <c r="Q2" s="7" t="e">
        <f>#REF!</f>
        <v>#REF!</v>
      </c>
      <c r="R2" s="7" t="e">
        <f>#REF!</f>
        <v>#REF!</v>
      </c>
      <c r="S2" s="7" t="e">
        <f>#REF!</f>
        <v>#REF!</v>
      </c>
      <c r="T2" s="7" t="e">
        <f>#REF!</f>
        <v>#REF!</v>
      </c>
      <c r="U2" s="7" t="e">
        <f>#REF!</f>
        <v>#REF!</v>
      </c>
      <c r="V2" s="7" t="e">
        <f>#REF!</f>
        <v>#REF!</v>
      </c>
      <c r="W2" s="7" t="e">
        <f>#REF!</f>
        <v>#REF!</v>
      </c>
      <c r="X2" s="6">
        <v>0</v>
      </c>
      <c r="Y2" s="6">
        <v>0</v>
      </c>
      <c r="Z2" s="6">
        <v>0</v>
      </c>
      <c r="AA2" s="6">
        <v>0</v>
      </c>
      <c r="AB2" s="6">
        <v>0</v>
      </c>
      <c r="AC2" s="6">
        <v>0</v>
      </c>
      <c r="AD2" s="6">
        <v>0</v>
      </c>
      <c r="AE2" s="6">
        <v>0</v>
      </c>
      <c r="AF2" s="6">
        <v>0</v>
      </c>
      <c r="AG2" s="6">
        <v>0</v>
      </c>
    </row>
    <row r="3" spans="1:33">
      <c r="A3" s="5" t="e">
        <f>Enrollment!#REF!</f>
        <v>#REF!</v>
      </c>
      <c r="B3" s="1" t="e">
        <f>IF(C3&gt;0,#REF!,0)</f>
        <v>#REF!</v>
      </c>
      <c r="C3" s="1" t="e">
        <f>IF(A3="STATE AVG","NULL",Enrollment!#REF!)</f>
        <v>#REF!</v>
      </c>
      <c r="D3" s="7" t="e">
        <f>#REF!</f>
        <v>#REF!</v>
      </c>
      <c r="E3" s="7">
        <v>0</v>
      </c>
      <c r="F3" s="7" t="e">
        <f>#REF!</f>
        <v>#REF!</v>
      </c>
      <c r="G3" s="7" t="e">
        <f>#REF!</f>
        <v>#REF!</v>
      </c>
      <c r="H3" s="7" t="e">
        <f>#REF!</f>
        <v>#REF!</v>
      </c>
      <c r="I3" s="7" t="e">
        <f>#REF!</f>
        <v>#REF!</v>
      </c>
      <c r="J3" s="7" t="e">
        <f>#REF!</f>
        <v>#REF!</v>
      </c>
      <c r="K3" s="7" t="e">
        <f>#REF!</f>
        <v>#REF!</v>
      </c>
      <c r="L3" s="7" t="e">
        <f>#REF!</f>
        <v>#REF!</v>
      </c>
      <c r="M3" s="7" t="e">
        <f>#REF!</f>
        <v>#REF!</v>
      </c>
      <c r="N3" s="7" t="e">
        <f>#REF!</f>
        <v>#REF!</v>
      </c>
      <c r="O3" s="7" t="e">
        <f>#REF!</f>
        <v>#REF!</v>
      </c>
      <c r="P3" s="7" t="e">
        <f>#REF!</f>
        <v>#REF!</v>
      </c>
      <c r="Q3" s="7" t="e">
        <f>#REF!</f>
        <v>#REF!</v>
      </c>
      <c r="R3" s="7" t="e">
        <f>#REF!</f>
        <v>#REF!</v>
      </c>
      <c r="S3" s="7" t="e">
        <f>#REF!</f>
        <v>#REF!</v>
      </c>
      <c r="T3" s="7" t="e">
        <f>#REF!</f>
        <v>#REF!</v>
      </c>
      <c r="U3" s="7" t="e">
        <f>#REF!</f>
        <v>#REF!</v>
      </c>
      <c r="V3" s="7" t="e">
        <f>#REF!</f>
        <v>#REF!</v>
      </c>
      <c r="W3" s="7" t="e">
        <f>#REF!</f>
        <v>#REF!</v>
      </c>
      <c r="X3" s="6">
        <v>0</v>
      </c>
      <c r="Y3" s="6">
        <v>0</v>
      </c>
      <c r="Z3" s="6">
        <v>0</v>
      </c>
      <c r="AA3" s="6">
        <v>0</v>
      </c>
      <c r="AB3" s="6">
        <v>0</v>
      </c>
      <c r="AC3" s="6">
        <v>0</v>
      </c>
      <c r="AD3" s="6">
        <v>0</v>
      </c>
      <c r="AE3" s="6">
        <v>0</v>
      </c>
      <c r="AF3" s="6">
        <v>0</v>
      </c>
      <c r="AG3" s="6">
        <v>0</v>
      </c>
    </row>
    <row r="4" spans="1:33">
      <c r="A4" s="5" t="e">
        <f>Enrollment!#REF!</f>
        <v>#REF!</v>
      </c>
      <c r="B4" s="1" t="e">
        <f>IF(C4&gt;0,#REF!,0)</f>
        <v>#REF!</v>
      </c>
      <c r="C4" s="1" t="e">
        <f>IF(A4="STATE AVG","NULL",Enrollment!#REF!)</f>
        <v>#REF!</v>
      </c>
      <c r="D4" s="7" t="e">
        <f>#REF!</f>
        <v>#REF!</v>
      </c>
      <c r="E4" s="7">
        <v>0</v>
      </c>
      <c r="F4" s="7" t="e">
        <f>#REF!</f>
        <v>#REF!</v>
      </c>
      <c r="G4" s="7" t="e">
        <f>#REF!</f>
        <v>#REF!</v>
      </c>
      <c r="H4" s="7" t="e">
        <f>#REF!</f>
        <v>#REF!</v>
      </c>
      <c r="I4" s="7" t="e">
        <f>#REF!</f>
        <v>#REF!</v>
      </c>
      <c r="J4" s="7" t="e">
        <f>#REF!</f>
        <v>#REF!</v>
      </c>
      <c r="K4" s="7" t="e">
        <f>#REF!</f>
        <v>#REF!</v>
      </c>
      <c r="L4" s="7" t="e">
        <f>#REF!</f>
        <v>#REF!</v>
      </c>
      <c r="M4" s="7" t="e">
        <f>#REF!</f>
        <v>#REF!</v>
      </c>
      <c r="N4" s="7" t="e">
        <f>#REF!</f>
        <v>#REF!</v>
      </c>
      <c r="O4" s="7" t="e">
        <f>#REF!</f>
        <v>#REF!</v>
      </c>
      <c r="P4" s="7" t="e">
        <f>#REF!</f>
        <v>#REF!</v>
      </c>
      <c r="Q4" s="7" t="e">
        <f>#REF!</f>
        <v>#REF!</v>
      </c>
      <c r="R4" s="7" t="e">
        <f>#REF!</f>
        <v>#REF!</v>
      </c>
      <c r="S4" s="7" t="e">
        <f>#REF!</f>
        <v>#REF!</v>
      </c>
      <c r="T4" s="7" t="e">
        <f>#REF!</f>
        <v>#REF!</v>
      </c>
      <c r="U4" s="7" t="e">
        <f>#REF!</f>
        <v>#REF!</v>
      </c>
      <c r="V4" s="7" t="e">
        <f>#REF!</f>
        <v>#REF!</v>
      </c>
      <c r="W4" s="7" t="e">
        <f>#REF!</f>
        <v>#REF!</v>
      </c>
      <c r="X4" s="6">
        <v>0</v>
      </c>
      <c r="Y4" s="6">
        <v>0</v>
      </c>
      <c r="Z4" s="6">
        <v>0</v>
      </c>
      <c r="AA4" s="6">
        <v>0</v>
      </c>
      <c r="AB4" s="6">
        <v>0</v>
      </c>
      <c r="AC4" s="6">
        <v>0</v>
      </c>
      <c r="AD4" s="6">
        <v>0</v>
      </c>
      <c r="AE4" s="6">
        <v>0</v>
      </c>
      <c r="AF4" s="6">
        <v>0</v>
      </c>
      <c r="AG4" s="6">
        <v>0</v>
      </c>
    </row>
    <row r="5" spans="1:33">
      <c r="A5" s="5" t="e">
        <f>Enrollment!#REF!</f>
        <v>#REF!</v>
      </c>
      <c r="B5" s="1" t="e">
        <f>IF(C5&gt;0,#REF!,0)</f>
        <v>#REF!</v>
      </c>
      <c r="C5" s="1" t="e">
        <f>IF(A5="STATE AVG","NULL",Enrollment!#REF!)</f>
        <v>#REF!</v>
      </c>
      <c r="D5" s="7" t="e">
        <f>#REF!</f>
        <v>#REF!</v>
      </c>
      <c r="E5" s="7">
        <v>0</v>
      </c>
      <c r="F5" s="7" t="e">
        <f>#REF!</f>
        <v>#REF!</v>
      </c>
      <c r="G5" s="7" t="e">
        <f>#REF!</f>
        <v>#REF!</v>
      </c>
      <c r="H5" s="7" t="e">
        <f>#REF!</f>
        <v>#REF!</v>
      </c>
      <c r="I5" s="7" t="e">
        <f>#REF!</f>
        <v>#REF!</v>
      </c>
      <c r="J5" s="7" t="e">
        <f>#REF!</f>
        <v>#REF!</v>
      </c>
      <c r="K5" s="7" t="e">
        <f>#REF!</f>
        <v>#REF!</v>
      </c>
      <c r="L5" s="7" t="e">
        <f>#REF!</f>
        <v>#REF!</v>
      </c>
      <c r="M5" s="7" t="e">
        <f>#REF!</f>
        <v>#REF!</v>
      </c>
      <c r="N5" s="7" t="e">
        <f>#REF!</f>
        <v>#REF!</v>
      </c>
      <c r="O5" s="7" t="e">
        <f>#REF!</f>
        <v>#REF!</v>
      </c>
      <c r="P5" s="7" t="e">
        <f>#REF!</f>
        <v>#REF!</v>
      </c>
      <c r="Q5" s="7" t="e">
        <f>#REF!</f>
        <v>#REF!</v>
      </c>
      <c r="R5" s="7" t="e">
        <f>#REF!</f>
        <v>#REF!</v>
      </c>
      <c r="S5" s="7" t="e">
        <f>#REF!</f>
        <v>#REF!</v>
      </c>
      <c r="T5" s="7" t="e">
        <f>#REF!</f>
        <v>#REF!</v>
      </c>
      <c r="U5" s="7" t="e">
        <f>#REF!</f>
        <v>#REF!</v>
      </c>
      <c r="V5" s="7" t="e">
        <f>#REF!</f>
        <v>#REF!</v>
      </c>
      <c r="W5" s="7" t="e">
        <f>#REF!</f>
        <v>#REF!</v>
      </c>
      <c r="X5" s="6">
        <v>0</v>
      </c>
      <c r="Y5" s="6">
        <v>0</v>
      </c>
      <c r="Z5" s="6">
        <v>0</v>
      </c>
      <c r="AA5" s="6">
        <v>0</v>
      </c>
      <c r="AB5" s="6">
        <v>0</v>
      </c>
      <c r="AC5" s="6">
        <v>0</v>
      </c>
      <c r="AD5" s="6">
        <v>0</v>
      </c>
      <c r="AE5" s="6">
        <v>0</v>
      </c>
      <c r="AF5" s="6">
        <v>0</v>
      </c>
      <c r="AG5" s="6">
        <v>0</v>
      </c>
    </row>
    <row r="6" spans="1:33">
      <c r="A6" s="5" t="e">
        <f>Enrollment!#REF!</f>
        <v>#REF!</v>
      </c>
      <c r="B6" s="1" t="e">
        <f>IF(C6&gt;0,#REF!,0)</f>
        <v>#REF!</v>
      </c>
      <c r="C6" s="1" t="e">
        <f>IF(A6="STATE AVG","NULL",Enrollment!#REF!)</f>
        <v>#REF!</v>
      </c>
      <c r="D6" s="7" t="e">
        <f>#REF!</f>
        <v>#REF!</v>
      </c>
      <c r="E6" s="7">
        <v>0</v>
      </c>
      <c r="F6" s="7" t="e">
        <f>#REF!</f>
        <v>#REF!</v>
      </c>
      <c r="G6" s="7" t="e">
        <f>#REF!</f>
        <v>#REF!</v>
      </c>
      <c r="H6" s="7" t="e">
        <f>#REF!</f>
        <v>#REF!</v>
      </c>
      <c r="I6" s="7" t="e">
        <f>#REF!</f>
        <v>#REF!</v>
      </c>
      <c r="J6" s="7" t="e">
        <f>#REF!</f>
        <v>#REF!</v>
      </c>
      <c r="K6" s="7" t="e">
        <f>#REF!</f>
        <v>#REF!</v>
      </c>
      <c r="L6" s="7" t="e">
        <f>#REF!</f>
        <v>#REF!</v>
      </c>
      <c r="M6" s="7" t="e">
        <f>#REF!</f>
        <v>#REF!</v>
      </c>
      <c r="N6" s="7" t="e">
        <f>#REF!</f>
        <v>#REF!</v>
      </c>
      <c r="O6" s="7" t="e">
        <f>#REF!</f>
        <v>#REF!</v>
      </c>
      <c r="P6" s="7" t="e">
        <f>#REF!</f>
        <v>#REF!</v>
      </c>
      <c r="Q6" s="7" t="e">
        <f>#REF!</f>
        <v>#REF!</v>
      </c>
      <c r="R6" s="7" t="e">
        <f>#REF!</f>
        <v>#REF!</v>
      </c>
      <c r="S6" s="7" t="e">
        <f>#REF!</f>
        <v>#REF!</v>
      </c>
      <c r="T6" s="7" t="e">
        <f>#REF!</f>
        <v>#REF!</v>
      </c>
      <c r="U6" s="7" t="e">
        <f>#REF!</f>
        <v>#REF!</v>
      </c>
      <c r="V6" s="7" t="e">
        <f>#REF!</f>
        <v>#REF!</v>
      </c>
      <c r="W6" s="7" t="e">
        <f>#REF!</f>
        <v>#REF!</v>
      </c>
      <c r="X6" s="6">
        <v>0</v>
      </c>
      <c r="Y6" s="6">
        <v>0</v>
      </c>
      <c r="Z6" s="6">
        <v>0</v>
      </c>
      <c r="AA6" s="6">
        <v>0</v>
      </c>
      <c r="AB6" s="6">
        <v>0</v>
      </c>
      <c r="AC6" s="6">
        <v>0</v>
      </c>
      <c r="AD6" s="6">
        <v>0</v>
      </c>
      <c r="AE6" s="6">
        <v>0</v>
      </c>
      <c r="AF6" s="6">
        <v>0</v>
      </c>
      <c r="AG6" s="6">
        <v>0</v>
      </c>
    </row>
    <row r="7" spans="1:33">
      <c r="A7" s="5" t="e">
        <f>Enrollment!#REF!</f>
        <v>#REF!</v>
      </c>
      <c r="B7" s="1" t="e">
        <f>IF(C7&gt;0,#REF!,0)</f>
        <v>#REF!</v>
      </c>
      <c r="C7" s="1" t="e">
        <f>IF(A7="STATE AVG","NULL",Enrollment!#REF!)</f>
        <v>#REF!</v>
      </c>
      <c r="D7" s="7" t="e">
        <f>#REF!</f>
        <v>#REF!</v>
      </c>
      <c r="E7" s="7">
        <v>0</v>
      </c>
      <c r="F7" s="7" t="e">
        <f>#REF!</f>
        <v>#REF!</v>
      </c>
      <c r="G7" s="7" t="e">
        <f>#REF!</f>
        <v>#REF!</v>
      </c>
      <c r="H7" s="7" t="e">
        <f>#REF!</f>
        <v>#REF!</v>
      </c>
      <c r="I7" s="7" t="e">
        <f>#REF!</f>
        <v>#REF!</v>
      </c>
      <c r="J7" s="7" t="e">
        <f>#REF!</f>
        <v>#REF!</v>
      </c>
      <c r="K7" s="7" t="e">
        <f>#REF!</f>
        <v>#REF!</v>
      </c>
      <c r="L7" s="7" t="e">
        <f>#REF!</f>
        <v>#REF!</v>
      </c>
      <c r="M7" s="7" t="e">
        <f>#REF!</f>
        <v>#REF!</v>
      </c>
      <c r="N7" s="7" t="e">
        <f>#REF!</f>
        <v>#REF!</v>
      </c>
      <c r="O7" s="7" t="e">
        <f>#REF!</f>
        <v>#REF!</v>
      </c>
      <c r="P7" s="7" t="e">
        <f>#REF!</f>
        <v>#REF!</v>
      </c>
      <c r="Q7" s="7" t="e">
        <f>#REF!</f>
        <v>#REF!</v>
      </c>
      <c r="R7" s="7" t="e">
        <f>#REF!</f>
        <v>#REF!</v>
      </c>
      <c r="S7" s="7" t="e">
        <f>#REF!</f>
        <v>#REF!</v>
      </c>
      <c r="T7" s="7" t="e">
        <f>#REF!</f>
        <v>#REF!</v>
      </c>
      <c r="U7" s="7" t="e">
        <f>#REF!</f>
        <v>#REF!</v>
      </c>
      <c r="V7" s="7" t="e">
        <f>#REF!</f>
        <v>#REF!</v>
      </c>
      <c r="W7" s="7" t="e">
        <f>#REF!</f>
        <v>#REF!</v>
      </c>
      <c r="X7" s="6">
        <v>0</v>
      </c>
      <c r="Y7" s="6">
        <v>0</v>
      </c>
      <c r="Z7" s="6">
        <v>0</v>
      </c>
      <c r="AA7" s="6">
        <v>0</v>
      </c>
      <c r="AB7" s="6">
        <v>0</v>
      </c>
      <c r="AC7" s="6">
        <v>0</v>
      </c>
      <c r="AD7" s="6">
        <v>0</v>
      </c>
      <c r="AE7" s="6">
        <v>0</v>
      </c>
      <c r="AF7" s="6">
        <v>0</v>
      </c>
      <c r="AG7" s="6">
        <v>0</v>
      </c>
    </row>
    <row r="8" spans="1:33">
      <c r="A8" s="5" t="e">
        <f>Enrollment!#REF!</f>
        <v>#REF!</v>
      </c>
      <c r="B8" s="1" t="e">
        <f>IF(C8&gt;0,#REF!,0)</f>
        <v>#REF!</v>
      </c>
      <c r="C8" s="1" t="e">
        <f>IF(A8="STATE AVG","NULL",Enrollment!#REF!)</f>
        <v>#REF!</v>
      </c>
      <c r="D8" s="7" t="e">
        <f>#REF!</f>
        <v>#REF!</v>
      </c>
      <c r="E8" s="7">
        <v>0</v>
      </c>
      <c r="F8" s="7" t="e">
        <f>#REF!</f>
        <v>#REF!</v>
      </c>
      <c r="G8" s="7" t="e">
        <f>#REF!</f>
        <v>#REF!</v>
      </c>
      <c r="H8" s="7" t="e">
        <f>#REF!</f>
        <v>#REF!</v>
      </c>
      <c r="I8" s="7" t="e">
        <f>#REF!</f>
        <v>#REF!</v>
      </c>
      <c r="J8" s="7" t="e">
        <f>#REF!</f>
        <v>#REF!</v>
      </c>
      <c r="K8" s="7" t="e">
        <f>#REF!</f>
        <v>#REF!</v>
      </c>
      <c r="L8" s="7" t="e">
        <f>#REF!</f>
        <v>#REF!</v>
      </c>
      <c r="M8" s="7" t="e">
        <f>#REF!</f>
        <v>#REF!</v>
      </c>
      <c r="N8" s="7" t="e">
        <f>#REF!</f>
        <v>#REF!</v>
      </c>
      <c r="O8" s="7" t="e">
        <f>#REF!</f>
        <v>#REF!</v>
      </c>
      <c r="P8" s="7" t="e">
        <f>#REF!</f>
        <v>#REF!</v>
      </c>
      <c r="Q8" s="7" t="e">
        <f>#REF!</f>
        <v>#REF!</v>
      </c>
      <c r="R8" s="7" t="e">
        <f>#REF!</f>
        <v>#REF!</v>
      </c>
      <c r="S8" s="7" t="e">
        <f>#REF!</f>
        <v>#REF!</v>
      </c>
      <c r="T8" s="7" t="e">
        <f>#REF!</f>
        <v>#REF!</v>
      </c>
      <c r="U8" s="7" t="e">
        <f>#REF!</f>
        <v>#REF!</v>
      </c>
      <c r="V8" s="7" t="e">
        <f>#REF!</f>
        <v>#REF!</v>
      </c>
      <c r="W8" s="7" t="e">
        <f>#REF!</f>
        <v>#REF!</v>
      </c>
      <c r="X8" s="6">
        <v>0</v>
      </c>
      <c r="Y8" s="6">
        <v>0</v>
      </c>
      <c r="Z8" s="6">
        <v>0</v>
      </c>
      <c r="AA8" s="6">
        <v>0</v>
      </c>
      <c r="AB8" s="6">
        <v>0</v>
      </c>
      <c r="AC8" s="6">
        <v>0</v>
      </c>
      <c r="AD8" s="6">
        <v>0</v>
      </c>
      <c r="AE8" s="6">
        <v>0</v>
      </c>
      <c r="AF8" s="6">
        <v>0</v>
      </c>
      <c r="AG8" s="6">
        <v>0</v>
      </c>
    </row>
    <row r="9" spans="1:33">
      <c r="A9" s="5" t="e">
        <f>Enrollment!#REF!</f>
        <v>#REF!</v>
      </c>
      <c r="B9" s="1" t="e">
        <f>IF(C9&gt;0,#REF!,0)</f>
        <v>#REF!</v>
      </c>
      <c r="C9" s="1" t="e">
        <f>IF(A9="STATE AVG","NULL",Enrollment!#REF!)</f>
        <v>#REF!</v>
      </c>
      <c r="D9" s="7" t="e">
        <f>#REF!</f>
        <v>#REF!</v>
      </c>
      <c r="E9" s="7">
        <v>0</v>
      </c>
      <c r="F9" s="7" t="e">
        <f>#REF!</f>
        <v>#REF!</v>
      </c>
      <c r="G9" s="7" t="e">
        <f>#REF!</f>
        <v>#REF!</v>
      </c>
      <c r="H9" s="7" t="e">
        <f>#REF!</f>
        <v>#REF!</v>
      </c>
      <c r="I9" s="7" t="e">
        <f>#REF!</f>
        <v>#REF!</v>
      </c>
      <c r="J9" s="7" t="e">
        <f>#REF!</f>
        <v>#REF!</v>
      </c>
      <c r="K9" s="7" t="e">
        <f>#REF!</f>
        <v>#REF!</v>
      </c>
      <c r="L9" s="7" t="e">
        <f>#REF!</f>
        <v>#REF!</v>
      </c>
      <c r="M9" s="7" t="e">
        <f>#REF!</f>
        <v>#REF!</v>
      </c>
      <c r="N9" s="7" t="e">
        <f>#REF!</f>
        <v>#REF!</v>
      </c>
      <c r="O9" s="7" t="e">
        <f>#REF!</f>
        <v>#REF!</v>
      </c>
      <c r="P9" s="7" t="e">
        <f>#REF!</f>
        <v>#REF!</v>
      </c>
      <c r="Q9" s="7" t="e">
        <f>#REF!</f>
        <v>#REF!</v>
      </c>
      <c r="R9" s="7" t="e">
        <f>#REF!</f>
        <v>#REF!</v>
      </c>
      <c r="S9" s="7" t="e">
        <f>#REF!</f>
        <v>#REF!</v>
      </c>
      <c r="T9" s="7" t="e">
        <f>#REF!</f>
        <v>#REF!</v>
      </c>
      <c r="U9" s="7" t="e">
        <f>#REF!</f>
        <v>#REF!</v>
      </c>
      <c r="V9" s="7" t="e">
        <f>#REF!</f>
        <v>#REF!</v>
      </c>
      <c r="W9" s="7" t="e">
        <f>#REF!</f>
        <v>#REF!</v>
      </c>
      <c r="X9" s="6">
        <v>0</v>
      </c>
      <c r="Y9" s="6">
        <v>0</v>
      </c>
      <c r="Z9" s="6">
        <v>0</v>
      </c>
      <c r="AA9" s="6">
        <v>0</v>
      </c>
      <c r="AB9" s="6">
        <v>0</v>
      </c>
      <c r="AC9" s="6">
        <v>0</v>
      </c>
      <c r="AD9" s="6">
        <v>0</v>
      </c>
      <c r="AE9" s="6">
        <v>0</v>
      </c>
      <c r="AF9" s="6">
        <v>0</v>
      </c>
      <c r="AG9" s="6">
        <v>0</v>
      </c>
    </row>
    <row r="10" spans="1:33">
      <c r="A10" s="5" t="e">
        <f>Enrollment!#REF!</f>
        <v>#REF!</v>
      </c>
      <c r="B10" s="1" t="e">
        <f>IF(C10&gt;0,#REF!,0)</f>
        <v>#REF!</v>
      </c>
      <c r="C10" s="1" t="e">
        <f>IF(A10="STATE AVG","NULL",Enrollment!#REF!)</f>
        <v>#REF!</v>
      </c>
      <c r="D10" s="7" t="e">
        <f>#REF!</f>
        <v>#REF!</v>
      </c>
      <c r="E10" s="7">
        <v>0</v>
      </c>
      <c r="F10" s="7" t="e">
        <f>#REF!</f>
        <v>#REF!</v>
      </c>
      <c r="G10" s="7" t="e">
        <f>#REF!</f>
        <v>#REF!</v>
      </c>
      <c r="H10" s="7" t="e">
        <f>#REF!</f>
        <v>#REF!</v>
      </c>
      <c r="I10" s="7" t="e">
        <f>#REF!</f>
        <v>#REF!</v>
      </c>
      <c r="J10" s="7" t="e">
        <f>#REF!</f>
        <v>#REF!</v>
      </c>
      <c r="K10" s="7" t="e">
        <f>#REF!</f>
        <v>#REF!</v>
      </c>
      <c r="L10" s="7" t="e">
        <f>#REF!</f>
        <v>#REF!</v>
      </c>
      <c r="M10" s="7" t="e">
        <f>#REF!</f>
        <v>#REF!</v>
      </c>
      <c r="N10" s="7" t="e">
        <f>#REF!</f>
        <v>#REF!</v>
      </c>
      <c r="O10" s="7" t="e">
        <f>#REF!</f>
        <v>#REF!</v>
      </c>
      <c r="P10" s="7" t="e">
        <f>#REF!</f>
        <v>#REF!</v>
      </c>
      <c r="Q10" s="7" t="e">
        <f>#REF!</f>
        <v>#REF!</v>
      </c>
      <c r="R10" s="7" t="e">
        <f>#REF!</f>
        <v>#REF!</v>
      </c>
      <c r="S10" s="7" t="e">
        <f>#REF!</f>
        <v>#REF!</v>
      </c>
      <c r="T10" s="7" t="e">
        <f>#REF!</f>
        <v>#REF!</v>
      </c>
      <c r="U10" s="7" t="e">
        <f>#REF!</f>
        <v>#REF!</v>
      </c>
      <c r="V10" s="7" t="e">
        <f>#REF!</f>
        <v>#REF!</v>
      </c>
      <c r="W10" s="7" t="e">
        <f>#REF!</f>
        <v>#REF!</v>
      </c>
      <c r="X10" s="6">
        <v>0</v>
      </c>
      <c r="Y10" s="6">
        <v>0</v>
      </c>
      <c r="Z10" s="6">
        <v>0</v>
      </c>
      <c r="AA10" s="6">
        <v>0</v>
      </c>
      <c r="AB10" s="6">
        <v>0</v>
      </c>
      <c r="AC10" s="6">
        <v>0</v>
      </c>
      <c r="AD10" s="6">
        <v>0</v>
      </c>
      <c r="AE10" s="6">
        <v>0</v>
      </c>
      <c r="AF10" s="6">
        <v>0</v>
      </c>
      <c r="AG10" s="6">
        <v>0</v>
      </c>
    </row>
    <row r="11" spans="1:33">
      <c r="A11" s="5" t="e">
        <f>Enrollment!#REF!</f>
        <v>#REF!</v>
      </c>
      <c r="B11" s="1" t="e">
        <f>IF(C11&gt;0,#REF!,0)</f>
        <v>#REF!</v>
      </c>
      <c r="C11" s="1" t="e">
        <f>IF(A11="STATE AVG","NULL",Enrollment!#REF!)</f>
        <v>#REF!</v>
      </c>
      <c r="D11" s="7" t="e">
        <f>#REF!</f>
        <v>#REF!</v>
      </c>
      <c r="E11" s="7">
        <v>0</v>
      </c>
      <c r="F11" s="7" t="e">
        <f>#REF!</f>
        <v>#REF!</v>
      </c>
      <c r="G11" s="7" t="e">
        <f>#REF!</f>
        <v>#REF!</v>
      </c>
      <c r="H11" s="7" t="e">
        <f>#REF!</f>
        <v>#REF!</v>
      </c>
      <c r="I11" s="7" t="e">
        <f>#REF!</f>
        <v>#REF!</v>
      </c>
      <c r="J11" s="7" t="e">
        <f>#REF!</f>
        <v>#REF!</v>
      </c>
      <c r="K11" s="7" t="e">
        <f>#REF!</f>
        <v>#REF!</v>
      </c>
      <c r="L11" s="7" t="e">
        <f>#REF!</f>
        <v>#REF!</v>
      </c>
      <c r="M11" s="7" t="e">
        <f>#REF!</f>
        <v>#REF!</v>
      </c>
      <c r="N11" s="7" t="e">
        <f>#REF!</f>
        <v>#REF!</v>
      </c>
      <c r="O11" s="7" t="e">
        <f>#REF!</f>
        <v>#REF!</v>
      </c>
      <c r="P11" s="7" t="e">
        <f>#REF!</f>
        <v>#REF!</v>
      </c>
      <c r="Q11" s="7" t="e">
        <f>#REF!</f>
        <v>#REF!</v>
      </c>
      <c r="R11" s="7" t="e">
        <f>#REF!</f>
        <v>#REF!</v>
      </c>
      <c r="S11" s="7" t="e">
        <f>#REF!</f>
        <v>#REF!</v>
      </c>
      <c r="T11" s="7" t="e">
        <f>#REF!</f>
        <v>#REF!</v>
      </c>
      <c r="U11" s="7" t="e">
        <f>#REF!</f>
        <v>#REF!</v>
      </c>
      <c r="V11" s="7" t="e">
        <f>#REF!</f>
        <v>#REF!</v>
      </c>
      <c r="W11" s="7" t="e">
        <f>#REF!</f>
        <v>#REF!</v>
      </c>
      <c r="X11" s="6">
        <v>0</v>
      </c>
      <c r="Y11" s="6">
        <v>0</v>
      </c>
      <c r="Z11" s="6">
        <v>0</v>
      </c>
      <c r="AA11" s="6">
        <v>0</v>
      </c>
      <c r="AB11" s="6">
        <v>0</v>
      </c>
      <c r="AC11" s="6">
        <v>0</v>
      </c>
      <c r="AD11" s="6">
        <v>0</v>
      </c>
      <c r="AE11" s="6">
        <v>0</v>
      </c>
      <c r="AF11" s="6">
        <v>0</v>
      </c>
      <c r="AG11" s="6">
        <v>0</v>
      </c>
    </row>
    <row r="12" spans="1:33">
      <c r="A12" s="5" t="e">
        <f>Enrollment!#REF!</f>
        <v>#REF!</v>
      </c>
      <c r="B12" s="1" t="e">
        <f>IF(C12&gt;0,#REF!,0)</f>
        <v>#REF!</v>
      </c>
      <c r="C12" s="1" t="e">
        <f>IF(A12="STATE AVG","NULL",Enrollment!#REF!)</f>
        <v>#REF!</v>
      </c>
      <c r="D12" s="7" t="e">
        <f>#REF!</f>
        <v>#REF!</v>
      </c>
      <c r="E12" s="7">
        <v>0</v>
      </c>
      <c r="F12" s="7" t="e">
        <f>#REF!</f>
        <v>#REF!</v>
      </c>
      <c r="G12" s="7" t="e">
        <f>#REF!</f>
        <v>#REF!</v>
      </c>
      <c r="H12" s="7" t="e">
        <f>#REF!</f>
        <v>#REF!</v>
      </c>
      <c r="I12" s="7" t="e">
        <f>#REF!</f>
        <v>#REF!</v>
      </c>
      <c r="J12" s="7" t="e">
        <f>#REF!</f>
        <v>#REF!</v>
      </c>
      <c r="K12" s="7" t="e">
        <f>#REF!</f>
        <v>#REF!</v>
      </c>
      <c r="L12" s="7" t="e">
        <f>#REF!</f>
        <v>#REF!</v>
      </c>
      <c r="M12" s="7" t="e">
        <f>#REF!</f>
        <v>#REF!</v>
      </c>
      <c r="N12" s="7" t="e">
        <f>#REF!</f>
        <v>#REF!</v>
      </c>
      <c r="O12" s="7" t="e">
        <f>#REF!</f>
        <v>#REF!</v>
      </c>
      <c r="P12" s="7" t="e">
        <f>#REF!</f>
        <v>#REF!</v>
      </c>
      <c r="Q12" s="7" t="e">
        <f>#REF!</f>
        <v>#REF!</v>
      </c>
      <c r="R12" s="7" t="e">
        <f>#REF!</f>
        <v>#REF!</v>
      </c>
      <c r="S12" s="7" t="e">
        <f>#REF!</f>
        <v>#REF!</v>
      </c>
      <c r="T12" s="7" t="e">
        <f>#REF!</f>
        <v>#REF!</v>
      </c>
      <c r="U12" s="7" t="e">
        <f>#REF!</f>
        <v>#REF!</v>
      </c>
      <c r="V12" s="7" t="e">
        <f>#REF!</f>
        <v>#REF!</v>
      </c>
      <c r="W12" s="7" t="e">
        <f>#REF!</f>
        <v>#REF!</v>
      </c>
      <c r="X12" s="6">
        <v>0</v>
      </c>
      <c r="Y12" s="6">
        <v>0</v>
      </c>
      <c r="Z12" s="6">
        <v>0</v>
      </c>
      <c r="AA12" s="6">
        <v>0</v>
      </c>
      <c r="AB12" s="6">
        <v>0</v>
      </c>
      <c r="AC12" s="6">
        <v>0</v>
      </c>
      <c r="AD12" s="6">
        <v>0</v>
      </c>
      <c r="AE12" s="6">
        <v>0</v>
      </c>
      <c r="AF12" s="6">
        <v>0</v>
      </c>
      <c r="AG12" s="6">
        <v>0</v>
      </c>
    </row>
    <row r="13" spans="1:33">
      <c r="A13" s="5" t="e">
        <f>Enrollment!#REF!</f>
        <v>#REF!</v>
      </c>
      <c r="B13" s="1" t="e">
        <f>IF(C13&gt;0,#REF!,0)</f>
        <v>#REF!</v>
      </c>
      <c r="C13" s="1" t="e">
        <f>IF(A13="STATE AVG","NULL",Enrollment!#REF!)</f>
        <v>#REF!</v>
      </c>
      <c r="D13" s="7" t="e">
        <f>#REF!</f>
        <v>#REF!</v>
      </c>
      <c r="E13" s="7">
        <v>0</v>
      </c>
      <c r="F13" s="7" t="e">
        <f>#REF!</f>
        <v>#REF!</v>
      </c>
      <c r="G13" s="7" t="e">
        <f>#REF!</f>
        <v>#REF!</v>
      </c>
      <c r="H13" s="7" t="e">
        <f>#REF!</f>
        <v>#REF!</v>
      </c>
      <c r="I13" s="7" t="e">
        <f>#REF!</f>
        <v>#REF!</v>
      </c>
      <c r="J13" s="7" t="e">
        <f>#REF!</f>
        <v>#REF!</v>
      </c>
      <c r="K13" s="7" t="e">
        <f>#REF!</f>
        <v>#REF!</v>
      </c>
      <c r="L13" s="7" t="e">
        <f>#REF!</f>
        <v>#REF!</v>
      </c>
      <c r="M13" s="7" t="e">
        <f>#REF!</f>
        <v>#REF!</v>
      </c>
      <c r="N13" s="7" t="e">
        <f>#REF!</f>
        <v>#REF!</v>
      </c>
      <c r="O13" s="7" t="e">
        <f>#REF!</f>
        <v>#REF!</v>
      </c>
      <c r="P13" s="7" t="e">
        <f>#REF!</f>
        <v>#REF!</v>
      </c>
      <c r="Q13" s="7" t="e">
        <f>#REF!</f>
        <v>#REF!</v>
      </c>
      <c r="R13" s="7" t="e">
        <f>#REF!</f>
        <v>#REF!</v>
      </c>
      <c r="S13" s="7" t="e">
        <f>#REF!</f>
        <v>#REF!</v>
      </c>
      <c r="T13" s="7" t="e">
        <f>#REF!</f>
        <v>#REF!</v>
      </c>
      <c r="U13" s="7" t="e">
        <f>#REF!</f>
        <v>#REF!</v>
      </c>
      <c r="V13" s="7" t="e">
        <f>#REF!</f>
        <v>#REF!</v>
      </c>
      <c r="W13" s="7" t="e">
        <f>#REF!</f>
        <v>#REF!</v>
      </c>
      <c r="X13" s="6">
        <v>0</v>
      </c>
      <c r="Y13" s="6">
        <v>0</v>
      </c>
      <c r="Z13" s="6">
        <v>0</v>
      </c>
      <c r="AA13" s="6">
        <v>0</v>
      </c>
      <c r="AB13" s="6">
        <v>0</v>
      </c>
      <c r="AC13" s="6">
        <v>0</v>
      </c>
      <c r="AD13" s="6">
        <v>0</v>
      </c>
      <c r="AE13" s="6">
        <v>0</v>
      </c>
      <c r="AF13" s="6">
        <v>0</v>
      </c>
      <c r="AG13" s="6">
        <v>0</v>
      </c>
    </row>
    <row r="14" spans="1:33">
      <c r="A14" s="5" t="e">
        <f>Enrollment!#REF!</f>
        <v>#REF!</v>
      </c>
      <c r="B14" s="1" t="e">
        <f>IF(C14&gt;0,#REF!,0)</f>
        <v>#REF!</v>
      </c>
      <c r="C14" s="1" t="e">
        <f>IF(A14="STATE AVG","NULL",Enrollment!#REF!)</f>
        <v>#REF!</v>
      </c>
      <c r="D14" s="7" t="e">
        <f>#REF!</f>
        <v>#REF!</v>
      </c>
      <c r="E14" s="7">
        <v>0</v>
      </c>
      <c r="F14" s="7" t="e">
        <f>#REF!</f>
        <v>#REF!</v>
      </c>
      <c r="G14" s="7" t="e">
        <f>#REF!</f>
        <v>#REF!</v>
      </c>
      <c r="H14" s="7" t="e">
        <f>#REF!</f>
        <v>#REF!</v>
      </c>
      <c r="I14" s="7" t="e">
        <f>#REF!</f>
        <v>#REF!</v>
      </c>
      <c r="J14" s="7" t="e">
        <f>#REF!</f>
        <v>#REF!</v>
      </c>
      <c r="K14" s="7" t="e">
        <f>#REF!</f>
        <v>#REF!</v>
      </c>
      <c r="L14" s="7" t="e">
        <f>#REF!</f>
        <v>#REF!</v>
      </c>
      <c r="M14" s="7" t="e">
        <f>#REF!</f>
        <v>#REF!</v>
      </c>
      <c r="N14" s="7" t="e">
        <f>#REF!</f>
        <v>#REF!</v>
      </c>
      <c r="O14" s="7" t="e">
        <f>#REF!</f>
        <v>#REF!</v>
      </c>
      <c r="P14" s="7" t="e">
        <f>#REF!</f>
        <v>#REF!</v>
      </c>
      <c r="Q14" s="7" t="e">
        <f>#REF!</f>
        <v>#REF!</v>
      </c>
      <c r="R14" s="7" t="e">
        <f>#REF!</f>
        <v>#REF!</v>
      </c>
      <c r="S14" s="7" t="e">
        <f>#REF!</f>
        <v>#REF!</v>
      </c>
      <c r="T14" s="7" t="e">
        <f>#REF!</f>
        <v>#REF!</v>
      </c>
      <c r="U14" s="7" t="e">
        <f>#REF!</f>
        <v>#REF!</v>
      </c>
      <c r="V14" s="7" t="e">
        <f>#REF!</f>
        <v>#REF!</v>
      </c>
      <c r="W14" s="7" t="e">
        <f>#REF!</f>
        <v>#REF!</v>
      </c>
      <c r="X14" s="6">
        <v>0</v>
      </c>
      <c r="Y14" s="6">
        <v>0</v>
      </c>
      <c r="Z14" s="6">
        <v>0</v>
      </c>
      <c r="AA14" s="6">
        <v>0</v>
      </c>
      <c r="AB14" s="6">
        <v>0</v>
      </c>
      <c r="AC14" s="6">
        <v>0</v>
      </c>
      <c r="AD14" s="6">
        <v>0</v>
      </c>
      <c r="AE14" s="6">
        <v>0</v>
      </c>
      <c r="AF14" s="6">
        <v>0</v>
      </c>
      <c r="AG14" s="6">
        <v>0</v>
      </c>
    </row>
    <row r="15" spans="1:33">
      <c r="A15" s="5" t="e">
        <f>Enrollment!#REF!</f>
        <v>#REF!</v>
      </c>
      <c r="B15" s="1" t="e">
        <f>IF(C15&gt;0,#REF!,0)</f>
        <v>#REF!</v>
      </c>
      <c r="C15" s="1" t="e">
        <f>IF(A15="STATE AVG","NULL",Enrollment!#REF!)</f>
        <v>#REF!</v>
      </c>
      <c r="D15" s="7" t="e">
        <f>#REF!</f>
        <v>#REF!</v>
      </c>
      <c r="E15" s="7">
        <v>0</v>
      </c>
      <c r="F15" s="7" t="e">
        <f>#REF!</f>
        <v>#REF!</v>
      </c>
      <c r="G15" s="7" t="e">
        <f>#REF!</f>
        <v>#REF!</v>
      </c>
      <c r="H15" s="7" t="e">
        <f>#REF!</f>
        <v>#REF!</v>
      </c>
      <c r="I15" s="7" t="e">
        <f>#REF!</f>
        <v>#REF!</v>
      </c>
      <c r="J15" s="7" t="e">
        <f>#REF!</f>
        <v>#REF!</v>
      </c>
      <c r="K15" s="7" t="e">
        <f>#REF!</f>
        <v>#REF!</v>
      </c>
      <c r="L15" s="7" t="e">
        <f>#REF!</f>
        <v>#REF!</v>
      </c>
      <c r="M15" s="7" t="e">
        <f>#REF!</f>
        <v>#REF!</v>
      </c>
      <c r="N15" s="7" t="e">
        <f>#REF!</f>
        <v>#REF!</v>
      </c>
      <c r="O15" s="7" t="e">
        <f>#REF!</f>
        <v>#REF!</v>
      </c>
      <c r="P15" s="7" t="e">
        <f>#REF!</f>
        <v>#REF!</v>
      </c>
      <c r="Q15" s="7" t="e">
        <f>#REF!</f>
        <v>#REF!</v>
      </c>
      <c r="R15" s="7" t="e">
        <f>#REF!</f>
        <v>#REF!</v>
      </c>
      <c r="S15" s="7" t="e">
        <f>#REF!</f>
        <v>#REF!</v>
      </c>
      <c r="T15" s="7" t="e">
        <f>#REF!</f>
        <v>#REF!</v>
      </c>
      <c r="U15" s="7" t="e">
        <f>#REF!</f>
        <v>#REF!</v>
      </c>
      <c r="V15" s="7" t="e">
        <f>#REF!</f>
        <v>#REF!</v>
      </c>
      <c r="W15" s="7" t="e">
        <f>#REF!</f>
        <v>#REF!</v>
      </c>
      <c r="X15" s="6">
        <v>0</v>
      </c>
      <c r="Y15" s="6">
        <v>0</v>
      </c>
      <c r="Z15" s="6">
        <v>0</v>
      </c>
      <c r="AA15" s="6">
        <v>0</v>
      </c>
      <c r="AB15" s="6">
        <v>0</v>
      </c>
      <c r="AC15" s="6">
        <v>0</v>
      </c>
      <c r="AD15" s="6">
        <v>0</v>
      </c>
      <c r="AE15" s="6">
        <v>0</v>
      </c>
      <c r="AF15" s="6">
        <v>0</v>
      </c>
      <c r="AG15" s="6">
        <v>0</v>
      </c>
    </row>
    <row r="16" spans="1:33">
      <c r="A16" s="5" t="e">
        <f>Enrollment!#REF!</f>
        <v>#REF!</v>
      </c>
      <c r="B16" s="1" t="e">
        <f>IF(C16&gt;0,#REF!,0)</f>
        <v>#REF!</v>
      </c>
      <c r="C16" s="1" t="e">
        <f>IF(A16="STATE AVG","NULL",Enrollment!#REF!)</f>
        <v>#REF!</v>
      </c>
      <c r="D16" s="7" t="e">
        <f>#REF!</f>
        <v>#REF!</v>
      </c>
      <c r="E16" s="7">
        <v>0</v>
      </c>
      <c r="F16" s="7" t="e">
        <f>#REF!</f>
        <v>#REF!</v>
      </c>
      <c r="G16" s="7" t="e">
        <f>#REF!</f>
        <v>#REF!</v>
      </c>
      <c r="H16" s="7" t="e">
        <f>#REF!</f>
        <v>#REF!</v>
      </c>
      <c r="I16" s="7" t="e">
        <f>#REF!</f>
        <v>#REF!</v>
      </c>
      <c r="J16" s="7" t="e">
        <f>#REF!</f>
        <v>#REF!</v>
      </c>
      <c r="K16" s="7" t="e">
        <f>#REF!</f>
        <v>#REF!</v>
      </c>
      <c r="L16" s="7" t="e">
        <f>#REF!</f>
        <v>#REF!</v>
      </c>
      <c r="M16" s="7" t="e">
        <f>#REF!</f>
        <v>#REF!</v>
      </c>
      <c r="N16" s="7" t="e">
        <f>#REF!</f>
        <v>#REF!</v>
      </c>
      <c r="O16" s="7" t="e">
        <f>#REF!</f>
        <v>#REF!</v>
      </c>
      <c r="P16" s="7" t="e">
        <f>#REF!</f>
        <v>#REF!</v>
      </c>
      <c r="Q16" s="7" t="e">
        <f>#REF!</f>
        <v>#REF!</v>
      </c>
      <c r="R16" s="7" t="e">
        <f>#REF!</f>
        <v>#REF!</v>
      </c>
      <c r="S16" s="7" t="e">
        <f>#REF!</f>
        <v>#REF!</v>
      </c>
      <c r="T16" s="7" t="e">
        <f>#REF!</f>
        <v>#REF!</v>
      </c>
      <c r="U16" s="7" t="e">
        <f>#REF!</f>
        <v>#REF!</v>
      </c>
      <c r="V16" s="7" t="e">
        <f>#REF!</f>
        <v>#REF!</v>
      </c>
      <c r="W16" s="7" t="e">
        <f>#REF!</f>
        <v>#REF!</v>
      </c>
      <c r="X16" s="6">
        <v>0</v>
      </c>
      <c r="Y16" s="6">
        <v>0</v>
      </c>
      <c r="Z16" s="6">
        <v>0</v>
      </c>
      <c r="AA16" s="6">
        <v>0</v>
      </c>
      <c r="AB16" s="6">
        <v>0</v>
      </c>
      <c r="AC16" s="6">
        <v>0</v>
      </c>
      <c r="AD16" s="6">
        <v>0</v>
      </c>
      <c r="AE16" s="6">
        <v>0</v>
      </c>
      <c r="AF16" s="6">
        <v>0</v>
      </c>
      <c r="AG16" s="6">
        <v>0</v>
      </c>
    </row>
    <row r="17" spans="1:33">
      <c r="A17" s="5" t="e">
        <f>Enrollment!#REF!</f>
        <v>#REF!</v>
      </c>
      <c r="B17" s="1" t="e">
        <f>IF(C17&gt;0,#REF!,0)</f>
        <v>#REF!</v>
      </c>
      <c r="C17" s="1" t="e">
        <f>IF(A17="STATE AVG","NULL",Enrollment!#REF!)</f>
        <v>#REF!</v>
      </c>
      <c r="D17" s="7" t="e">
        <f>#REF!</f>
        <v>#REF!</v>
      </c>
      <c r="E17" s="7">
        <v>0</v>
      </c>
      <c r="F17" s="7" t="e">
        <f>#REF!</f>
        <v>#REF!</v>
      </c>
      <c r="G17" s="7" t="e">
        <f>#REF!</f>
        <v>#REF!</v>
      </c>
      <c r="H17" s="7" t="e">
        <f>#REF!</f>
        <v>#REF!</v>
      </c>
      <c r="I17" s="7" t="e">
        <f>#REF!</f>
        <v>#REF!</v>
      </c>
      <c r="J17" s="7" t="e">
        <f>#REF!</f>
        <v>#REF!</v>
      </c>
      <c r="K17" s="7" t="e">
        <f>#REF!</f>
        <v>#REF!</v>
      </c>
      <c r="L17" s="7" t="e">
        <f>#REF!</f>
        <v>#REF!</v>
      </c>
      <c r="M17" s="7" t="e">
        <f>#REF!</f>
        <v>#REF!</v>
      </c>
      <c r="N17" s="7" t="e">
        <f>#REF!</f>
        <v>#REF!</v>
      </c>
      <c r="O17" s="7" t="e">
        <f>#REF!</f>
        <v>#REF!</v>
      </c>
      <c r="P17" s="7" t="e">
        <f>#REF!</f>
        <v>#REF!</v>
      </c>
      <c r="Q17" s="7" t="e">
        <f>#REF!</f>
        <v>#REF!</v>
      </c>
      <c r="R17" s="7" t="e">
        <f>#REF!</f>
        <v>#REF!</v>
      </c>
      <c r="S17" s="7" t="e">
        <f>#REF!</f>
        <v>#REF!</v>
      </c>
      <c r="T17" s="7" t="e">
        <f>#REF!</f>
        <v>#REF!</v>
      </c>
      <c r="U17" s="7" t="e">
        <f>#REF!</f>
        <v>#REF!</v>
      </c>
      <c r="V17" s="7" t="e">
        <f>#REF!</f>
        <v>#REF!</v>
      </c>
      <c r="W17" s="7" t="e">
        <f>#REF!</f>
        <v>#REF!</v>
      </c>
      <c r="X17" s="6">
        <v>0</v>
      </c>
      <c r="Y17" s="6">
        <v>0</v>
      </c>
      <c r="Z17" s="6">
        <v>0</v>
      </c>
      <c r="AA17" s="6">
        <v>0</v>
      </c>
      <c r="AB17" s="6">
        <v>0</v>
      </c>
      <c r="AC17" s="6">
        <v>0</v>
      </c>
      <c r="AD17" s="6">
        <v>0</v>
      </c>
      <c r="AE17" s="6">
        <v>0</v>
      </c>
      <c r="AF17" s="6">
        <v>0</v>
      </c>
      <c r="AG17" s="6">
        <v>0</v>
      </c>
    </row>
    <row r="18" spans="1:33">
      <c r="A18" s="5" t="e">
        <f>Enrollment!#REF!</f>
        <v>#REF!</v>
      </c>
      <c r="B18" s="1" t="e">
        <f>IF(C18&gt;0,#REF!,0)</f>
        <v>#REF!</v>
      </c>
      <c r="C18" s="1" t="e">
        <f>IF(A18="STATE AVG","NULL",Enrollment!#REF!)</f>
        <v>#REF!</v>
      </c>
      <c r="D18" s="7" t="e">
        <f>#REF!</f>
        <v>#REF!</v>
      </c>
      <c r="E18" s="7">
        <v>0</v>
      </c>
      <c r="F18" s="7" t="e">
        <f>#REF!</f>
        <v>#REF!</v>
      </c>
      <c r="G18" s="7" t="e">
        <f>#REF!</f>
        <v>#REF!</v>
      </c>
      <c r="H18" s="7" t="e">
        <f>#REF!</f>
        <v>#REF!</v>
      </c>
      <c r="I18" s="7" t="e">
        <f>#REF!</f>
        <v>#REF!</v>
      </c>
      <c r="J18" s="7" t="e">
        <f>#REF!</f>
        <v>#REF!</v>
      </c>
      <c r="K18" s="7" t="e">
        <f>#REF!</f>
        <v>#REF!</v>
      </c>
      <c r="L18" s="7" t="e">
        <f>#REF!</f>
        <v>#REF!</v>
      </c>
      <c r="M18" s="7" t="e">
        <f>#REF!</f>
        <v>#REF!</v>
      </c>
      <c r="N18" s="7" t="e">
        <f>#REF!</f>
        <v>#REF!</v>
      </c>
      <c r="O18" s="7" t="e">
        <f>#REF!</f>
        <v>#REF!</v>
      </c>
      <c r="P18" s="7" t="e">
        <f>#REF!</f>
        <v>#REF!</v>
      </c>
      <c r="Q18" s="7" t="e">
        <f>#REF!</f>
        <v>#REF!</v>
      </c>
      <c r="R18" s="7" t="e">
        <f>#REF!</f>
        <v>#REF!</v>
      </c>
      <c r="S18" s="7" t="e">
        <f>#REF!</f>
        <v>#REF!</v>
      </c>
      <c r="T18" s="7" t="e">
        <f>#REF!</f>
        <v>#REF!</v>
      </c>
      <c r="U18" s="7" t="e">
        <f>#REF!</f>
        <v>#REF!</v>
      </c>
      <c r="V18" s="7" t="e">
        <f>#REF!</f>
        <v>#REF!</v>
      </c>
      <c r="W18" s="7" t="e">
        <f>#REF!</f>
        <v>#REF!</v>
      </c>
      <c r="X18" s="6">
        <v>0</v>
      </c>
      <c r="Y18" s="6">
        <v>0</v>
      </c>
      <c r="Z18" s="6">
        <v>0</v>
      </c>
      <c r="AA18" s="6">
        <v>0</v>
      </c>
      <c r="AB18" s="6">
        <v>0</v>
      </c>
      <c r="AC18" s="6">
        <v>0</v>
      </c>
      <c r="AD18" s="6">
        <v>0</v>
      </c>
      <c r="AE18" s="6">
        <v>0</v>
      </c>
      <c r="AF18" s="6">
        <v>0</v>
      </c>
      <c r="AG18" s="6">
        <v>0</v>
      </c>
    </row>
    <row r="19" spans="1:33">
      <c r="A19" s="5" t="e">
        <f>Enrollment!#REF!</f>
        <v>#REF!</v>
      </c>
      <c r="B19" s="1" t="e">
        <f>IF(C19&gt;0,#REF!,0)</f>
        <v>#REF!</v>
      </c>
      <c r="C19" s="1" t="e">
        <f>IF(A19="STATE AVG","NULL",Enrollment!#REF!)</f>
        <v>#REF!</v>
      </c>
      <c r="D19" s="7" t="e">
        <f>#REF!</f>
        <v>#REF!</v>
      </c>
      <c r="E19" s="7">
        <v>0</v>
      </c>
      <c r="F19" s="7" t="e">
        <f>#REF!</f>
        <v>#REF!</v>
      </c>
      <c r="G19" s="7" t="e">
        <f>#REF!</f>
        <v>#REF!</v>
      </c>
      <c r="H19" s="7" t="e">
        <f>#REF!</f>
        <v>#REF!</v>
      </c>
      <c r="I19" s="7" t="e">
        <f>#REF!</f>
        <v>#REF!</v>
      </c>
      <c r="J19" s="7" t="e">
        <f>#REF!</f>
        <v>#REF!</v>
      </c>
      <c r="K19" s="7" t="e">
        <f>#REF!</f>
        <v>#REF!</v>
      </c>
      <c r="L19" s="7" t="e">
        <f>#REF!</f>
        <v>#REF!</v>
      </c>
      <c r="M19" s="7" t="e">
        <f>#REF!</f>
        <v>#REF!</v>
      </c>
      <c r="N19" s="7" t="e">
        <f>#REF!</f>
        <v>#REF!</v>
      </c>
      <c r="O19" s="7" t="e">
        <f>#REF!</f>
        <v>#REF!</v>
      </c>
      <c r="P19" s="7" t="e">
        <f>#REF!</f>
        <v>#REF!</v>
      </c>
      <c r="Q19" s="7" t="e">
        <f>#REF!</f>
        <v>#REF!</v>
      </c>
      <c r="R19" s="7" t="e">
        <f>#REF!</f>
        <v>#REF!</v>
      </c>
      <c r="S19" s="7" t="e">
        <f>#REF!</f>
        <v>#REF!</v>
      </c>
      <c r="T19" s="7" t="e">
        <f>#REF!</f>
        <v>#REF!</v>
      </c>
      <c r="U19" s="7" t="e">
        <f>#REF!</f>
        <v>#REF!</v>
      </c>
      <c r="V19" s="7" t="e">
        <f>#REF!</f>
        <v>#REF!</v>
      </c>
      <c r="W19" s="7" t="e">
        <f>#REF!</f>
        <v>#REF!</v>
      </c>
      <c r="X19" s="6">
        <v>0</v>
      </c>
      <c r="Y19" s="6">
        <v>0</v>
      </c>
      <c r="Z19" s="6">
        <v>0</v>
      </c>
      <c r="AA19" s="6">
        <v>0</v>
      </c>
      <c r="AB19" s="6">
        <v>0</v>
      </c>
      <c r="AC19" s="6">
        <v>0</v>
      </c>
      <c r="AD19" s="6">
        <v>0</v>
      </c>
      <c r="AE19" s="6">
        <v>0</v>
      </c>
      <c r="AF19" s="6">
        <v>0</v>
      </c>
      <c r="AG19" s="6">
        <v>0</v>
      </c>
    </row>
    <row r="20" spans="1:33">
      <c r="A20" s="5" t="e">
        <f>Enrollment!#REF!</f>
        <v>#REF!</v>
      </c>
      <c r="B20" s="1" t="e">
        <f>IF(C20&gt;0,#REF!,0)</f>
        <v>#REF!</v>
      </c>
      <c r="C20" s="1" t="e">
        <f>IF(A20="STATE AVG","NULL",Enrollment!#REF!)</f>
        <v>#REF!</v>
      </c>
      <c r="D20" s="7" t="e">
        <f>#REF!</f>
        <v>#REF!</v>
      </c>
      <c r="E20" s="7">
        <v>0</v>
      </c>
      <c r="F20" s="7" t="e">
        <f>#REF!</f>
        <v>#REF!</v>
      </c>
      <c r="G20" s="7" t="e">
        <f>#REF!</f>
        <v>#REF!</v>
      </c>
      <c r="H20" s="7" t="e">
        <f>#REF!</f>
        <v>#REF!</v>
      </c>
      <c r="I20" s="7" t="e">
        <f>#REF!</f>
        <v>#REF!</v>
      </c>
      <c r="J20" s="7" t="e">
        <f>#REF!</f>
        <v>#REF!</v>
      </c>
      <c r="K20" s="7" t="e">
        <f>#REF!</f>
        <v>#REF!</v>
      </c>
      <c r="L20" s="7" t="e">
        <f>#REF!</f>
        <v>#REF!</v>
      </c>
      <c r="M20" s="7" t="e">
        <f>#REF!</f>
        <v>#REF!</v>
      </c>
      <c r="N20" s="7" t="e">
        <f>#REF!</f>
        <v>#REF!</v>
      </c>
      <c r="O20" s="7" t="e">
        <f>#REF!</f>
        <v>#REF!</v>
      </c>
      <c r="P20" s="7" t="e">
        <f>#REF!</f>
        <v>#REF!</v>
      </c>
      <c r="Q20" s="7" t="e">
        <f>#REF!</f>
        <v>#REF!</v>
      </c>
      <c r="R20" s="7" t="e">
        <f>#REF!</f>
        <v>#REF!</v>
      </c>
      <c r="S20" s="7" t="e">
        <f>#REF!</f>
        <v>#REF!</v>
      </c>
      <c r="T20" s="7" t="e">
        <f>#REF!</f>
        <v>#REF!</v>
      </c>
      <c r="U20" s="7" t="e">
        <f>#REF!</f>
        <v>#REF!</v>
      </c>
      <c r="V20" s="7" t="e">
        <f>#REF!</f>
        <v>#REF!</v>
      </c>
      <c r="W20" s="7" t="e">
        <f>#REF!</f>
        <v>#REF!</v>
      </c>
      <c r="X20" s="6">
        <v>0</v>
      </c>
      <c r="Y20" s="6">
        <v>0</v>
      </c>
      <c r="Z20" s="6">
        <v>0</v>
      </c>
      <c r="AA20" s="6">
        <v>0</v>
      </c>
      <c r="AB20" s="6">
        <v>0</v>
      </c>
      <c r="AC20" s="6">
        <v>0</v>
      </c>
      <c r="AD20" s="6">
        <v>0</v>
      </c>
      <c r="AE20" s="6">
        <v>0</v>
      </c>
      <c r="AF20" s="6">
        <v>0</v>
      </c>
      <c r="AG20" s="6">
        <v>0</v>
      </c>
    </row>
    <row r="21" spans="1:33">
      <c r="A21" s="5" t="e">
        <f>Enrollment!#REF!</f>
        <v>#REF!</v>
      </c>
      <c r="B21" s="1" t="e">
        <f>IF(C21&gt;0,#REF!,0)</f>
        <v>#REF!</v>
      </c>
      <c r="C21" s="1" t="e">
        <f>IF(A21="STATE AVG","NULL",Enrollment!#REF!)</f>
        <v>#REF!</v>
      </c>
      <c r="D21" s="7" t="e">
        <f>#REF!</f>
        <v>#REF!</v>
      </c>
      <c r="E21" s="7">
        <v>0</v>
      </c>
      <c r="F21" s="7" t="e">
        <f>#REF!</f>
        <v>#REF!</v>
      </c>
      <c r="G21" s="7" t="e">
        <f>#REF!</f>
        <v>#REF!</v>
      </c>
      <c r="H21" s="7" t="e">
        <f>#REF!</f>
        <v>#REF!</v>
      </c>
      <c r="I21" s="7" t="e">
        <f>#REF!</f>
        <v>#REF!</v>
      </c>
      <c r="J21" s="7" t="e">
        <f>#REF!</f>
        <v>#REF!</v>
      </c>
      <c r="K21" s="7" t="e">
        <f>#REF!</f>
        <v>#REF!</v>
      </c>
      <c r="L21" s="7" t="e">
        <f>#REF!</f>
        <v>#REF!</v>
      </c>
      <c r="M21" s="7" t="e">
        <f>#REF!</f>
        <v>#REF!</v>
      </c>
      <c r="N21" s="7" t="e">
        <f>#REF!</f>
        <v>#REF!</v>
      </c>
      <c r="O21" s="7" t="e">
        <f>#REF!</f>
        <v>#REF!</v>
      </c>
      <c r="P21" s="7" t="e">
        <f>#REF!</f>
        <v>#REF!</v>
      </c>
      <c r="Q21" s="7" t="e">
        <f>#REF!</f>
        <v>#REF!</v>
      </c>
      <c r="R21" s="7" t="e">
        <f>#REF!</f>
        <v>#REF!</v>
      </c>
      <c r="S21" s="7" t="e">
        <f>#REF!</f>
        <v>#REF!</v>
      </c>
      <c r="T21" s="7" t="e">
        <f>#REF!</f>
        <v>#REF!</v>
      </c>
      <c r="U21" s="7" t="e">
        <f>#REF!</f>
        <v>#REF!</v>
      </c>
      <c r="V21" s="7" t="e">
        <f>#REF!</f>
        <v>#REF!</v>
      </c>
      <c r="W21" s="7" t="e">
        <f>#REF!</f>
        <v>#REF!</v>
      </c>
      <c r="X21" s="6">
        <v>0</v>
      </c>
      <c r="Y21" s="6">
        <v>0</v>
      </c>
      <c r="Z21" s="6">
        <v>0</v>
      </c>
      <c r="AA21" s="6">
        <v>0</v>
      </c>
      <c r="AB21" s="6">
        <v>0</v>
      </c>
      <c r="AC21" s="6">
        <v>0</v>
      </c>
      <c r="AD21" s="6">
        <v>0</v>
      </c>
      <c r="AE21" s="6">
        <v>0</v>
      </c>
      <c r="AF21" s="6">
        <v>0</v>
      </c>
      <c r="AG21" s="6">
        <v>0</v>
      </c>
    </row>
    <row r="22" spans="1:33">
      <c r="A22" s="5" t="e">
        <f>Enrollment!#REF!</f>
        <v>#REF!</v>
      </c>
      <c r="B22" s="1" t="e">
        <f>IF(C22&gt;0,#REF!,0)</f>
        <v>#REF!</v>
      </c>
      <c r="C22" s="1" t="e">
        <f>IF(A22="STATE AVG","NULL",Enrollment!#REF!)</f>
        <v>#REF!</v>
      </c>
      <c r="D22" s="7" t="e">
        <f>#REF!</f>
        <v>#REF!</v>
      </c>
      <c r="E22" s="7">
        <v>0</v>
      </c>
      <c r="F22" s="7" t="e">
        <f>#REF!</f>
        <v>#REF!</v>
      </c>
      <c r="G22" s="7" t="e">
        <f>#REF!</f>
        <v>#REF!</v>
      </c>
      <c r="H22" s="7" t="e">
        <f>#REF!</f>
        <v>#REF!</v>
      </c>
      <c r="I22" s="7" t="e">
        <f>#REF!</f>
        <v>#REF!</v>
      </c>
      <c r="J22" s="7" t="e">
        <f>#REF!</f>
        <v>#REF!</v>
      </c>
      <c r="K22" s="7" t="e">
        <f>#REF!</f>
        <v>#REF!</v>
      </c>
      <c r="L22" s="7" t="e">
        <f>#REF!</f>
        <v>#REF!</v>
      </c>
      <c r="M22" s="7" t="e">
        <f>#REF!</f>
        <v>#REF!</v>
      </c>
      <c r="N22" s="7" t="e">
        <f>#REF!</f>
        <v>#REF!</v>
      </c>
      <c r="O22" s="7" t="e">
        <f>#REF!</f>
        <v>#REF!</v>
      </c>
      <c r="P22" s="7" t="e">
        <f>#REF!</f>
        <v>#REF!</v>
      </c>
      <c r="Q22" s="7" t="e">
        <f>#REF!</f>
        <v>#REF!</v>
      </c>
      <c r="R22" s="7" t="e">
        <f>#REF!</f>
        <v>#REF!</v>
      </c>
      <c r="S22" s="7" t="e">
        <f>#REF!</f>
        <v>#REF!</v>
      </c>
      <c r="T22" s="7" t="e">
        <f>#REF!</f>
        <v>#REF!</v>
      </c>
      <c r="U22" s="7" t="e">
        <f>#REF!</f>
        <v>#REF!</v>
      </c>
      <c r="V22" s="7" t="e">
        <f>#REF!</f>
        <v>#REF!</v>
      </c>
      <c r="W22" s="7" t="e">
        <f>#REF!</f>
        <v>#REF!</v>
      </c>
      <c r="X22" s="6">
        <v>0</v>
      </c>
      <c r="Y22" s="6">
        <v>0</v>
      </c>
      <c r="Z22" s="6">
        <v>0</v>
      </c>
      <c r="AA22" s="6">
        <v>0</v>
      </c>
      <c r="AB22" s="6">
        <v>0</v>
      </c>
      <c r="AC22" s="6">
        <v>0</v>
      </c>
      <c r="AD22" s="6">
        <v>0</v>
      </c>
      <c r="AE22" s="6">
        <v>0</v>
      </c>
      <c r="AF22" s="6">
        <v>0</v>
      </c>
      <c r="AG22" s="6">
        <v>0</v>
      </c>
    </row>
    <row r="23" spans="1:33">
      <c r="A23" s="5" t="e">
        <f>Enrollment!#REF!</f>
        <v>#REF!</v>
      </c>
      <c r="B23" s="1" t="e">
        <f>IF(C23&gt;0,#REF!,0)</f>
        <v>#REF!</v>
      </c>
      <c r="C23" s="1" t="e">
        <f>IF(A23="STATE AVG","NULL",Enrollment!#REF!)</f>
        <v>#REF!</v>
      </c>
      <c r="D23" s="7" t="e">
        <f>#REF!</f>
        <v>#REF!</v>
      </c>
      <c r="E23" s="7">
        <v>0</v>
      </c>
      <c r="F23" s="7" t="e">
        <f>#REF!</f>
        <v>#REF!</v>
      </c>
      <c r="G23" s="7" t="e">
        <f>#REF!</f>
        <v>#REF!</v>
      </c>
      <c r="H23" s="7" t="e">
        <f>#REF!</f>
        <v>#REF!</v>
      </c>
      <c r="I23" s="7" t="e">
        <f>#REF!</f>
        <v>#REF!</v>
      </c>
      <c r="J23" s="7" t="e">
        <f>#REF!</f>
        <v>#REF!</v>
      </c>
      <c r="K23" s="7" t="e">
        <f>#REF!</f>
        <v>#REF!</v>
      </c>
      <c r="L23" s="7" t="e">
        <f>#REF!</f>
        <v>#REF!</v>
      </c>
      <c r="M23" s="7" t="e">
        <f>#REF!</f>
        <v>#REF!</v>
      </c>
      <c r="N23" s="7" t="e">
        <f>#REF!</f>
        <v>#REF!</v>
      </c>
      <c r="O23" s="7" t="e">
        <f>#REF!</f>
        <v>#REF!</v>
      </c>
      <c r="P23" s="7" t="e">
        <f>#REF!</f>
        <v>#REF!</v>
      </c>
      <c r="Q23" s="7" t="e">
        <f>#REF!</f>
        <v>#REF!</v>
      </c>
      <c r="R23" s="7" t="e">
        <f>#REF!</f>
        <v>#REF!</v>
      </c>
      <c r="S23" s="7" t="e">
        <f>#REF!</f>
        <v>#REF!</v>
      </c>
      <c r="T23" s="7" t="e">
        <f>#REF!</f>
        <v>#REF!</v>
      </c>
      <c r="U23" s="7" t="e">
        <f>#REF!</f>
        <v>#REF!</v>
      </c>
      <c r="V23" s="7" t="e">
        <f>#REF!</f>
        <v>#REF!</v>
      </c>
      <c r="W23" s="7" t="e">
        <f>#REF!</f>
        <v>#REF!</v>
      </c>
      <c r="X23" s="6">
        <v>0</v>
      </c>
      <c r="Y23" s="6">
        <v>0</v>
      </c>
      <c r="Z23" s="6">
        <v>0</v>
      </c>
      <c r="AA23" s="6">
        <v>0</v>
      </c>
      <c r="AB23" s="6">
        <v>0</v>
      </c>
      <c r="AC23" s="6">
        <v>0</v>
      </c>
      <c r="AD23" s="6">
        <v>0</v>
      </c>
      <c r="AE23" s="6">
        <v>0</v>
      </c>
      <c r="AF23" s="6">
        <v>0</v>
      </c>
      <c r="AG23" s="6">
        <v>0</v>
      </c>
    </row>
    <row r="24" spans="1:33">
      <c r="A24" s="5" t="e">
        <f>Enrollment!#REF!</f>
        <v>#REF!</v>
      </c>
      <c r="B24" s="1" t="e">
        <f>IF(C24&gt;0,#REF!,0)</f>
        <v>#REF!</v>
      </c>
      <c r="C24" s="1" t="e">
        <f>IF(A24="STATE AVG","NULL",Enrollment!#REF!)</f>
        <v>#REF!</v>
      </c>
      <c r="D24" s="7" t="e">
        <f>#REF!</f>
        <v>#REF!</v>
      </c>
      <c r="E24" s="7">
        <v>0</v>
      </c>
      <c r="F24" s="7" t="e">
        <f>#REF!</f>
        <v>#REF!</v>
      </c>
      <c r="G24" s="7" t="e">
        <f>#REF!</f>
        <v>#REF!</v>
      </c>
      <c r="H24" s="7" t="e">
        <f>#REF!</f>
        <v>#REF!</v>
      </c>
      <c r="I24" s="7" t="e">
        <f>#REF!</f>
        <v>#REF!</v>
      </c>
      <c r="J24" s="7" t="e">
        <f>#REF!</f>
        <v>#REF!</v>
      </c>
      <c r="K24" s="7" t="e">
        <f>#REF!</f>
        <v>#REF!</v>
      </c>
      <c r="L24" s="7" t="e">
        <f>#REF!</f>
        <v>#REF!</v>
      </c>
      <c r="M24" s="7" t="e">
        <f>#REF!</f>
        <v>#REF!</v>
      </c>
      <c r="N24" s="7" t="e">
        <f>#REF!</f>
        <v>#REF!</v>
      </c>
      <c r="O24" s="7" t="e">
        <f>#REF!</f>
        <v>#REF!</v>
      </c>
      <c r="P24" s="7" t="e">
        <f>#REF!</f>
        <v>#REF!</v>
      </c>
      <c r="Q24" s="7" t="e">
        <f>#REF!</f>
        <v>#REF!</v>
      </c>
      <c r="R24" s="7" t="e">
        <f>#REF!</f>
        <v>#REF!</v>
      </c>
      <c r="S24" s="7" t="e">
        <f>#REF!</f>
        <v>#REF!</v>
      </c>
      <c r="T24" s="7" t="e">
        <f>#REF!</f>
        <v>#REF!</v>
      </c>
      <c r="U24" s="7" t="e">
        <f>#REF!</f>
        <v>#REF!</v>
      </c>
      <c r="V24" s="7" t="e">
        <f>#REF!</f>
        <v>#REF!</v>
      </c>
      <c r="W24" s="7" t="e">
        <f>#REF!</f>
        <v>#REF!</v>
      </c>
      <c r="X24" s="6">
        <v>0</v>
      </c>
      <c r="Y24" s="6">
        <v>0</v>
      </c>
      <c r="Z24" s="6">
        <v>0</v>
      </c>
      <c r="AA24" s="6">
        <v>0</v>
      </c>
      <c r="AB24" s="6">
        <v>0</v>
      </c>
      <c r="AC24" s="6">
        <v>0</v>
      </c>
      <c r="AD24" s="6">
        <v>0</v>
      </c>
      <c r="AE24" s="6">
        <v>0</v>
      </c>
      <c r="AF24" s="6">
        <v>0</v>
      </c>
      <c r="AG24" s="6">
        <v>0</v>
      </c>
    </row>
    <row r="25" spans="1:33">
      <c r="A25" s="5" t="e">
        <f>Enrollment!#REF!</f>
        <v>#REF!</v>
      </c>
      <c r="B25" s="1" t="e">
        <f>IF(C25&gt;0,#REF!,0)</f>
        <v>#REF!</v>
      </c>
      <c r="C25" s="1" t="e">
        <f>IF(A25="STATE AVG","NULL",Enrollment!#REF!)</f>
        <v>#REF!</v>
      </c>
      <c r="D25" s="7" t="e">
        <f>#REF!</f>
        <v>#REF!</v>
      </c>
      <c r="E25" s="7">
        <v>0</v>
      </c>
      <c r="F25" s="7" t="e">
        <f>#REF!</f>
        <v>#REF!</v>
      </c>
      <c r="G25" s="7" t="e">
        <f>#REF!</f>
        <v>#REF!</v>
      </c>
      <c r="H25" s="7" t="e">
        <f>#REF!</f>
        <v>#REF!</v>
      </c>
      <c r="I25" s="7" t="e">
        <f>#REF!</f>
        <v>#REF!</v>
      </c>
      <c r="J25" s="7" t="e">
        <f>#REF!</f>
        <v>#REF!</v>
      </c>
      <c r="K25" s="7" t="e">
        <f>#REF!</f>
        <v>#REF!</v>
      </c>
      <c r="L25" s="7" t="e">
        <f>#REF!</f>
        <v>#REF!</v>
      </c>
      <c r="M25" s="7" t="e">
        <f>#REF!</f>
        <v>#REF!</v>
      </c>
      <c r="N25" s="7" t="e">
        <f>#REF!</f>
        <v>#REF!</v>
      </c>
      <c r="O25" s="7" t="e">
        <f>#REF!</f>
        <v>#REF!</v>
      </c>
      <c r="P25" s="7" t="e">
        <f>#REF!</f>
        <v>#REF!</v>
      </c>
      <c r="Q25" s="7" t="e">
        <f>#REF!</f>
        <v>#REF!</v>
      </c>
      <c r="R25" s="7" t="e">
        <f>#REF!</f>
        <v>#REF!</v>
      </c>
      <c r="S25" s="7" t="e">
        <f>#REF!</f>
        <v>#REF!</v>
      </c>
      <c r="T25" s="7" t="e">
        <f>#REF!</f>
        <v>#REF!</v>
      </c>
      <c r="U25" s="7" t="e">
        <f>#REF!</f>
        <v>#REF!</v>
      </c>
      <c r="V25" s="7" t="e">
        <f>#REF!</f>
        <v>#REF!</v>
      </c>
      <c r="W25" s="7" t="e">
        <f>#REF!</f>
        <v>#REF!</v>
      </c>
      <c r="X25" s="6">
        <v>0</v>
      </c>
      <c r="Y25" s="6">
        <v>0</v>
      </c>
      <c r="Z25" s="6">
        <v>0</v>
      </c>
      <c r="AA25" s="6">
        <v>0</v>
      </c>
      <c r="AB25" s="6">
        <v>0</v>
      </c>
      <c r="AC25" s="6">
        <v>0</v>
      </c>
      <c r="AD25" s="6">
        <v>0</v>
      </c>
      <c r="AE25" s="6">
        <v>0</v>
      </c>
      <c r="AF25" s="6">
        <v>0</v>
      </c>
      <c r="AG25" s="6">
        <v>0</v>
      </c>
    </row>
    <row r="26" spans="1:33">
      <c r="A26" s="5" t="e">
        <f>Enrollment!#REF!</f>
        <v>#REF!</v>
      </c>
      <c r="B26" s="1" t="e">
        <f>IF(C26&gt;0,#REF!,0)</f>
        <v>#REF!</v>
      </c>
      <c r="C26" s="1" t="e">
        <f>IF(A26="STATE AVG","NULL",Enrollment!#REF!)</f>
        <v>#REF!</v>
      </c>
      <c r="D26" s="7" t="e">
        <f>#REF!</f>
        <v>#REF!</v>
      </c>
      <c r="E26" s="7">
        <v>0</v>
      </c>
      <c r="F26" s="7" t="e">
        <f>#REF!</f>
        <v>#REF!</v>
      </c>
      <c r="G26" s="7" t="e">
        <f>#REF!</f>
        <v>#REF!</v>
      </c>
      <c r="H26" s="7" t="e">
        <f>#REF!</f>
        <v>#REF!</v>
      </c>
      <c r="I26" s="7" t="e">
        <f>#REF!</f>
        <v>#REF!</v>
      </c>
      <c r="J26" s="7" t="e">
        <f>#REF!</f>
        <v>#REF!</v>
      </c>
      <c r="K26" s="7" t="e">
        <f>#REF!</f>
        <v>#REF!</v>
      </c>
      <c r="L26" s="7" t="e">
        <f>#REF!</f>
        <v>#REF!</v>
      </c>
      <c r="M26" s="7" t="e">
        <f>#REF!</f>
        <v>#REF!</v>
      </c>
      <c r="N26" s="7" t="e">
        <f>#REF!</f>
        <v>#REF!</v>
      </c>
      <c r="O26" s="7" t="e">
        <f>#REF!</f>
        <v>#REF!</v>
      </c>
      <c r="P26" s="7" t="e">
        <f>#REF!</f>
        <v>#REF!</v>
      </c>
      <c r="Q26" s="7" t="e">
        <f>#REF!</f>
        <v>#REF!</v>
      </c>
      <c r="R26" s="7" t="e">
        <f>#REF!</f>
        <v>#REF!</v>
      </c>
      <c r="S26" s="7" t="e">
        <f>#REF!</f>
        <v>#REF!</v>
      </c>
      <c r="T26" s="7" t="e">
        <f>#REF!</f>
        <v>#REF!</v>
      </c>
      <c r="U26" s="7" t="e">
        <f>#REF!</f>
        <v>#REF!</v>
      </c>
      <c r="V26" s="7" t="e">
        <f>#REF!</f>
        <v>#REF!</v>
      </c>
      <c r="W26" s="7" t="e">
        <f>#REF!</f>
        <v>#REF!</v>
      </c>
      <c r="X26" s="6">
        <v>0</v>
      </c>
      <c r="Y26" s="6">
        <v>0</v>
      </c>
      <c r="Z26" s="6">
        <v>0</v>
      </c>
      <c r="AA26" s="6">
        <v>0</v>
      </c>
      <c r="AB26" s="6">
        <v>0</v>
      </c>
      <c r="AC26" s="6">
        <v>0</v>
      </c>
      <c r="AD26" s="6">
        <v>0</v>
      </c>
      <c r="AE26" s="6">
        <v>0</v>
      </c>
      <c r="AF26" s="6">
        <v>0</v>
      </c>
      <c r="AG26" s="6">
        <v>0</v>
      </c>
    </row>
    <row r="27" spans="1:33">
      <c r="A27" s="5" t="e">
        <f>Enrollment!#REF!</f>
        <v>#REF!</v>
      </c>
      <c r="B27" s="1" t="e">
        <f>IF(C27&gt;0,#REF!,0)</f>
        <v>#REF!</v>
      </c>
      <c r="C27" s="1" t="e">
        <f>IF(A27="STATE AVG","NULL",Enrollment!#REF!)</f>
        <v>#REF!</v>
      </c>
      <c r="D27" s="7" t="e">
        <f>#REF!</f>
        <v>#REF!</v>
      </c>
      <c r="E27" s="7">
        <v>0</v>
      </c>
      <c r="F27" s="7" t="e">
        <f>#REF!</f>
        <v>#REF!</v>
      </c>
      <c r="G27" s="7" t="e">
        <f>#REF!</f>
        <v>#REF!</v>
      </c>
      <c r="H27" s="7" t="e">
        <f>#REF!</f>
        <v>#REF!</v>
      </c>
      <c r="I27" s="7" t="e">
        <f>#REF!</f>
        <v>#REF!</v>
      </c>
      <c r="J27" s="7" t="e">
        <f>#REF!</f>
        <v>#REF!</v>
      </c>
      <c r="K27" s="7" t="e">
        <f>#REF!</f>
        <v>#REF!</v>
      </c>
      <c r="L27" s="7" t="e">
        <f>#REF!</f>
        <v>#REF!</v>
      </c>
      <c r="M27" s="7" t="e">
        <f>#REF!</f>
        <v>#REF!</v>
      </c>
      <c r="N27" s="7" t="e">
        <f>#REF!</f>
        <v>#REF!</v>
      </c>
      <c r="O27" s="7" t="e">
        <f>#REF!</f>
        <v>#REF!</v>
      </c>
      <c r="P27" s="7" t="e">
        <f>#REF!</f>
        <v>#REF!</v>
      </c>
      <c r="Q27" s="7" t="e">
        <f>#REF!</f>
        <v>#REF!</v>
      </c>
      <c r="R27" s="7" t="e">
        <f>#REF!</f>
        <v>#REF!</v>
      </c>
      <c r="S27" s="7" t="e">
        <f>#REF!</f>
        <v>#REF!</v>
      </c>
      <c r="T27" s="7" t="e">
        <f>#REF!</f>
        <v>#REF!</v>
      </c>
      <c r="U27" s="7" t="e">
        <f>#REF!</f>
        <v>#REF!</v>
      </c>
      <c r="V27" s="7" t="e">
        <f>#REF!</f>
        <v>#REF!</v>
      </c>
      <c r="W27" s="7" t="e">
        <f>#REF!</f>
        <v>#REF!</v>
      </c>
      <c r="X27" s="6">
        <v>0</v>
      </c>
      <c r="Y27" s="6">
        <v>0</v>
      </c>
      <c r="Z27" s="6">
        <v>0</v>
      </c>
      <c r="AA27" s="6">
        <v>0</v>
      </c>
      <c r="AB27" s="6">
        <v>0</v>
      </c>
      <c r="AC27" s="6">
        <v>0</v>
      </c>
      <c r="AD27" s="6">
        <v>0</v>
      </c>
      <c r="AE27" s="6">
        <v>0</v>
      </c>
      <c r="AF27" s="6">
        <v>0</v>
      </c>
      <c r="AG27" s="6">
        <v>0</v>
      </c>
    </row>
    <row r="28" spans="1:33">
      <c r="A28" s="5" t="e">
        <f>Enrollment!#REF!</f>
        <v>#REF!</v>
      </c>
      <c r="B28" s="1" t="e">
        <f>IF(C28&gt;0,#REF!,0)</f>
        <v>#REF!</v>
      </c>
      <c r="C28" s="1" t="e">
        <f>IF(A28="STATE AVG","NULL",Enrollment!#REF!)</f>
        <v>#REF!</v>
      </c>
      <c r="D28" s="7" t="e">
        <f>#REF!</f>
        <v>#REF!</v>
      </c>
      <c r="E28" s="7">
        <v>0</v>
      </c>
      <c r="F28" s="7" t="e">
        <f>#REF!</f>
        <v>#REF!</v>
      </c>
      <c r="G28" s="7" t="e">
        <f>#REF!</f>
        <v>#REF!</v>
      </c>
      <c r="H28" s="7" t="e">
        <f>#REF!</f>
        <v>#REF!</v>
      </c>
      <c r="I28" s="7" t="e">
        <f>#REF!</f>
        <v>#REF!</v>
      </c>
      <c r="J28" s="7" t="e">
        <f>#REF!</f>
        <v>#REF!</v>
      </c>
      <c r="K28" s="7" t="e">
        <f>#REF!</f>
        <v>#REF!</v>
      </c>
      <c r="L28" s="7" t="e">
        <f>#REF!</f>
        <v>#REF!</v>
      </c>
      <c r="M28" s="7" t="e">
        <f>#REF!</f>
        <v>#REF!</v>
      </c>
      <c r="N28" s="7" t="e">
        <f>#REF!</f>
        <v>#REF!</v>
      </c>
      <c r="O28" s="7" t="e">
        <f>#REF!</f>
        <v>#REF!</v>
      </c>
      <c r="P28" s="7" t="e">
        <f>#REF!</f>
        <v>#REF!</v>
      </c>
      <c r="Q28" s="7" t="e">
        <f>#REF!</f>
        <v>#REF!</v>
      </c>
      <c r="R28" s="7" t="e">
        <f>#REF!</f>
        <v>#REF!</v>
      </c>
      <c r="S28" s="7" t="e">
        <f>#REF!</f>
        <v>#REF!</v>
      </c>
      <c r="T28" s="7" t="e">
        <f>#REF!</f>
        <v>#REF!</v>
      </c>
      <c r="U28" s="7" t="e">
        <f>#REF!</f>
        <v>#REF!</v>
      </c>
      <c r="V28" s="7" t="e">
        <f>#REF!</f>
        <v>#REF!</v>
      </c>
      <c r="W28" s="7" t="e">
        <f>#REF!</f>
        <v>#REF!</v>
      </c>
      <c r="X28" s="6">
        <v>0</v>
      </c>
      <c r="Y28" s="6">
        <v>0</v>
      </c>
      <c r="Z28" s="6">
        <v>0</v>
      </c>
      <c r="AA28" s="6">
        <v>0</v>
      </c>
      <c r="AB28" s="6">
        <v>0</v>
      </c>
      <c r="AC28" s="6">
        <v>0</v>
      </c>
      <c r="AD28" s="6">
        <v>0</v>
      </c>
      <c r="AE28" s="6">
        <v>0</v>
      </c>
      <c r="AF28" s="6">
        <v>0</v>
      </c>
      <c r="AG28" s="6">
        <v>0</v>
      </c>
    </row>
    <row r="29" spans="1:33">
      <c r="A29" s="5" t="e">
        <f>Enrollment!#REF!</f>
        <v>#REF!</v>
      </c>
      <c r="B29" s="1" t="e">
        <f>IF(C29&gt;0,#REF!,0)</f>
        <v>#REF!</v>
      </c>
      <c r="C29" s="1" t="e">
        <f>IF(A29="STATE AVG","NULL",Enrollment!#REF!)</f>
        <v>#REF!</v>
      </c>
      <c r="D29" s="7" t="e">
        <f>#REF!</f>
        <v>#REF!</v>
      </c>
      <c r="E29" s="7">
        <v>0</v>
      </c>
      <c r="F29" s="7" t="e">
        <f>#REF!</f>
        <v>#REF!</v>
      </c>
      <c r="G29" s="7" t="e">
        <f>#REF!</f>
        <v>#REF!</v>
      </c>
      <c r="H29" s="7" t="e">
        <f>#REF!</f>
        <v>#REF!</v>
      </c>
      <c r="I29" s="7" t="e">
        <f>#REF!</f>
        <v>#REF!</v>
      </c>
      <c r="J29" s="7" t="e">
        <f>#REF!</f>
        <v>#REF!</v>
      </c>
      <c r="K29" s="7" t="e">
        <f>#REF!</f>
        <v>#REF!</v>
      </c>
      <c r="L29" s="7" t="e">
        <f>#REF!</f>
        <v>#REF!</v>
      </c>
      <c r="M29" s="7" t="e">
        <f>#REF!</f>
        <v>#REF!</v>
      </c>
      <c r="N29" s="7" t="e">
        <f>#REF!</f>
        <v>#REF!</v>
      </c>
      <c r="O29" s="7" t="e">
        <f>#REF!</f>
        <v>#REF!</v>
      </c>
      <c r="P29" s="7" t="e">
        <f>#REF!</f>
        <v>#REF!</v>
      </c>
      <c r="Q29" s="7" t="e">
        <f>#REF!</f>
        <v>#REF!</v>
      </c>
      <c r="R29" s="7" t="e">
        <f>#REF!</f>
        <v>#REF!</v>
      </c>
      <c r="S29" s="7" t="e">
        <f>#REF!</f>
        <v>#REF!</v>
      </c>
      <c r="T29" s="7" t="e">
        <f>#REF!</f>
        <v>#REF!</v>
      </c>
      <c r="U29" s="7" t="e">
        <f>#REF!</f>
        <v>#REF!</v>
      </c>
      <c r="V29" s="7" t="e">
        <f>#REF!</f>
        <v>#REF!</v>
      </c>
      <c r="W29" s="7" t="e">
        <f>#REF!</f>
        <v>#REF!</v>
      </c>
      <c r="X29" s="6">
        <v>0</v>
      </c>
      <c r="Y29" s="6">
        <v>0</v>
      </c>
      <c r="Z29" s="6">
        <v>0</v>
      </c>
      <c r="AA29" s="6">
        <v>0</v>
      </c>
      <c r="AB29" s="6">
        <v>0</v>
      </c>
      <c r="AC29" s="6">
        <v>0</v>
      </c>
      <c r="AD29" s="6">
        <v>0</v>
      </c>
      <c r="AE29" s="6">
        <v>0</v>
      </c>
      <c r="AF29" s="6">
        <v>0</v>
      </c>
      <c r="AG29" s="6">
        <v>0</v>
      </c>
    </row>
    <row r="30" spans="1:33">
      <c r="A30" s="5" t="e">
        <f>Enrollment!#REF!</f>
        <v>#REF!</v>
      </c>
      <c r="B30" s="1" t="e">
        <f>IF(C30&gt;0,#REF!,0)</f>
        <v>#REF!</v>
      </c>
      <c r="C30" s="1" t="e">
        <f>IF(A30="STATE AVG","NULL",Enrollment!#REF!)</f>
        <v>#REF!</v>
      </c>
      <c r="D30" s="7" t="e">
        <f>#REF!</f>
        <v>#REF!</v>
      </c>
      <c r="E30" s="7">
        <v>0</v>
      </c>
      <c r="F30" s="7" t="e">
        <f>#REF!</f>
        <v>#REF!</v>
      </c>
      <c r="G30" s="7" t="e">
        <f>#REF!</f>
        <v>#REF!</v>
      </c>
      <c r="H30" s="7" t="e">
        <f>#REF!</f>
        <v>#REF!</v>
      </c>
      <c r="I30" s="7" t="e">
        <f>#REF!</f>
        <v>#REF!</v>
      </c>
      <c r="J30" s="7" t="e">
        <f>#REF!</f>
        <v>#REF!</v>
      </c>
      <c r="K30" s="7" t="e">
        <f>#REF!</f>
        <v>#REF!</v>
      </c>
      <c r="L30" s="7" t="e">
        <f>#REF!</f>
        <v>#REF!</v>
      </c>
      <c r="M30" s="7" t="e">
        <f>#REF!</f>
        <v>#REF!</v>
      </c>
      <c r="N30" s="7" t="e">
        <f>#REF!</f>
        <v>#REF!</v>
      </c>
      <c r="O30" s="7" t="e">
        <f>#REF!</f>
        <v>#REF!</v>
      </c>
      <c r="P30" s="7" t="e">
        <f>#REF!</f>
        <v>#REF!</v>
      </c>
      <c r="Q30" s="7" t="e">
        <f>#REF!</f>
        <v>#REF!</v>
      </c>
      <c r="R30" s="7" t="e">
        <f>#REF!</f>
        <v>#REF!</v>
      </c>
      <c r="S30" s="7" t="e">
        <f>#REF!</f>
        <v>#REF!</v>
      </c>
      <c r="T30" s="7" t="e">
        <f>#REF!</f>
        <v>#REF!</v>
      </c>
      <c r="U30" s="7" t="e">
        <f>#REF!</f>
        <v>#REF!</v>
      </c>
      <c r="V30" s="7" t="e">
        <f>#REF!</f>
        <v>#REF!</v>
      </c>
      <c r="W30" s="7" t="e">
        <f>#REF!</f>
        <v>#REF!</v>
      </c>
      <c r="X30" s="6">
        <v>0</v>
      </c>
      <c r="Y30" s="6">
        <v>0</v>
      </c>
      <c r="Z30" s="6">
        <v>0</v>
      </c>
      <c r="AA30" s="6">
        <v>0</v>
      </c>
      <c r="AB30" s="6">
        <v>0</v>
      </c>
      <c r="AC30" s="6">
        <v>0</v>
      </c>
      <c r="AD30" s="6">
        <v>0</v>
      </c>
      <c r="AE30" s="6">
        <v>0</v>
      </c>
      <c r="AF30" s="6">
        <v>0</v>
      </c>
      <c r="AG30" s="6">
        <v>0</v>
      </c>
    </row>
    <row r="31" spans="1:33">
      <c r="A31" s="5" t="e">
        <f>Enrollment!#REF!</f>
        <v>#REF!</v>
      </c>
      <c r="B31" s="1" t="e">
        <f>IF(C31&gt;0,#REF!,0)</f>
        <v>#REF!</v>
      </c>
      <c r="C31" s="1" t="e">
        <f>IF(A31="STATE AVG","NULL",Enrollment!#REF!)</f>
        <v>#REF!</v>
      </c>
      <c r="D31" s="7" t="e">
        <f>#REF!</f>
        <v>#REF!</v>
      </c>
      <c r="E31" s="7">
        <v>0</v>
      </c>
      <c r="F31" s="7" t="e">
        <f>#REF!</f>
        <v>#REF!</v>
      </c>
      <c r="G31" s="7" t="e">
        <f>#REF!</f>
        <v>#REF!</v>
      </c>
      <c r="H31" s="7" t="e">
        <f>#REF!</f>
        <v>#REF!</v>
      </c>
      <c r="I31" s="7" t="e">
        <f>#REF!</f>
        <v>#REF!</v>
      </c>
      <c r="J31" s="7" t="e">
        <f>#REF!</f>
        <v>#REF!</v>
      </c>
      <c r="K31" s="7" t="e">
        <f>#REF!</f>
        <v>#REF!</v>
      </c>
      <c r="L31" s="7" t="e">
        <f>#REF!</f>
        <v>#REF!</v>
      </c>
      <c r="M31" s="7" t="e">
        <f>#REF!</f>
        <v>#REF!</v>
      </c>
      <c r="N31" s="7" t="e">
        <f>#REF!</f>
        <v>#REF!</v>
      </c>
      <c r="O31" s="7" t="e">
        <f>#REF!</f>
        <v>#REF!</v>
      </c>
      <c r="P31" s="7" t="e">
        <f>#REF!</f>
        <v>#REF!</v>
      </c>
      <c r="Q31" s="7" t="e">
        <f>#REF!</f>
        <v>#REF!</v>
      </c>
      <c r="R31" s="7" t="e">
        <f>#REF!</f>
        <v>#REF!</v>
      </c>
      <c r="S31" s="7" t="e">
        <f>#REF!</f>
        <v>#REF!</v>
      </c>
      <c r="T31" s="7" t="e">
        <f>#REF!</f>
        <v>#REF!</v>
      </c>
      <c r="U31" s="7" t="e">
        <f>#REF!</f>
        <v>#REF!</v>
      </c>
      <c r="V31" s="7" t="e">
        <f>#REF!</f>
        <v>#REF!</v>
      </c>
      <c r="W31" s="7" t="e">
        <f>#REF!</f>
        <v>#REF!</v>
      </c>
      <c r="X31" s="6">
        <v>0</v>
      </c>
      <c r="Y31" s="6">
        <v>0</v>
      </c>
      <c r="Z31" s="6">
        <v>0</v>
      </c>
      <c r="AA31" s="6">
        <v>0</v>
      </c>
      <c r="AB31" s="6">
        <v>0</v>
      </c>
      <c r="AC31" s="6">
        <v>0</v>
      </c>
      <c r="AD31" s="6">
        <v>0</v>
      </c>
      <c r="AE31" s="6">
        <v>0</v>
      </c>
      <c r="AF31" s="6">
        <v>0</v>
      </c>
      <c r="AG31" s="6">
        <v>0</v>
      </c>
    </row>
    <row r="32" spans="1:33">
      <c r="A32" s="5" t="e">
        <f>Enrollment!#REF!</f>
        <v>#REF!</v>
      </c>
      <c r="B32" s="1" t="e">
        <f>IF(C32&gt;0,#REF!,0)</f>
        <v>#REF!</v>
      </c>
      <c r="C32" s="1" t="e">
        <f>IF(A32="STATE AVG","NULL",Enrollment!#REF!)</f>
        <v>#REF!</v>
      </c>
      <c r="D32" s="7" t="e">
        <f>#REF!</f>
        <v>#REF!</v>
      </c>
      <c r="E32" s="7">
        <v>0</v>
      </c>
      <c r="F32" s="7" t="e">
        <f>#REF!</f>
        <v>#REF!</v>
      </c>
      <c r="G32" s="7" t="e">
        <f>#REF!</f>
        <v>#REF!</v>
      </c>
      <c r="H32" s="7" t="e">
        <f>#REF!</f>
        <v>#REF!</v>
      </c>
      <c r="I32" s="7" t="e">
        <f>#REF!</f>
        <v>#REF!</v>
      </c>
      <c r="J32" s="7" t="e">
        <f>#REF!</f>
        <v>#REF!</v>
      </c>
      <c r="K32" s="7" t="e">
        <f>#REF!</f>
        <v>#REF!</v>
      </c>
      <c r="L32" s="7" t="e">
        <f>#REF!</f>
        <v>#REF!</v>
      </c>
      <c r="M32" s="7" t="e">
        <f>#REF!</f>
        <v>#REF!</v>
      </c>
      <c r="N32" s="7" t="e">
        <f>#REF!</f>
        <v>#REF!</v>
      </c>
      <c r="O32" s="7" t="e">
        <f>#REF!</f>
        <v>#REF!</v>
      </c>
      <c r="P32" s="7" t="e">
        <f>#REF!</f>
        <v>#REF!</v>
      </c>
      <c r="Q32" s="7" t="e">
        <f>#REF!</f>
        <v>#REF!</v>
      </c>
      <c r="R32" s="7" t="e">
        <f>#REF!</f>
        <v>#REF!</v>
      </c>
      <c r="S32" s="7" t="e">
        <f>#REF!</f>
        <v>#REF!</v>
      </c>
      <c r="T32" s="7" t="e">
        <f>#REF!</f>
        <v>#REF!</v>
      </c>
      <c r="U32" s="7" t="e">
        <f>#REF!</f>
        <v>#REF!</v>
      </c>
      <c r="V32" s="7" t="e">
        <f>#REF!</f>
        <v>#REF!</v>
      </c>
      <c r="W32" s="7" t="e">
        <f>#REF!</f>
        <v>#REF!</v>
      </c>
      <c r="X32" s="6">
        <v>0</v>
      </c>
      <c r="Y32" s="6">
        <v>0</v>
      </c>
      <c r="Z32" s="6">
        <v>0</v>
      </c>
      <c r="AA32" s="6">
        <v>0</v>
      </c>
      <c r="AB32" s="6">
        <v>0</v>
      </c>
      <c r="AC32" s="6">
        <v>0</v>
      </c>
      <c r="AD32" s="6">
        <v>0</v>
      </c>
      <c r="AE32" s="6">
        <v>0</v>
      </c>
      <c r="AF32" s="6">
        <v>0</v>
      </c>
      <c r="AG32" s="6">
        <v>0</v>
      </c>
    </row>
    <row r="33" spans="1:33">
      <c r="A33" s="5" t="e">
        <f>Enrollment!#REF!</f>
        <v>#REF!</v>
      </c>
      <c r="B33" s="1" t="e">
        <f>IF(C33&gt;0,#REF!,0)</f>
        <v>#REF!</v>
      </c>
      <c r="C33" s="1" t="e">
        <f>IF(A33="STATE AVG","NULL",Enrollment!#REF!)</f>
        <v>#REF!</v>
      </c>
      <c r="D33" s="7" t="e">
        <f>#REF!</f>
        <v>#REF!</v>
      </c>
      <c r="E33" s="7">
        <v>0</v>
      </c>
      <c r="F33" s="7" t="e">
        <f>#REF!</f>
        <v>#REF!</v>
      </c>
      <c r="G33" s="7" t="e">
        <f>#REF!</f>
        <v>#REF!</v>
      </c>
      <c r="H33" s="7" t="e">
        <f>#REF!</f>
        <v>#REF!</v>
      </c>
      <c r="I33" s="7" t="e">
        <f>#REF!</f>
        <v>#REF!</v>
      </c>
      <c r="J33" s="7" t="e">
        <f>#REF!</f>
        <v>#REF!</v>
      </c>
      <c r="K33" s="7" t="e">
        <f>#REF!</f>
        <v>#REF!</v>
      </c>
      <c r="L33" s="7" t="e">
        <f>#REF!</f>
        <v>#REF!</v>
      </c>
      <c r="M33" s="7" t="e">
        <f>#REF!</f>
        <v>#REF!</v>
      </c>
      <c r="N33" s="7" t="e">
        <f>#REF!</f>
        <v>#REF!</v>
      </c>
      <c r="O33" s="7" t="e">
        <f>#REF!</f>
        <v>#REF!</v>
      </c>
      <c r="P33" s="7" t="e">
        <f>#REF!</f>
        <v>#REF!</v>
      </c>
      <c r="Q33" s="7" t="e">
        <f>#REF!</f>
        <v>#REF!</v>
      </c>
      <c r="R33" s="7" t="e">
        <f>#REF!</f>
        <v>#REF!</v>
      </c>
      <c r="S33" s="7" t="e">
        <f>#REF!</f>
        <v>#REF!</v>
      </c>
      <c r="T33" s="7" t="e">
        <f>#REF!</f>
        <v>#REF!</v>
      </c>
      <c r="U33" s="7" t="e">
        <f>#REF!</f>
        <v>#REF!</v>
      </c>
      <c r="V33" s="7" t="e">
        <f>#REF!</f>
        <v>#REF!</v>
      </c>
      <c r="W33" s="7" t="e">
        <f>#REF!</f>
        <v>#REF!</v>
      </c>
      <c r="X33" s="6">
        <v>0</v>
      </c>
      <c r="Y33" s="6">
        <v>0</v>
      </c>
      <c r="Z33" s="6">
        <v>0</v>
      </c>
      <c r="AA33" s="6">
        <v>0</v>
      </c>
      <c r="AB33" s="6">
        <v>0</v>
      </c>
      <c r="AC33" s="6">
        <v>0</v>
      </c>
      <c r="AD33" s="6">
        <v>0</v>
      </c>
      <c r="AE33" s="6">
        <v>0</v>
      </c>
      <c r="AF33" s="6">
        <v>0</v>
      </c>
      <c r="AG33" s="6">
        <v>0</v>
      </c>
    </row>
    <row r="34" spans="1:33">
      <c r="A34" s="5" t="e">
        <f>Enrollment!#REF!</f>
        <v>#REF!</v>
      </c>
      <c r="B34" s="1" t="e">
        <f>IF(C34&gt;0,#REF!,0)</f>
        <v>#REF!</v>
      </c>
      <c r="C34" s="1" t="e">
        <f>IF(A34="STATE AVG","NULL",Enrollment!#REF!)</f>
        <v>#REF!</v>
      </c>
      <c r="D34" s="7" t="e">
        <f>#REF!</f>
        <v>#REF!</v>
      </c>
      <c r="E34" s="7">
        <v>0</v>
      </c>
      <c r="F34" s="7" t="e">
        <f>#REF!</f>
        <v>#REF!</v>
      </c>
      <c r="G34" s="7" t="e">
        <f>#REF!</f>
        <v>#REF!</v>
      </c>
      <c r="H34" s="7" t="e">
        <f>#REF!</f>
        <v>#REF!</v>
      </c>
      <c r="I34" s="7" t="e">
        <f>#REF!</f>
        <v>#REF!</v>
      </c>
      <c r="J34" s="7" t="e">
        <f>#REF!</f>
        <v>#REF!</v>
      </c>
      <c r="K34" s="7" t="e">
        <f>#REF!</f>
        <v>#REF!</v>
      </c>
      <c r="L34" s="7" t="e">
        <f>#REF!</f>
        <v>#REF!</v>
      </c>
      <c r="M34" s="7" t="e">
        <f>#REF!</f>
        <v>#REF!</v>
      </c>
      <c r="N34" s="7" t="e">
        <f>#REF!</f>
        <v>#REF!</v>
      </c>
      <c r="O34" s="7" t="e">
        <f>#REF!</f>
        <v>#REF!</v>
      </c>
      <c r="P34" s="7" t="e">
        <f>#REF!</f>
        <v>#REF!</v>
      </c>
      <c r="Q34" s="7" t="e">
        <f>#REF!</f>
        <v>#REF!</v>
      </c>
      <c r="R34" s="7" t="e">
        <f>#REF!</f>
        <v>#REF!</v>
      </c>
      <c r="S34" s="7" t="e">
        <f>#REF!</f>
        <v>#REF!</v>
      </c>
      <c r="T34" s="7" t="e">
        <f>#REF!</f>
        <v>#REF!</v>
      </c>
      <c r="U34" s="7" t="e">
        <f>#REF!</f>
        <v>#REF!</v>
      </c>
      <c r="V34" s="7" t="e">
        <f>#REF!</f>
        <v>#REF!</v>
      </c>
      <c r="W34" s="7" t="e">
        <f>#REF!</f>
        <v>#REF!</v>
      </c>
      <c r="X34" s="6">
        <v>0</v>
      </c>
      <c r="Y34" s="6">
        <v>0</v>
      </c>
      <c r="Z34" s="6">
        <v>0</v>
      </c>
      <c r="AA34" s="6">
        <v>0</v>
      </c>
      <c r="AB34" s="6">
        <v>0</v>
      </c>
      <c r="AC34" s="6">
        <v>0</v>
      </c>
      <c r="AD34" s="6">
        <v>0</v>
      </c>
      <c r="AE34" s="6">
        <v>0</v>
      </c>
      <c r="AF34" s="6">
        <v>0</v>
      </c>
      <c r="AG34" s="6">
        <v>0</v>
      </c>
    </row>
    <row r="35" spans="1:33">
      <c r="A35" s="5" t="e">
        <f>Enrollment!#REF!</f>
        <v>#REF!</v>
      </c>
      <c r="B35" s="1" t="e">
        <f>IF(C35&gt;0,#REF!,0)</f>
        <v>#REF!</v>
      </c>
      <c r="C35" s="1" t="e">
        <f>IF(A35="STATE AVG","NULL",Enrollment!#REF!)</f>
        <v>#REF!</v>
      </c>
      <c r="D35" s="7" t="e">
        <f>#REF!</f>
        <v>#REF!</v>
      </c>
      <c r="E35" s="7">
        <v>0</v>
      </c>
      <c r="F35" s="7" t="e">
        <f>#REF!</f>
        <v>#REF!</v>
      </c>
      <c r="G35" s="7" t="e">
        <f>#REF!</f>
        <v>#REF!</v>
      </c>
      <c r="H35" s="7" t="e">
        <f>#REF!</f>
        <v>#REF!</v>
      </c>
      <c r="I35" s="7" t="e">
        <f>#REF!</f>
        <v>#REF!</v>
      </c>
      <c r="J35" s="7" t="e">
        <f>#REF!</f>
        <v>#REF!</v>
      </c>
      <c r="K35" s="7" t="e">
        <f>#REF!</f>
        <v>#REF!</v>
      </c>
      <c r="L35" s="7" t="e">
        <f>#REF!</f>
        <v>#REF!</v>
      </c>
      <c r="M35" s="7" t="e">
        <f>#REF!</f>
        <v>#REF!</v>
      </c>
      <c r="N35" s="7" t="e">
        <f>#REF!</f>
        <v>#REF!</v>
      </c>
      <c r="O35" s="7" t="e">
        <f>#REF!</f>
        <v>#REF!</v>
      </c>
      <c r="P35" s="7" t="e">
        <f>#REF!</f>
        <v>#REF!</v>
      </c>
      <c r="Q35" s="7" t="e">
        <f>#REF!</f>
        <v>#REF!</v>
      </c>
      <c r="R35" s="7" t="e">
        <f>#REF!</f>
        <v>#REF!</v>
      </c>
      <c r="S35" s="7" t="e">
        <f>#REF!</f>
        <v>#REF!</v>
      </c>
      <c r="T35" s="7" t="e">
        <f>#REF!</f>
        <v>#REF!</v>
      </c>
      <c r="U35" s="7" t="e">
        <f>#REF!</f>
        <v>#REF!</v>
      </c>
      <c r="V35" s="7" t="e">
        <f>#REF!</f>
        <v>#REF!</v>
      </c>
      <c r="W35" s="7" t="e">
        <f>#REF!</f>
        <v>#REF!</v>
      </c>
      <c r="X35" s="6">
        <v>0</v>
      </c>
      <c r="Y35" s="6">
        <v>0</v>
      </c>
      <c r="Z35" s="6">
        <v>0</v>
      </c>
      <c r="AA35" s="6">
        <v>0</v>
      </c>
      <c r="AB35" s="6">
        <v>0</v>
      </c>
      <c r="AC35" s="6">
        <v>0</v>
      </c>
      <c r="AD35" s="6">
        <v>0</v>
      </c>
      <c r="AE35" s="6">
        <v>0</v>
      </c>
      <c r="AF35" s="6">
        <v>0</v>
      </c>
      <c r="AG35" s="6">
        <v>0</v>
      </c>
    </row>
    <row r="36" spans="1:33">
      <c r="A36" s="5" t="e">
        <f>Enrollment!#REF!</f>
        <v>#REF!</v>
      </c>
      <c r="B36" s="1" t="e">
        <f>IF(C36&gt;0,#REF!,0)</f>
        <v>#REF!</v>
      </c>
      <c r="C36" s="1" t="e">
        <f>IF(A36="STATE AVG","NULL",Enrollment!#REF!)</f>
        <v>#REF!</v>
      </c>
      <c r="D36" s="7" t="e">
        <f>#REF!</f>
        <v>#REF!</v>
      </c>
      <c r="E36" s="7">
        <v>0</v>
      </c>
      <c r="F36" s="7" t="e">
        <f>#REF!</f>
        <v>#REF!</v>
      </c>
      <c r="G36" s="7" t="e">
        <f>#REF!</f>
        <v>#REF!</v>
      </c>
      <c r="H36" s="7" t="e">
        <f>#REF!</f>
        <v>#REF!</v>
      </c>
      <c r="I36" s="7" t="e">
        <f>#REF!</f>
        <v>#REF!</v>
      </c>
      <c r="J36" s="7" t="e">
        <f>#REF!</f>
        <v>#REF!</v>
      </c>
      <c r="K36" s="7" t="e">
        <f>#REF!</f>
        <v>#REF!</v>
      </c>
      <c r="L36" s="7" t="e">
        <f>#REF!</f>
        <v>#REF!</v>
      </c>
      <c r="M36" s="7" t="e">
        <f>#REF!</f>
        <v>#REF!</v>
      </c>
      <c r="N36" s="7" t="e">
        <f>#REF!</f>
        <v>#REF!</v>
      </c>
      <c r="O36" s="7" t="e">
        <f>#REF!</f>
        <v>#REF!</v>
      </c>
      <c r="P36" s="7" t="e">
        <f>#REF!</f>
        <v>#REF!</v>
      </c>
      <c r="Q36" s="7" t="e">
        <f>#REF!</f>
        <v>#REF!</v>
      </c>
      <c r="R36" s="7" t="e">
        <f>#REF!</f>
        <v>#REF!</v>
      </c>
      <c r="S36" s="7" t="e">
        <f>#REF!</f>
        <v>#REF!</v>
      </c>
      <c r="T36" s="7" t="e">
        <f>#REF!</f>
        <v>#REF!</v>
      </c>
      <c r="U36" s="7" t="e">
        <f>#REF!</f>
        <v>#REF!</v>
      </c>
      <c r="V36" s="7" t="e">
        <f>#REF!</f>
        <v>#REF!</v>
      </c>
      <c r="W36" s="7" t="e">
        <f>#REF!</f>
        <v>#REF!</v>
      </c>
      <c r="X36" s="6">
        <v>0</v>
      </c>
      <c r="Y36" s="6">
        <v>0</v>
      </c>
      <c r="Z36" s="6">
        <v>0</v>
      </c>
      <c r="AA36" s="6">
        <v>0</v>
      </c>
      <c r="AB36" s="6">
        <v>0</v>
      </c>
      <c r="AC36" s="6">
        <v>0</v>
      </c>
      <c r="AD36" s="6">
        <v>0</v>
      </c>
      <c r="AE36" s="6">
        <v>0</v>
      </c>
      <c r="AF36" s="6">
        <v>0</v>
      </c>
      <c r="AG36" s="6">
        <v>0</v>
      </c>
    </row>
    <row r="37" spans="1:33">
      <c r="A37" s="5" t="e">
        <f>Enrollment!#REF!</f>
        <v>#REF!</v>
      </c>
      <c r="B37" s="1" t="e">
        <f>IF(C37&gt;0,#REF!,0)</f>
        <v>#REF!</v>
      </c>
      <c r="C37" s="1" t="e">
        <f>IF(A37="STATE AVG","NULL",Enrollment!#REF!)</f>
        <v>#REF!</v>
      </c>
      <c r="D37" s="7" t="e">
        <f>#REF!</f>
        <v>#REF!</v>
      </c>
      <c r="E37" s="7">
        <v>0</v>
      </c>
      <c r="F37" s="7" t="e">
        <f>#REF!</f>
        <v>#REF!</v>
      </c>
      <c r="G37" s="7" t="e">
        <f>#REF!</f>
        <v>#REF!</v>
      </c>
      <c r="H37" s="7" t="e">
        <f>#REF!</f>
        <v>#REF!</v>
      </c>
      <c r="I37" s="7" t="e">
        <f>#REF!</f>
        <v>#REF!</v>
      </c>
      <c r="J37" s="7" t="e">
        <f>#REF!</f>
        <v>#REF!</v>
      </c>
      <c r="K37" s="7" t="e">
        <f>#REF!</f>
        <v>#REF!</v>
      </c>
      <c r="L37" s="7" t="e">
        <f>#REF!</f>
        <v>#REF!</v>
      </c>
      <c r="M37" s="7" t="e">
        <f>#REF!</f>
        <v>#REF!</v>
      </c>
      <c r="N37" s="7" t="e">
        <f>#REF!</f>
        <v>#REF!</v>
      </c>
      <c r="O37" s="7" t="e">
        <f>#REF!</f>
        <v>#REF!</v>
      </c>
      <c r="P37" s="7" t="e">
        <f>#REF!</f>
        <v>#REF!</v>
      </c>
      <c r="Q37" s="7" t="e">
        <f>#REF!</f>
        <v>#REF!</v>
      </c>
      <c r="R37" s="7" t="e">
        <f>#REF!</f>
        <v>#REF!</v>
      </c>
      <c r="S37" s="7" t="e">
        <f>#REF!</f>
        <v>#REF!</v>
      </c>
      <c r="T37" s="7" t="e">
        <f>#REF!</f>
        <v>#REF!</v>
      </c>
      <c r="U37" s="7" t="e">
        <f>#REF!</f>
        <v>#REF!</v>
      </c>
      <c r="V37" s="7" t="e">
        <f>#REF!</f>
        <v>#REF!</v>
      </c>
      <c r="W37" s="7" t="e">
        <f>#REF!</f>
        <v>#REF!</v>
      </c>
      <c r="X37" s="6">
        <v>0</v>
      </c>
      <c r="Y37" s="6">
        <v>0</v>
      </c>
      <c r="Z37" s="6">
        <v>0</v>
      </c>
      <c r="AA37" s="6">
        <v>0</v>
      </c>
      <c r="AB37" s="6">
        <v>0</v>
      </c>
      <c r="AC37" s="6">
        <v>0</v>
      </c>
      <c r="AD37" s="6">
        <v>0</v>
      </c>
      <c r="AE37" s="6">
        <v>0</v>
      </c>
      <c r="AF37" s="6">
        <v>0</v>
      </c>
      <c r="AG37" s="6">
        <v>0</v>
      </c>
    </row>
    <row r="38" spans="1:33">
      <c r="A38" s="5" t="e">
        <f>Enrollment!#REF!</f>
        <v>#REF!</v>
      </c>
      <c r="B38" s="1" t="e">
        <f>IF(C38&gt;0,#REF!,0)</f>
        <v>#REF!</v>
      </c>
      <c r="C38" s="1" t="e">
        <f>IF(A38="STATE AVG","NULL",Enrollment!#REF!)</f>
        <v>#REF!</v>
      </c>
      <c r="D38" s="7" t="e">
        <f>#REF!</f>
        <v>#REF!</v>
      </c>
      <c r="E38" s="7">
        <v>0</v>
      </c>
      <c r="F38" s="7" t="e">
        <f>#REF!</f>
        <v>#REF!</v>
      </c>
      <c r="G38" s="7" t="e">
        <f>#REF!</f>
        <v>#REF!</v>
      </c>
      <c r="H38" s="7" t="e">
        <f>#REF!</f>
        <v>#REF!</v>
      </c>
      <c r="I38" s="7" t="e">
        <f>#REF!</f>
        <v>#REF!</v>
      </c>
      <c r="J38" s="7" t="e">
        <f>#REF!</f>
        <v>#REF!</v>
      </c>
      <c r="K38" s="7" t="e">
        <f>#REF!</f>
        <v>#REF!</v>
      </c>
      <c r="L38" s="7" t="e">
        <f>#REF!</f>
        <v>#REF!</v>
      </c>
      <c r="M38" s="7" t="e">
        <f>#REF!</f>
        <v>#REF!</v>
      </c>
      <c r="N38" s="7" t="e">
        <f>#REF!</f>
        <v>#REF!</v>
      </c>
      <c r="O38" s="7" t="e">
        <f>#REF!</f>
        <v>#REF!</v>
      </c>
      <c r="P38" s="7" t="e">
        <f>#REF!</f>
        <v>#REF!</v>
      </c>
      <c r="Q38" s="7" t="e">
        <f>#REF!</f>
        <v>#REF!</v>
      </c>
      <c r="R38" s="7" t="e">
        <f>#REF!</f>
        <v>#REF!</v>
      </c>
      <c r="S38" s="7" t="e">
        <f>#REF!</f>
        <v>#REF!</v>
      </c>
      <c r="T38" s="7" t="e">
        <f>#REF!</f>
        <v>#REF!</v>
      </c>
      <c r="U38" s="7" t="e">
        <f>#REF!</f>
        <v>#REF!</v>
      </c>
      <c r="V38" s="7" t="e">
        <f>#REF!</f>
        <v>#REF!</v>
      </c>
      <c r="W38" s="7" t="e">
        <f>#REF!</f>
        <v>#REF!</v>
      </c>
      <c r="X38" s="6">
        <v>0</v>
      </c>
      <c r="Y38" s="6">
        <v>0</v>
      </c>
      <c r="Z38" s="6">
        <v>0</v>
      </c>
      <c r="AA38" s="6">
        <v>0</v>
      </c>
      <c r="AB38" s="6">
        <v>0</v>
      </c>
      <c r="AC38" s="6">
        <v>0</v>
      </c>
      <c r="AD38" s="6">
        <v>0</v>
      </c>
      <c r="AE38" s="6">
        <v>0</v>
      </c>
      <c r="AF38" s="6">
        <v>0</v>
      </c>
      <c r="AG38" s="6">
        <v>0</v>
      </c>
    </row>
    <row r="39" spans="1:33">
      <c r="A39" s="5" t="e">
        <f>Enrollment!#REF!</f>
        <v>#REF!</v>
      </c>
      <c r="B39" s="1" t="e">
        <f>IF(C39&gt;0,#REF!,0)</f>
        <v>#REF!</v>
      </c>
      <c r="C39" s="1" t="e">
        <f>IF(A39="STATE AVG","NULL",Enrollment!#REF!)</f>
        <v>#REF!</v>
      </c>
      <c r="D39" s="7" t="e">
        <f>#REF!</f>
        <v>#REF!</v>
      </c>
      <c r="E39" s="7">
        <v>0</v>
      </c>
      <c r="F39" s="7" t="e">
        <f>#REF!</f>
        <v>#REF!</v>
      </c>
      <c r="G39" s="7" t="e">
        <f>#REF!</f>
        <v>#REF!</v>
      </c>
      <c r="H39" s="7" t="e">
        <f>#REF!</f>
        <v>#REF!</v>
      </c>
      <c r="I39" s="7" t="e">
        <f>#REF!</f>
        <v>#REF!</v>
      </c>
      <c r="J39" s="7" t="e">
        <f>#REF!</f>
        <v>#REF!</v>
      </c>
      <c r="K39" s="7" t="e">
        <f>#REF!</f>
        <v>#REF!</v>
      </c>
      <c r="L39" s="7" t="e">
        <f>#REF!</f>
        <v>#REF!</v>
      </c>
      <c r="M39" s="7" t="e">
        <f>#REF!</f>
        <v>#REF!</v>
      </c>
      <c r="N39" s="7" t="e">
        <f>#REF!</f>
        <v>#REF!</v>
      </c>
      <c r="O39" s="7" t="e">
        <f>#REF!</f>
        <v>#REF!</v>
      </c>
      <c r="P39" s="7" t="e">
        <f>#REF!</f>
        <v>#REF!</v>
      </c>
      <c r="Q39" s="7" t="e">
        <f>#REF!</f>
        <v>#REF!</v>
      </c>
      <c r="R39" s="7" t="e">
        <f>#REF!</f>
        <v>#REF!</v>
      </c>
      <c r="S39" s="7" t="e">
        <f>#REF!</f>
        <v>#REF!</v>
      </c>
      <c r="T39" s="7" t="e">
        <f>#REF!</f>
        <v>#REF!</v>
      </c>
      <c r="U39" s="7" t="e">
        <f>#REF!</f>
        <v>#REF!</v>
      </c>
      <c r="V39" s="7" t="e">
        <f>#REF!</f>
        <v>#REF!</v>
      </c>
      <c r="W39" s="7" t="e">
        <f>#REF!</f>
        <v>#REF!</v>
      </c>
      <c r="X39" s="6">
        <v>0</v>
      </c>
      <c r="Y39" s="6">
        <v>0</v>
      </c>
      <c r="Z39" s="6">
        <v>0</v>
      </c>
      <c r="AA39" s="6">
        <v>0</v>
      </c>
      <c r="AB39" s="6">
        <v>0</v>
      </c>
      <c r="AC39" s="6">
        <v>0</v>
      </c>
      <c r="AD39" s="6">
        <v>0</v>
      </c>
      <c r="AE39" s="6">
        <v>0</v>
      </c>
      <c r="AF39" s="6">
        <v>0</v>
      </c>
      <c r="AG39" s="6">
        <v>0</v>
      </c>
    </row>
    <row r="40" spans="1:33">
      <c r="A40" s="5" t="e">
        <f>Enrollment!#REF!</f>
        <v>#REF!</v>
      </c>
      <c r="B40" s="1" t="e">
        <f>IF(C40&gt;0,#REF!,0)</f>
        <v>#REF!</v>
      </c>
      <c r="C40" s="1" t="e">
        <f>IF(A40="STATE AVG","NULL",Enrollment!#REF!)</f>
        <v>#REF!</v>
      </c>
      <c r="D40" s="7" t="e">
        <f>#REF!</f>
        <v>#REF!</v>
      </c>
      <c r="E40" s="7">
        <v>0</v>
      </c>
      <c r="F40" s="7" t="e">
        <f>#REF!</f>
        <v>#REF!</v>
      </c>
      <c r="G40" s="7" t="e">
        <f>#REF!</f>
        <v>#REF!</v>
      </c>
      <c r="H40" s="7" t="e">
        <f>#REF!</f>
        <v>#REF!</v>
      </c>
      <c r="I40" s="7" t="e">
        <f>#REF!</f>
        <v>#REF!</v>
      </c>
      <c r="J40" s="7" t="e">
        <f>#REF!</f>
        <v>#REF!</v>
      </c>
      <c r="K40" s="7" t="e">
        <f>#REF!</f>
        <v>#REF!</v>
      </c>
      <c r="L40" s="7" t="e">
        <f>#REF!</f>
        <v>#REF!</v>
      </c>
      <c r="M40" s="7" t="e">
        <f>#REF!</f>
        <v>#REF!</v>
      </c>
      <c r="N40" s="7" t="e">
        <f>#REF!</f>
        <v>#REF!</v>
      </c>
      <c r="O40" s="7" t="e">
        <f>#REF!</f>
        <v>#REF!</v>
      </c>
      <c r="P40" s="7" t="e">
        <f>#REF!</f>
        <v>#REF!</v>
      </c>
      <c r="Q40" s="7" t="e">
        <f>#REF!</f>
        <v>#REF!</v>
      </c>
      <c r="R40" s="7" t="e">
        <f>#REF!</f>
        <v>#REF!</v>
      </c>
      <c r="S40" s="7" t="e">
        <f>#REF!</f>
        <v>#REF!</v>
      </c>
      <c r="T40" s="7" t="e">
        <f>#REF!</f>
        <v>#REF!</v>
      </c>
      <c r="U40" s="7" t="e">
        <f>#REF!</f>
        <v>#REF!</v>
      </c>
      <c r="V40" s="7" t="e">
        <f>#REF!</f>
        <v>#REF!</v>
      </c>
      <c r="W40" s="7" t="e">
        <f>#REF!</f>
        <v>#REF!</v>
      </c>
      <c r="X40" s="6">
        <v>0</v>
      </c>
      <c r="Y40" s="6">
        <v>0</v>
      </c>
      <c r="Z40" s="6">
        <v>0</v>
      </c>
      <c r="AA40" s="6">
        <v>0</v>
      </c>
      <c r="AB40" s="6">
        <v>0</v>
      </c>
      <c r="AC40" s="6">
        <v>0</v>
      </c>
      <c r="AD40" s="6">
        <v>0</v>
      </c>
      <c r="AE40" s="6">
        <v>0</v>
      </c>
      <c r="AF40" s="6">
        <v>0</v>
      </c>
      <c r="AG40" s="6">
        <v>0</v>
      </c>
    </row>
    <row r="41" spans="1:33">
      <c r="A41" s="5" t="e">
        <f>Enrollment!#REF!</f>
        <v>#REF!</v>
      </c>
      <c r="B41" s="1" t="e">
        <f>IF(C41&gt;0,#REF!,0)</f>
        <v>#REF!</v>
      </c>
      <c r="C41" s="1" t="e">
        <f>IF(A41="STATE AVG","NULL",Enrollment!#REF!)</f>
        <v>#REF!</v>
      </c>
      <c r="D41" s="7" t="e">
        <f>#REF!</f>
        <v>#REF!</v>
      </c>
      <c r="E41" s="7">
        <v>0</v>
      </c>
      <c r="F41" s="7" t="e">
        <f>#REF!</f>
        <v>#REF!</v>
      </c>
      <c r="G41" s="7" t="e">
        <f>#REF!</f>
        <v>#REF!</v>
      </c>
      <c r="H41" s="7" t="e">
        <f>#REF!</f>
        <v>#REF!</v>
      </c>
      <c r="I41" s="7" t="e">
        <f>#REF!</f>
        <v>#REF!</v>
      </c>
      <c r="J41" s="7" t="e">
        <f>#REF!</f>
        <v>#REF!</v>
      </c>
      <c r="K41" s="7" t="e">
        <f>#REF!</f>
        <v>#REF!</v>
      </c>
      <c r="L41" s="7" t="e">
        <f>#REF!</f>
        <v>#REF!</v>
      </c>
      <c r="M41" s="7" t="e">
        <f>#REF!</f>
        <v>#REF!</v>
      </c>
      <c r="N41" s="7" t="e">
        <f>#REF!</f>
        <v>#REF!</v>
      </c>
      <c r="O41" s="7" t="e">
        <f>#REF!</f>
        <v>#REF!</v>
      </c>
      <c r="P41" s="7" t="e">
        <f>#REF!</f>
        <v>#REF!</v>
      </c>
      <c r="Q41" s="7" t="e">
        <f>#REF!</f>
        <v>#REF!</v>
      </c>
      <c r="R41" s="7" t="e">
        <f>#REF!</f>
        <v>#REF!</v>
      </c>
      <c r="S41" s="7" t="e">
        <f>#REF!</f>
        <v>#REF!</v>
      </c>
      <c r="T41" s="7" t="e">
        <f>#REF!</f>
        <v>#REF!</v>
      </c>
      <c r="U41" s="7" t="e">
        <f>#REF!</f>
        <v>#REF!</v>
      </c>
      <c r="V41" s="7" t="e">
        <f>#REF!</f>
        <v>#REF!</v>
      </c>
      <c r="W41" s="7" t="e">
        <f>#REF!</f>
        <v>#REF!</v>
      </c>
      <c r="X41" s="6">
        <v>0</v>
      </c>
      <c r="Y41" s="6">
        <v>0</v>
      </c>
      <c r="Z41" s="6">
        <v>0</v>
      </c>
      <c r="AA41" s="6">
        <v>0</v>
      </c>
      <c r="AB41" s="6">
        <v>0</v>
      </c>
      <c r="AC41" s="6">
        <v>0</v>
      </c>
      <c r="AD41" s="6">
        <v>0</v>
      </c>
      <c r="AE41" s="6">
        <v>0</v>
      </c>
      <c r="AF41" s="6">
        <v>0</v>
      </c>
      <c r="AG41" s="6">
        <v>0</v>
      </c>
    </row>
    <row r="42" spans="1:33" s="13" customFormat="1">
      <c r="A42" s="9" t="e">
        <f>IF($A$2="state avg",A2,"TOTAL")</f>
        <v>#REF!</v>
      </c>
      <c r="B42" s="10" t="e">
        <f>IF($A$2="state avg",B2,"")</f>
        <v>#REF!</v>
      </c>
      <c r="C42" s="10" t="e">
        <f>IF($A$2="state avg",C2,"")</f>
        <v>#REF!</v>
      </c>
      <c r="D42" s="11" t="e">
        <f>SUM(D2:D41)</f>
        <v>#REF!</v>
      </c>
      <c r="E42" s="11">
        <f t="shared" ref="E42:AG42" si="0">SUM(E2:E41)</f>
        <v>0</v>
      </c>
      <c r="F42" s="11" t="e">
        <f t="shared" si="0"/>
        <v>#REF!</v>
      </c>
      <c r="G42" s="11" t="e">
        <f t="shared" si="0"/>
        <v>#REF!</v>
      </c>
      <c r="H42" s="11" t="e">
        <f t="shared" si="0"/>
        <v>#REF!</v>
      </c>
      <c r="I42" s="11" t="e">
        <f t="shared" si="0"/>
        <v>#REF!</v>
      </c>
      <c r="J42" s="11" t="e">
        <f t="shared" si="0"/>
        <v>#REF!</v>
      </c>
      <c r="K42" s="11" t="e">
        <f t="shared" si="0"/>
        <v>#REF!</v>
      </c>
      <c r="L42" s="11" t="e">
        <f t="shared" si="0"/>
        <v>#REF!</v>
      </c>
      <c r="M42" s="11" t="e">
        <f t="shared" si="0"/>
        <v>#REF!</v>
      </c>
      <c r="N42" s="11" t="e">
        <f t="shared" si="0"/>
        <v>#REF!</v>
      </c>
      <c r="O42" s="11" t="e">
        <f t="shared" si="0"/>
        <v>#REF!</v>
      </c>
      <c r="P42" s="11" t="e">
        <f t="shared" si="0"/>
        <v>#REF!</v>
      </c>
      <c r="Q42" s="11" t="e">
        <f t="shared" si="0"/>
        <v>#REF!</v>
      </c>
      <c r="R42" s="11" t="e">
        <f t="shared" si="0"/>
        <v>#REF!</v>
      </c>
      <c r="S42" s="11" t="e">
        <f t="shared" si="0"/>
        <v>#REF!</v>
      </c>
      <c r="T42" s="11" t="e">
        <f t="shared" si="0"/>
        <v>#REF!</v>
      </c>
      <c r="U42" s="11" t="e">
        <f t="shared" si="0"/>
        <v>#REF!</v>
      </c>
      <c r="V42" s="11" t="e">
        <f t="shared" si="0"/>
        <v>#REF!</v>
      </c>
      <c r="W42" s="11" t="e">
        <f t="shared" si="0"/>
        <v>#REF!</v>
      </c>
      <c r="X42" s="12">
        <f t="shared" si="0"/>
        <v>0</v>
      </c>
      <c r="Y42" s="12">
        <f t="shared" si="0"/>
        <v>0</v>
      </c>
      <c r="Z42" s="12">
        <f t="shared" si="0"/>
        <v>0</v>
      </c>
      <c r="AA42" s="12">
        <f t="shared" si="0"/>
        <v>0</v>
      </c>
      <c r="AB42" s="12">
        <f t="shared" si="0"/>
        <v>0</v>
      </c>
      <c r="AC42" s="12">
        <f t="shared" si="0"/>
        <v>0</v>
      </c>
      <c r="AD42" s="12">
        <f t="shared" si="0"/>
        <v>0</v>
      </c>
      <c r="AE42" s="12">
        <f t="shared" si="0"/>
        <v>0</v>
      </c>
      <c r="AF42" s="12">
        <f t="shared" si="0"/>
        <v>0</v>
      </c>
      <c r="AG42" s="12">
        <f t="shared" si="0"/>
        <v>0</v>
      </c>
    </row>
  </sheetData>
  <sheetProtection password="EE9D" sheet="1" objects="1" scenarios="1" selectLockedCells="1" selectUnlockedCells="1"/>
  <phoneticPr fontId="7"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CF8C-46F0-4D54-ADE3-0C9D38F2DCD6}">
  <sheetPr>
    <tabColor rgb="FF00B0F0"/>
  </sheetPr>
  <dimension ref="B1:E99"/>
  <sheetViews>
    <sheetView showGridLines="0" workbookViewId="0">
      <selection sqref="A1:XFD1048576"/>
    </sheetView>
  </sheetViews>
  <sheetFormatPr defaultColWidth="8.85546875" defaultRowHeight="15"/>
  <cols>
    <col min="1" max="1" width="5.140625" style="108" customWidth="1"/>
    <col min="2" max="2" width="77.85546875" style="108" customWidth="1"/>
    <col min="3" max="3" width="9.5703125" style="119" customWidth="1"/>
    <col min="4" max="4" width="23.140625" style="108" customWidth="1"/>
    <col min="5" max="5" width="3.85546875" style="108" customWidth="1"/>
    <col min="6" max="16384" width="8.85546875" style="108"/>
  </cols>
  <sheetData>
    <row r="1" spans="2:5" ht="12.75">
      <c r="C1" s="108"/>
    </row>
    <row r="2" spans="2:5">
      <c r="B2" s="251">
        <f ca="1">NOW()</f>
        <v>43735.637566319441</v>
      </c>
      <c r="C2" s="108"/>
    </row>
    <row r="3" spans="2:5" ht="13.5" thickBot="1">
      <c r="C3" s="108"/>
    </row>
    <row r="4" spans="2:5" ht="22.5">
      <c r="B4" s="722" t="str">
        <f>X_School_Name</f>
        <v>Proposed Charter School Name</v>
      </c>
      <c r="C4" s="723"/>
      <c r="D4" s="724"/>
    </row>
    <row r="5" spans="2:5" ht="21.75" thickBot="1">
      <c r="B5" s="655" t="s">
        <v>1097</v>
      </c>
      <c r="C5" s="656"/>
      <c r="D5" s="657"/>
    </row>
    <row r="6" spans="2:5" ht="37.5" customHeight="1">
      <c r="B6" s="163" t="s">
        <v>1027</v>
      </c>
      <c r="C6" s="164" t="s">
        <v>1028</v>
      </c>
      <c r="D6" s="599"/>
    </row>
    <row r="7" spans="2:5" ht="15.75" customHeight="1">
      <c r="B7" s="140" t="s">
        <v>1029</v>
      </c>
      <c r="C7" s="122"/>
      <c r="D7" s="139">
        <f>Enrollment!$C$24*Enrollment!$C$27</f>
        <v>0</v>
      </c>
    </row>
    <row r="8" spans="2:5" ht="15.75" customHeight="1">
      <c r="B8" s="141" t="s">
        <v>1030</v>
      </c>
      <c r="C8" s="123">
        <v>275</v>
      </c>
      <c r="D8" s="139">
        <f>Enrollment!$C$25*Enrollment!$C$27</f>
        <v>0</v>
      </c>
    </row>
    <row r="9" spans="2:5" ht="15.75" customHeight="1">
      <c r="B9" s="141" t="s">
        <v>1031</v>
      </c>
      <c r="C9" s="124"/>
      <c r="D9" s="138">
        <f>IF(D7=0,0,0)</f>
        <v>0</v>
      </c>
    </row>
    <row r="10" spans="2:5" ht="18.75">
      <c r="B10" s="165" t="s">
        <v>391</v>
      </c>
      <c r="C10" s="166"/>
      <c r="D10" s="167"/>
      <c r="E10" s="109"/>
    </row>
    <row r="11" spans="2:5" ht="15.75" customHeight="1">
      <c r="B11" s="141" t="s">
        <v>1032</v>
      </c>
      <c r="C11" s="125">
        <v>5</v>
      </c>
      <c r="D11" s="220">
        <f>Enrollment!$C$33*Enrollment!$C$27*1/6</f>
        <v>0</v>
      </c>
      <c r="E11" s="109"/>
    </row>
    <row r="12" spans="2:5" ht="15.75" customHeight="1">
      <c r="B12" s="141" t="s">
        <v>1033</v>
      </c>
      <c r="C12" s="125">
        <v>3</v>
      </c>
      <c r="D12" s="220">
        <f>Enrollment!$C$34*Enrollment!$C$27*4.5/6</f>
        <v>0</v>
      </c>
    </row>
    <row r="13" spans="2:5" ht="15.75" customHeight="1">
      <c r="B13" s="141" t="s">
        <v>1034</v>
      </c>
      <c r="C13" s="125">
        <v>5</v>
      </c>
      <c r="D13" s="220">
        <f>Enrollment!$C$35*Enrollment!$C$27*0.25/6</f>
        <v>0</v>
      </c>
      <c r="E13" s="109"/>
    </row>
    <row r="14" spans="2:5" ht="15.75" customHeight="1">
      <c r="B14" s="141" t="s">
        <v>1035</v>
      </c>
      <c r="C14" s="125">
        <v>3</v>
      </c>
      <c r="D14" s="220">
        <f>Enrollment!$C$36*Enrollment!$C$27*2.859/6</f>
        <v>0</v>
      </c>
      <c r="E14" s="109"/>
    </row>
    <row r="15" spans="2:5" ht="15.75" customHeight="1">
      <c r="B15" s="141" t="s">
        <v>1036</v>
      </c>
      <c r="C15" s="125">
        <v>3</v>
      </c>
      <c r="D15" s="220">
        <f>Enrollment!$C$37*Enrollment!$C$27*2.859/6</f>
        <v>0</v>
      </c>
      <c r="E15" s="109"/>
    </row>
    <row r="16" spans="2:5" ht="15.75" customHeight="1">
      <c r="B16" s="141" t="s">
        <v>1037</v>
      </c>
      <c r="C16" s="125">
        <v>3</v>
      </c>
      <c r="D16" s="220">
        <f>Enrollment!$C$38*Enrollment!$C$27*2.859/6</f>
        <v>0</v>
      </c>
      <c r="E16" s="109"/>
    </row>
    <row r="17" spans="2:5" ht="15.75" customHeight="1">
      <c r="B17" s="141" t="s">
        <v>1038</v>
      </c>
      <c r="C17" s="125">
        <v>2.7</v>
      </c>
      <c r="D17" s="220">
        <f>Enrollment!$C$39*Enrollment!$C$27*4.25/6</f>
        <v>0</v>
      </c>
      <c r="E17" s="109"/>
    </row>
    <row r="18" spans="2:5" ht="15.75" customHeight="1">
      <c r="B18" s="141" t="s">
        <v>1039</v>
      </c>
      <c r="C18" s="125">
        <v>2.2999999999999998</v>
      </c>
      <c r="D18" s="220">
        <f>Enrollment!$C$40*Enrollment!$C$27*5.5/6</f>
        <v>0</v>
      </c>
      <c r="E18" s="109"/>
    </row>
    <row r="19" spans="2:5" ht="15.75" customHeight="1">
      <c r="B19" s="141" t="s">
        <v>1040</v>
      </c>
      <c r="C19" s="125">
        <v>2.8</v>
      </c>
      <c r="D19" s="220">
        <f>Enrollment!$C$41*Enrollment!$C$27*5.5/6</f>
        <v>0</v>
      </c>
      <c r="E19" s="109"/>
    </row>
    <row r="20" spans="2:5" ht="15.75" customHeight="1">
      <c r="B20" s="141" t="s">
        <v>1041</v>
      </c>
      <c r="C20" s="125">
        <v>4</v>
      </c>
      <c r="D20" s="220">
        <f>Enrollment!$C$42*Enrollment!$C$27*5.5/6</f>
        <v>0</v>
      </c>
      <c r="E20" s="109"/>
    </row>
    <row r="21" spans="2:5" s="111" customFormat="1" ht="16.5" thickBot="1">
      <c r="B21" s="169" t="s">
        <v>1042</v>
      </c>
      <c r="C21" s="170"/>
      <c r="D21" s="171">
        <f>SUM(D11:D20)</f>
        <v>0</v>
      </c>
      <c r="E21" s="110"/>
    </row>
    <row r="22" spans="2:5" s="111" customFormat="1" ht="17.25" thickTop="1" thickBot="1">
      <c r="B22" s="172" t="s">
        <v>1043</v>
      </c>
      <c r="C22" s="173"/>
      <c r="D22" s="174">
        <f>(D11*$C$11)+(D12*$C$12)+(D13*$C$13)+(D14*$C$14)+(D15*$C$15)+(D16*$C$16)+(D17*$C$17)+(D18*$C$18)+(D19*$C$19)+(D20*$C$20)</f>
        <v>0</v>
      </c>
    </row>
    <row r="23" spans="2:5" ht="19.5" thickTop="1">
      <c r="B23" s="165" t="s">
        <v>1044</v>
      </c>
      <c r="C23" s="166"/>
      <c r="D23" s="168"/>
      <c r="E23" s="109"/>
    </row>
    <row r="24" spans="2:5" ht="15.75" customHeight="1">
      <c r="B24" s="141" t="s">
        <v>1032</v>
      </c>
      <c r="C24" s="125">
        <v>5</v>
      </c>
      <c r="D24" s="220">
        <f>(Enrollment!$D$33*Enrollment!$C$27*1/6)/6</f>
        <v>0</v>
      </c>
      <c r="E24" s="109"/>
    </row>
    <row r="25" spans="2:5" ht="15.75" customHeight="1">
      <c r="B25" s="141" t="s">
        <v>1033</v>
      </c>
      <c r="C25" s="125">
        <v>3</v>
      </c>
      <c r="D25" s="220">
        <f>(Enrollment!$D$34*Enrollment!$C$27*4.5/6)/6</f>
        <v>0</v>
      </c>
    </row>
    <row r="26" spans="2:5" ht="15.75" customHeight="1">
      <c r="B26" s="141" t="s">
        <v>1034</v>
      </c>
      <c r="C26" s="125">
        <v>5</v>
      </c>
      <c r="D26" s="220">
        <f>(Enrollment!$D$35*Enrollment!$C$27*0.25/6)/6</f>
        <v>0</v>
      </c>
      <c r="E26" s="109"/>
    </row>
    <row r="27" spans="2:5" ht="15.75" customHeight="1">
      <c r="B27" s="141" t="s">
        <v>1035</v>
      </c>
      <c r="C27" s="125">
        <v>3</v>
      </c>
      <c r="D27" s="220">
        <f>(Enrollment!$D$36*Enrollment!$C$27*2.859/6)/6</f>
        <v>0</v>
      </c>
      <c r="E27" s="109"/>
    </row>
    <row r="28" spans="2:5" ht="15.75" customHeight="1">
      <c r="B28" s="141" t="s">
        <v>1036</v>
      </c>
      <c r="C28" s="125">
        <v>3</v>
      </c>
      <c r="D28" s="220">
        <f>(Enrollment!$D$37*Enrollment!$C$27*2.859/6)/6</f>
        <v>0</v>
      </c>
      <c r="E28" s="109"/>
    </row>
    <row r="29" spans="2:5" ht="15.75" customHeight="1">
      <c r="B29" s="141" t="s">
        <v>1037</v>
      </c>
      <c r="C29" s="125">
        <v>3</v>
      </c>
      <c r="D29" s="220">
        <f>(Enrollment!$D$38*Enrollment!$C$27*2.859/6)/6</f>
        <v>0</v>
      </c>
      <c r="E29" s="109"/>
    </row>
    <row r="30" spans="2:5" ht="15.75" customHeight="1">
      <c r="B30" s="141" t="s">
        <v>1038</v>
      </c>
      <c r="C30" s="125">
        <v>2.7</v>
      </c>
      <c r="D30" s="220">
        <f>(Enrollment!$D$39*Enrollment!$C$27*4.25/6)/6</f>
        <v>0</v>
      </c>
      <c r="E30" s="109"/>
    </row>
    <row r="31" spans="2:5" ht="15.75" customHeight="1">
      <c r="B31" s="141" t="s">
        <v>1039</v>
      </c>
      <c r="C31" s="125">
        <v>2.2999999999999998</v>
      </c>
      <c r="D31" s="220">
        <f>(Enrollment!$D$40*Enrollment!$C$27*5.5/6)/6</f>
        <v>0</v>
      </c>
      <c r="E31" s="109"/>
    </row>
    <row r="32" spans="2:5" ht="15.75" customHeight="1">
      <c r="B32" s="141" t="s">
        <v>1040</v>
      </c>
      <c r="C32" s="125">
        <v>2.8</v>
      </c>
      <c r="D32" s="220">
        <f>(Enrollment!$D$41*Enrollment!$C$27*5.5/6)/6</f>
        <v>0</v>
      </c>
      <c r="E32" s="109"/>
    </row>
    <row r="33" spans="2:5" ht="15.75" customHeight="1">
      <c r="B33" s="141" t="s">
        <v>1041</v>
      </c>
      <c r="C33" s="125">
        <v>4</v>
      </c>
      <c r="D33" s="220">
        <f>(Enrollment!$D$42*Enrollment!$C$27*5.5/6)/6</f>
        <v>0</v>
      </c>
      <c r="E33" s="109"/>
    </row>
    <row r="34" spans="2:5" ht="16.5" thickBot="1">
      <c r="B34" s="175" t="s">
        <v>1045</v>
      </c>
      <c r="C34" s="176"/>
      <c r="D34" s="174">
        <f>SUM(D24:D33)</f>
        <v>0</v>
      </c>
      <c r="E34" s="109"/>
    </row>
    <row r="35" spans="2:5" ht="17.25" thickTop="1" thickBot="1">
      <c r="B35" s="177" t="s">
        <v>1046</v>
      </c>
      <c r="C35" s="178"/>
      <c r="D35" s="179">
        <f>(D24*$C$24)+(D25*$C$25)+(D26*$C$26)+(D27*$C$27)+(D28*$C$28)+(D29*$C$29)+(D30*$C$30)+(D31*$C$31)+(D32*$C$32)+(D33*$C$33)</f>
        <v>0</v>
      </c>
    </row>
    <row r="36" spans="2:5" ht="15.75" customHeight="1" thickTop="1">
      <c r="B36" s="141" t="s">
        <v>282</v>
      </c>
      <c r="C36" s="126">
        <v>1.1000000000000001</v>
      </c>
      <c r="D36" s="139">
        <f>Enrollment!$C$43*Enrollment!$C$27</f>
        <v>0</v>
      </c>
    </row>
    <row r="37" spans="2:5" ht="15.75" customHeight="1">
      <c r="B37" s="140" t="s">
        <v>280</v>
      </c>
      <c r="C37" s="122">
        <v>1.35</v>
      </c>
      <c r="D37" s="139">
        <f>(Enrollment!$C$49*Enrollment!$C$27*0.17)+(Enrollment!$C$50*Enrollment!$C$27*0.33)+(Enrollment!$C$51*Enrollment!$C$27*0.5)+(Enrollment!$C$52*Enrollment!$C$27*0.67)+(Enrollment!$C$53*Enrollment!$C$27*0.83)+(Enrollment!$C$54*Enrollment!$C$27*1)</f>
        <v>0</v>
      </c>
    </row>
    <row r="38" spans="2:5" ht="15.75" customHeight="1">
      <c r="B38" s="142" t="s">
        <v>1047</v>
      </c>
      <c r="C38" s="127">
        <v>50</v>
      </c>
      <c r="D38" s="139">
        <f>(Enrollment!$D$49*Enrollment!$C$27*0.17)+(Enrollment!$D$50*Enrollment!$C$27*0.33)+(Enrollment!$D$51*Enrollment!$C$27*0.5)+(Enrollment!$D$52*Enrollment!$C$27*0.67)+(Enrollment!$D$53*Enrollment!$C$27*0.83)+(Enrollment!$D$54*Enrollment!$C$27*1)</f>
        <v>0</v>
      </c>
    </row>
    <row r="39" spans="2:5" ht="16.5" thickBot="1">
      <c r="B39" s="180" t="s">
        <v>281</v>
      </c>
      <c r="C39" s="233"/>
      <c r="D39" s="183">
        <f>D7-D21-D37</f>
        <v>0</v>
      </c>
    </row>
    <row r="40" spans="2:5" ht="15.75" customHeight="1" thickTop="1">
      <c r="B40" s="141" t="s">
        <v>278</v>
      </c>
      <c r="C40" s="122">
        <v>0.12</v>
      </c>
      <c r="D40" s="139">
        <f>IF(Enrollment!$C$61&lt;D7*0.05,Enrollment!$C$61,D7*0.05)</f>
        <v>0</v>
      </c>
    </row>
    <row r="41" spans="2:5" ht="15.75" customHeight="1">
      <c r="B41" s="142" t="s">
        <v>1048</v>
      </c>
      <c r="C41" s="128">
        <v>0.2</v>
      </c>
      <c r="D41" s="139">
        <f>IF(D7=0,0,Enrollment!$C$73)</f>
        <v>0</v>
      </c>
    </row>
    <row r="42" spans="2:5" ht="15.75" customHeight="1">
      <c r="B42" s="141" t="s">
        <v>1049</v>
      </c>
      <c r="C42" s="124">
        <v>2.41</v>
      </c>
      <c r="D42" s="139">
        <f>Enrollment!$C$64*Enrollment!$C$27*0.2936</f>
        <v>0</v>
      </c>
    </row>
    <row r="43" spans="2:5" ht="15.75" customHeight="1">
      <c r="B43" s="141" t="s">
        <v>283</v>
      </c>
      <c r="C43" s="126">
        <v>0.1</v>
      </c>
      <c r="D43" s="139">
        <f>Enrollment!$C$67*Enrollment!$C$27</f>
        <v>0</v>
      </c>
    </row>
    <row r="44" spans="2:5" ht="15.75" customHeight="1">
      <c r="B44" s="160" t="s">
        <v>246</v>
      </c>
      <c r="C44" s="161"/>
      <c r="D44" s="162">
        <f>IFERROR(1-((D52-D51)/2)/D52,0)</f>
        <v>0.97328385899814474</v>
      </c>
    </row>
    <row r="45" spans="2:5" ht="19.5" thickBot="1">
      <c r="B45" s="181" t="s">
        <v>1050</v>
      </c>
      <c r="C45" s="182" t="s">
        <v>1051</v>
      </c>
      <c r="D45" s="183">
        <f t="shared" ref="D45" si="0">IFERROR(ROUND(((D61+D62+D63+D72+D74+D80)*D44)/D51,3),0)</f>
        <v>0</v>
      </c>
    </row>
    <row r="46" spans="2:5" ht="15.75" customHeight="1" thickTop="1">
      <c r="B46" s="142" t="s">
        <v>1052</v>
      </c>
      <c r="C46" s="129"/>
      <c r="D46" s="152" t="s">
        <v>274</v>
      </c>
    </row>
    <row r="47" spans="2:5" ht="15.75" customHeight="1">
      <c r="B47" s="142" t="s">
        <v>1053</v>
      </c>
      <c r="C47" s="130">
        <v>1</v>
      </c>
      <c r="D47" s="153">
        <v>0</v>
      </c>
    </row>
    <row r="48" spans="2:5" ht="15.75" customHeight="1">
      <c r="B48" s="142" t="s">
        <v>1054</v>
      </c>
      <c r="C48" s="130">
        <v>1</v>
      </c>
      <c r="D48" s="154">
        <v>0</v>
      </c>
    </row>
    <row r="49" spans="2:5" ht="18.75">
      <c r="B49" s="184" t="s">
        <v>1055</v>
      </c>
      <c r="C49" s="185" t="s">
        <v>1051</v>
      </c>
      <c r="D49" s="186"/>
    </row>
    <row r="50" spans="2:5" ht="15.75" customHeight="1">
      <c r="B50" s="142" t="s">
        <v>1056</v>
      </c>
      <c r="C50" s="130">
        <v>2</v>
      </c>
      <c r="D50" s="147">
        <v>447.18</v>
      </c>
      <c r="E50" s="120"/>
    </row>
    <row r="51" spans="2:5" ht="15.75" customHeight="1">
      <c r="B51" s="142" t="s">
        <v>1057</v>
      </c>
      <c r="C51" s="130">
        <v>7</v>
      </c>
      <c r="D51" s="148">
        <v>5102</v>
      </c>
      <c r="E51" s="121"/>
    </row>
    <row r="52" spans="2:5" ht="15.75" customHeight="1">
      <c r="B52" s="142" t="s">
        <v>1058</v>
      </c>
      <c r="C52" s="130">
        <v>7</v>
      </c>
      <c r="D52" s="148">
        <v>5390</v>
      </c>
      <c r="E52" s="121"/>
    </row>
    <row r="53" spans="2:5" ht="15.75" customHeight="1">
      <c r="B53" s="142" t="s">
        <v>1059</v>
      </c>
      <c r="C53" s="130">
        <v>7</v>
      </c>
      <c r="D53" s="148">
        <v>6535</v>
      </c>
      <c r="E53" s="121"/>
    </row>
    <row r="54" spans="2:5" ht="15.75" customHeight="1">
      <c r="B54" s="142" t="s">
        <v>1060</v>
      </c>
      <c r="C54" s="131" t="s">
        <v>1061</v>
      </c>
      <c r="D54" s="149">
        <v>5.7339389999999997E-2</v>
      </c>
      <c r="E54" s="120"/>
    </row>
    <row r="55" spans="2:5" ht="15.75" customHeight="1">
      <c r="B55" s="142" t="s">
        <v>1062</v>
      </c>
      <c r="C55" s="131" t="s">
        <v>1061</v>
      </c>
      <c r="D55" s="149">
        <v>4.9002999999999998E-2</v>
      </c>
      <c r="E55" s="120"/>
    </row>
    <row r="56" spans="2:5" ht="15.75" customHeight="1">
      <c r="B56" s="142" t="s">
        <v>1063</v>
      </c>
      <c r="C56" s="130">
        <v>16</v>
      </c>
      <c r="D56" s="149">
        <v>6.0034999999999998E-2</v>
      </c>
      <c r="E56" s="120"/>
    </row>
    <row r="57" spans="2:5" ht="15.75" customHeight="1">
      <c r="B57" s="160" t="s">
        <v>1064</v>
      </c>
      <c r="C57" s="209">
        <v>16</v>
      </c>
      <c r="D57" s="210">
        <v>37</v>
      </c>
      <c r="E57" s="112"/>
    </row>
    <row r="58" spans="2:5" ht="15.75" customHeight="1">
      <c r="B58" s="160" t="s">
        <v>1065</v>
      </c>
      <c r="C58" s="209">
        <v>12</v>
      </c>
      <c r="D58" s="210">
        <v>106.28</v>
      </c>
      <c r="E58" s="112"/>
    </row>
    <row r="59" spans="2:5" ht="15.75" customHeight="1">
      <c r="B59" s="160" t="s">
        <v>1066</v>
      </c>
      <c r="C59" s="209">
        <v>12</v>
      </c>
      <c r="D59" s="210">
        <v>31.95</v>
      </c>
      <c r="E59" s="112"/>
    </row>
    <row r="60" spans="2:5" ht="30" customHeight="1">
      <c r="B60" s="187" t="s">
        <v>1067</v>
      </c>
      <c r="C60" s="188" t="s">
        <v>1051</v>
      </c>
      <c r="D60" s="189"/>
      <c r="E60" s="113"/>
    </row>
    <row r="61" spans="2:5" ht="15.75" customHeight="1">
      <c r="B61" s="143" t="s">
        <v>1068</v>
      </c>
      <c r="C61" s="132">
        <v>2</v>
      </c>
      <c r="D61" s="151">
        <f t="shared" ref="D61" si="1">D39*D53</f>
        <v>0</v>
      </c>
      <c r="E61" s="114"/>
    </row>
    <row r="62" spans="2:5" ht="15.75" customHeight="1">
      <c r="B62" s="143" t="s">
        <v>1069</v>
      </c>
      <c r="C62" s="132">
        <v>2</v>
      </c>
      <c r="D62" s="151">
        <f>D40*$C$40*D53</f>
        <v>0</v>
      </c>
      <c r="E62" s="114"/>
    </row>
    <row r="63" spans="2:5" ht="15.75" customHeight="1">
      <c r="B63" s="143" t="s">
        <v>1070</v>
      </c>
      <c r="C63" s="132">
        <v>2</v>
      </c>
      <c r="D63" s="151">
        <f>D43*$C$43*D53</f>
        <v>0</v>
      </c>
      <c r="E63" s="114"/>
    </row>
    <row r="64" spans="2:5" ht="15.75" customHeight="1">
      <c r="B64" s="144" t="s">
        <v>1071</v>
      </c>
      <c r="C64" s="132">
        <v>2</v>
      </c>
      <c r="D64" s="159">
        <v>0</v>
      </c>
      <c r="E64" s="114"/>
    </row>
    <row r="65" spans="2:5" ht="15.75" customHeight="1">
      <c r="B65" s="144" t="s">
        <v>1072</v>
      </c>
      <c r="C65" s="132">
        <v>2</v>
      </c>
      <c r="D65" s="150">
        <f>IF(D7&gt;D8,D8*$C$8,D7*$C$8)</f>
        <v>0</v>
      </c>
      <c r="E65" s="114"/>
    </row>
    <row r="66" spans="2:5" ht="27.95" customHeight="1">
      <c r="B66" s="190" t="s">
        <v>1073</v>
      </c>
      <c r="C66" s="188" t="s">
        <v>1051</v>
      </c>
      <c r="D66" s="191"/>
      <c r="E66" s="113"/>
    </row>
    <row r="67" spans="2:5" ht="15.75" customHeight="1">
      <c r="B67" s="143" t="s">
        <v>1074</v>
      </c>
      <c r="C67" s="132">
        <v>10</v>
      </c>
      <c r="D67" s="151">
        <f>(D22-(D19*$C$19+D20*$C$20))*D53</f>
        <v>0</v>
      </c>
      <c r="E67" s="114"/>
    </row>
    <row r="68" spans="2:5" ht="15.75" customHeight="1">
      <c r="B68" s="143" t="s">
        <v>1075</v>
      </c>
      <c r="C68" s="132">
        <v>10</v>
      </c>
      <c r="D68" s="151">
        <f>D36*$C$36*D53</f>
        <v>0</v>
      </c>
      <c r="E68" s="114"/>
    </row>
    <row r="69" spans="2:5" ht="15.75" customHeight="1">
      <c r="B69" s="143" t="s">
        <v>1076</v>
      </c>
      <c r="C69" s="132">
        <v>10</v>
      </c>
      <c r="D69" s="151">
        <f>D20*$C$20*D53</f>
        <v>0</v>
      </c>
      <c r="E69" s="114"/>
    </row>
    <row r="70" spans="2:5" ht="15.75" customHeight="1">
      <c r="B70" s="143" t="s">
        <v>835</v>
      </c>
      <c r="C70" s="132">
        <v>10</v>
      </c>
      <c r="D70" s="151">
        <f>D19*$C$19*D53</f>
        <v>0</v>
      </c>
      <c r="E70" s="114"/>
    </row>
    <row r="71" spans="2:5" ht="15.75" customHeight="1">
      <c r="B71" s="143" t="s">
        <v>1077</v>
      </c>
      <c r="C71" s="132">
        <v>10</v>
      </c>
      <c r="D71" s="151">
        <f t="shared" ref="D71" si="2">D35*D53*0.75</f>
        <v>0</v>
      </c>
      <c r="E71" s="114"/>
    </row>
    <row r="72" spans="2:5" ht="18.95" customHeight="1" thickBot="1">
      <c r="B72" s="211" t="s">
        <v>1078</v>
      </c>
      <c r="C72" s="212"/>
      <c r="D72" s="213">
        <f>SUM(D67:D71)</f>
        <v>0</v>
      </c>
      <c r="E72" s="114"/>
    </row>
    <row r="73" spans="2:5" ht="27.95" customHeight="1" thickTop="1">
      <c r="B73" s="192" t="s">
        <v>1079</v>
      </c>
      <c r="C73" s="188" t="s">
        <v>1051</v>
      </c>
      <c r="D73" s="191"/>
      <c r="E73" s="113"/>
    </row>
    <row r="74" spans="2:5" ht="15.75" customHeight="1">
      <c r="B74" s="144" t="s">
        <v>1080</v>
      </c>
      <c r="C74" s="133">
        <v>10</v>
      </c>
      <c r="D74" s="150">
        <f>D37*$C$37*D53</f>
        <v>0</v>
      </c>
      <c r="E74" s="114"/>
    </row>
    <row r="75" spans="2:5" ht="15.75" customHeight="1">
      <c r="B75" s="144" t="s">
        <v>1081</v>
      </c>
      <c r="C75" s="133">
        <v>10</v>
      </c>
      <c r="D75" s="151">
        <f>D38*$C$38</f>
        <v>0</v>
      </c>
      <c r="E75" s="114"/>
    </row>
    <row r="76" spans="2:5" ht="18.95" customHeight="1" thickBot="1">
      <c r="B76" s="211" t="s">
        <v>1082</v>
      </c>
      <c r="C76" s="214">
        <v>2</v>
      </c>
      <c r="D76" s="213">
        <f t="shared" ref="D76" si="3">SUM(D74:D75)</f>
        <v>0</v>
      </c>
      <c r="E76" s="114"/>
    </row>
    <row r="77" spans="2:5" ht="27.95" customHeight="1" thickTop="1">
      <c r="B77" s="192" t="s">
        <v>1083</v>
      </c>
      <c r="C77" s="188" t="s">
        <v>1051</v>
      </c>
      <c r="D77" s="191"/>
      <c r="E77" s="113"/>
    </row>
    <row r="78" spans="2:5" ht="15.75" customHeight="1">
      <c r="B78" s="143" t="s">
        <v>1084</v>
      </c>
      <c r="C78" s="132">
        <v>11</v>
      </c>
      <c r="D78" s="151">
        <f>D41*$C$41*D53</f>
        <v>0</v>
      </c>
      <c r="E78" s="114"/>
    </row>
    <row r="79" spans="2:5" ht="15.75" customHeight="1">
      <c r="B79" s="143" t="s">
        <v>1085</v>
      </c>
      <c r="C79" s="132">
        <v>11</v>
      </c>
      <c r="D79" s="151">
        <f>D42*$C$42*D53</f>
        <v>0</v>
      </c>
      <c r="E79" s="114"/>
    </row>
    <row r="80" spans="2:5" ht="18.95" customHeight="1" thickBot="1">
      <c r="B80" s="211" t="s">
        <v>1086</v>
      </c>
      <c r="C80" s="214">
        <v>2</v>
      </c>
      <c r="D80" s="213">
        <f t="shared" ref="D80" si="4">SUM(D78:D79)</f>
        <v>0</v>
      </c>
      <c r="E80" s="114"/>
    </row>
    <row r="81" spans="2:5" ht="27.95" customHeight="1" thickTop="1">
      <c r="B81" s="193" t="s">
        <v>1087</v>
      </c>
      <c r="C81" s="188" t="s">
        <v>1051</v>
      </c>
      <c r="D81" s="194"/>
      <c r="E81" s="114"/>
    </row>
    <row r="82" spans="2:5" ht="15.75" customHeight="1">
      <c r="B82" s="143" t="s">
        <v>1088</v>
      </c>
      <c r="C82" s="134">
        <v>9</v>
      </c>
      <c r="D82" s="151">
        <f>IF(D7=0,0,Enrollment!$C$76)</f>
        <v>0</v>
      </c>
      <c r="E82" s="114"/>
    </row>
    <row r="83" spans="2:5" ht="15.75" customHeight="1">
      <c r="B83" s="143" t="s">
        <v>304</v>
      </c>
      <c r="C83" s="134">
        <v>9</v>
      </c>
      <c r="D83" s="151">
        <f>IF(D8=0,0,Enrollment!$C$77)</f>
        <v>0</v>
      </c>
      <c r="E83" s="114"/>
    </row>
    <row r="84" spans="2:5" ht="15.75" customHeight="1">
      <c r="B84" s="143" t="s">
        <v>1089</v>
      </c>
      <c r="C84" s="134">
        <v>9</v>
      </c>
      <c r="D84" s="151">
        <f>IF(D9=0,0,Enrollment!$C$78)</f>
        <v>0</v>
      </c>
      <c r="E84" s="114"/>
    </row>
    <row r="85" spans="2:5" ht="18.95" customHeight="1" thickBot="1">
      <c r="B85" s="215" t="s">
        <v>1090</v>
      </c>
      <c r="C85" s="214">
        <v>2</v>
      </c>
      <c r="D85" s="213">
        <f t="shared" ref="D85" si="5">SUM(D82:D84)</f>
        <v>0</v>
      </c>
      <c r="E85" s="114"/>
    </row>
    <row r="86" spans="2:5" s="116" customFormat="1" ht="30" customHeight="1" thickTop="1" thickBot="1">
      <c r="B86" s="195" t="s">
        <v>1091</v>
      </c>
      <c r="C86" s="196">
        <v>2</v>
      </c>
      <c r="D86" s="197">
        <f t="shared" ref="D86" si="6">SUM(D61:D65)+D72+D76+D80+D85</f>
        <v>0</v>
      </c>
      <c r="E86" s="115"/>
    </row>
    <row r="87" spans="2:5" ht="31.5" customHeight="1" thickTop="1">
      <c r="B87" s="216" t="s">
        <v>1092</v>
      </c>
      <c r="C87" s="217" t="s">
        <v>1051</v>
      </c>
      <c r="D87" s="189"/>
      <c r="E87" s="113"/>
    </row>
    <row r="88" spans="2:5" ht="15.75" customHeight="1">
      <c r="B88" s="144" t="s">
        <v>389</v>
      </c>
      <c r="C88" s="133">
        <v>12</v>
      </c>
      <c r="D88" s="150">
        <f t="shared" ref="D88" si="7">ROUND((D58*D45*D54*100),1)</f>
        <v>0</v>
      </c>
      <c r="E88" s="114"/>
    </row>
    <row r="89" spans="2:5" ht="15.75" customHeight="1">
      <c r="B89" s="143" t="s">
        <v>390</v>
      </c>
      <c r="C89" s="132">
        <v>12</v>
      </c>
      <c r="D89" s="151">
        <f t="shared" ref="D89" si="8">ROUND((D59*D45*D55*100),1)</f>
        <v>0</v>
      </c>
      <c r="E89" s="114"/>
    </row>
    <row r="90" spans="2:5" s="118" customFormat="1" ht="21.75" thickBot="1">
      <c r="B90" s="198" t="s">
        <v>392</v>
      </c>
      <c r="C90" s="199">
        <v>3</v>
      </c>
      <c r="D90" s="200">
        <f>SUM(D88:D89)</f>
        <v>0</v>
      </c>
      <c r="E90" s="117"/>
    </row>
    <row r="91" spans="2:5" ht="19.5" thickTop="1">
      <c r="B91" s="218" t="s">
        <v>122</v>
      </c>
      <c r="C91" s="219"/>
      <c r="D91" s="189"/>
      <c r="E91" s="114"/>
    </row>
    <row r="92" spans="2:5" ht="15.75">
      <c r="B92" s="144" t="s">
        <v>340</v>
      </c>
      <c r="C92" s="135">
        <v>13</v>
      </c>
      <c r="D92" s="151">
        <f t="shared" ref="D92" si="9">IF(D46="YES",D47*500+D48*250,0)</f>
        <v>0</v>
      </c>
      <c r="E92" s="114"/>
    </row>
    <row r="93" spans="2:5" ht="15.75">
      <c r="B93" s="145" t="s">
        <v>1098</v>
      </c>
      <c r="C93" s="136"/>
      <c r="D93" s="222" t="s">
        <v>274</v>
      </c>
      <c r="E93" s="114"/>
    </row>
    <row r="94" spans="2:5" ht="15.75">
      <c r="B94" s="144" t="s">
        <v>1093</v>
      </c>
      <c r="C94" s="137">
        <v>16</v>
      </c>
      <c r="D94" s="151">
        <f t="shared" ref="D94" si="10">IF(D93="YES", IFERROR(ROUND((D7*D56*D57*100),1),0), 0)</f>
        <v>0</v>
      </c>
      <c r="E94" s="114"/>
    </row>
    <row r="95" spans="2:5" ht="21.75" thickBot="1">
      <c r="B95" s="201" t="s">
        <v>123</v>
      </c>
      <c r="C95" s="202">
        <v>3</v>
      </c>
      <c r="D95" s="200">
        <f t="shared" ref="D95" si="11">+D92+D94</f>
        <v>0</v>
      </c>
      <c r="E95" s="114"/>
    </row>
    <row r="96" spans="2:5" ht="16.5" thickTop="1">
      <c r="B96" s="146"/>
      <c r="C96" s="137" t="s">
        <v>1051</v>
      </c>
      <c r="D96" s="150"/>
      <c r="E96" s="114"/>
    </row>
    <row r="97" spans="2:5" ht="21.75" thickBot="1">
      <c r="B97" s="203" t="s">
        <v>1094</v>
      </c>
      <c r="C97" s="202">
        <v>3</v>
      </c>
      <c r="D97" s="200">
        <f t="shared" ref="D97" si="12">D86+D90+D95</f>
        <v>0</v>
      </c>
      <c r="E97" s="114"/>
    </row>
    <row r="98" spans="2:5" s="118" customFormat="1" ht="22.5" thickTop="1" thickBot="1">
      <c r="B98" s="203" t="s">
        <v>1095</v>
      </c>
      <c r="C98" s="204">
        <v>3</v>
      </c>
      <c r="D98" s="205">
        <f t="shared" ref="D98" si="13">D9*D50</f>
        <v>0</v>
      </c>
      <c r="E98" s="117"/>
    </row>
    <row r="99" spans="2:5" s="118" customFormat="1" ht="22.5" thickTop="1" thickBot="1">
      <c r="B99" s="206" t="s">
        <v>1096</v>
      </c>
      <c r="C99" s="207">
        <v>3</v>
      </c>
      <c r="D99" s="208">
        <f t="shared" ref="D99" si="14">D97-D98</f>
        <v>0</v>
      </c>
      <c r="E99" s="117"/>
    </row>
  </sheetData>
  <sheetProtection algorithmName="SHA-512" hashValue="HDDKQM0cCoJzSCSHv2/TkIG7FNnbeTFqs8243Ql7sO62O1H/VYNb25yDg8mXjWxITq/i8XINsHhhqrRWrEhmLA==" saltValue="LQe0/4k6wAQovsrXpKhujQ==" spinCount="100000" sheet="1" objects="1" scenarios="1" selectLockedCells="1" selectUnlockedCells="1"/>
  <mergeCells count="2">
    <mergeCell ref="B5:D5"/>
    <mergeCell ref="B4:D4"/>
  </mergeCells>
  <pageMargins left="0.25" right="0.25" top="0.75" bottom="0.5" header="0.3" footer="0.3"/>
  <pageSetup scale="80" orientation="portrait" r:id="rId1"/>
  <headerFooter>
    <oddFoote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00B0F0"/>
  </sheetPr>
  <dimension ref="A1:AD66"/>
  <sheetViews>
    <sheetView showGridLines="0" workbookViewId="0">
      <selection activeCell="G15" sqref="G15"/>
    </sheetView>
  </sheetViews>
  <sheetFormatPr defaultRowHeight="12.75"/>
  <cols>
    <col min="1" max="1" width="3.140625" style="108" customWidth="1"/>
    <col min="2" max="2" width="53.5703125" style="108" customWidth="1"/>
    <col min="3" max="3" width="17.140625" style="108" customWidth="1"/>
    <col min="4" max="4" width="11.42578125" style="108" customWidth="1"/>
    <col min="5" max="5" width="18" style="108" customWidth="1"/>
    <col min="6" max="6" width="3" style="108" customWidth="1"/>
    <col min="7" max="16384" width="9.140625" style="108"/>
  </cols>
  <sheetData>
    <row r="1" spans="1:30">
      <c r="A1" s="273"/>
      <c r="B1" s="273"/>
      <c r="C1" s="273"/>
      <c r="D1" s="273"/>
      <c r="E1" s="273"/>
      <c r="F1" s="273"/>
      <c r="G1" s="273"/>
      <c r="H1" s="273"/>
      <c r="I1" s="273"/>
      <c r="J1" s="273"/>
      <c r="K1" s="273"/>
      <c r="L1" s="273"/>
      <c r="M1" s="273"/>
      <c r="N1" s="273"/>
      <c r="O1" s="273"/>
      <c r="P1" s="273"/>
      <c r="Q1" s="273"/>
      <c r="R1" s="273"/>
      <c r="S1" s="273"/>
      <c r="T1" s="273"/>
      <c r="U1" s="273"/>
      <c r="V1" s="273"/>
      <c r="W1" s="273"/>
    </row>
    <row r="2" spans="1:30" ht="15">
      <c r="A2" s="273"/>
      <c r="B2" s="251">
        <f ca="1">NOW()</f>
        <v>43735.637566319441</v>
      </c>
      <c r="C2" s="273"/>
      <c r="D2" s="273"/>
      <c r="E2" s="273"/>
      <c r="F2" s="273"/>
      <c r="G2" s="273"/>
      <c r="H2" s="273"/>
      <c r="I2" s="273"/>
      <c r="J2" s="273"/>
      <c r="K2" s="273"/>
      <c r="L2" s="273"/>
      <c r="M2" s="273"/>
      <c r="N2" s="273"/>
      <c r="O2" s="273"/>
      <c r="P2" s="273"/>
      <c r="Q2" s="273"/>
      <c r="R2" s="273"/>
      <c r="S2" s="273"/>
      <c r="T2" s="273"/>
      <c r="U2" s="273"/>
      <c r="V2" s="273"/>
      <c r="W2" s="273"/>
    </row>
    <row r="3" spans="1:30" ht="6" customHeight="1">
      <c r="A3" s="273"/>
      <c r="B3" s="273"/>
      <c r="C3" s="273"/>
      <c r="D3" s="273"/>
      <c r="E3" s="273"/>
      <c r="F3" s="273"/>
      <c r="G3" s="273"/>
      <c r="H3" s="273"/>
      <c r="I3" s="273"/>
      <c r="J3" s="273"/>
      <c r="K3" s="273"/>
      <c r="L3" s="273"/>
      <c r="M3" s="273"/>
      <c r="N3" s="273"/>
      <c r="O3" s="273"/>
      <c r="P3" s="273"/>
      <c r="Q3" s="273"/>
      <c r="R3" s="273"/>
      <c r="S3" s="273"/>
      <c r="T3" s="273"/>
      <c r="U3" s="273"/>
      <c r="V3" s="273"/>
      <c r="W3" s="273"/>
    </row>
    <row r="4" spans="1:30" ht="22.5" customHeight="1">
      <c r="A4" s="273"/>
      <c r="B4" s="728" t="str">
        <f>X_School_Name</f>
        <v>Proposed Charter School Name</v>
      </c>
      <c r="C4" s="729"/>
      <c r="D4" s="729"/>
      <c r="E4" s="730"/>
      <c r="F4" s="273"/>
      <c r="G4" s="273"/>
      <c r="H4" s="273"/>
      <c r="I4" s="273"/>
      <c r="J4" s="273"/>
      <c r="K4" s="273"/>
      <c r="L4" s="273"/>
      <c r="M4" s="273"/>
      <c r="N4" s="273"/>
      <c r="O4" s="273"/>
      <c r="P4" s="273"/>
      <c r="Q4" s="273"/>
      <c r="R4" s="273"/>
      <c r="S4" s="273"/>
      <c r="T4" s="273"/>
      <c r="U4" s="273"/>
      <c r="V4" s="273"/>
      <c r="W4" s="273"/>
    </row>
    <row r="5" spans="1:30" ht="21">
      <c r="A5" s="273"/>
      <c r="B5" s="725" t="s">
        <v>1021</v>
      </c>
      <c r="C5" s="726"/>
      <c r="D5" s="726"/>
      <c r="E5" s="727"/>
      <c r="F5" s="273"/>
      <c r="G5" s="273"/>
      <c r="H5" s="273"/>
      <c r="I5" s="273"/>
      <c r="J5" s="273"/>
      <c r="K5" s="273"/>
      <c r="L5" s="273"/>
      <c r="M5" s="273"/>
      <c r="N5" s="273"/>
      <c r="O5" s="273"/>
      <c r="P5" s="273"/>
      <c r="Q5" s="273"/>
      <c r="R5" s="273"/>
      <c r="S5" s="273"/>
      <c r="T5" s="273"/>
      <c r="U5" s="273"/>
      <c r="V5" s="273"/>
      <c r="W5" s="273"/>
    </row>
    <row r="6" spans="1:30" ht="13.5" thickBot="1">
      <c r="A6" s="273"/>
      <c r="B6" s="273"/>
      <c r="C6" s="273"/>
      <c r="D6" s="600"/>
      <c r="E6" s="600"/>
      <c r="F6" s="273"/>
      <c r="G6" s="273"/>
      <c r="H6" s="273"/>
      <c r="I6" s="273"/>
      <c r="J6" s="273"/>
      <c r="K6" s="273"/>
      <c r="L6" s="273"/>
      <c r="M6" s="273"/>
      <c r="N6" s="273"/>
      <c r="O6" s="273"/>
      <c r="P6" s="273"/>
      <c r="Q6" s="273"/>
      <c r="R6" s="273"/>
      <c r="S6" s="273"/>
      <c r="T6" s="273"/>
      <c r="U6" s="273"/>
      <c r="V6" s="273"/>
      <c r="W6" s="273"/>
    </row>
    <row r="7" spans="1:30" ht="18" customHeight="1">
      <c r="A7" s="273"/>
      <c r="B7" s="601" t="s">
        <v>1024</v>
      </c>
      <c r="C7" s="602">
        <f>SOF!D97</f>
        <v>0</v>
      </c>
      <c r="D7" s="306"/>
      <c r="E7" s="306"/>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row>
    <row r="8" spans="1:30" ht="18" customHeight="1">
      <c r="A8" s="273"/>
      <c r="B8" s="603" t="s">
        <v>1025</v>
      </c>
      <c r="C8" s="604">
        <v>0</v>
      </c>
      <c r="D8" s="306"/>
      <c r="E8" s="306"/>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row>
    <row r="9" spans="1:30" ht="18" customHeight="1">
      <c r="A9" s="273"/>
      <c r="B9" s="603" t="s">
        <v>1026</v>
      </c>
      <c r="C9" s="604">
        <v>0</v>
      </c>
      <c r="D9" s="306"/>
      <c r="E9" s="306"/>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row>
    <row r="10" spans="1:30" ht="18" customHeight="1" thickBot="1">
      <c r="A10" s="273"/>
      <c r="B10" s="605" t="s">
        <v>363</v>
      </c>
      <c r="C10" s="606">
        <f>C7-C8-C9</f>
        <v>0</v>
      </c>
      <c r="D10" s="306"/>
      <c r="E10" s="306"/>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row>
    <row r="11" spans="1:30" ht="18" customHeight="1" thickBot="1">
      <c r="A11" s="273"/>
      <c r="B11" s="607"/>
      <c r="C11" s="608"/>
      <c r="D11" s="608"/>
      <c r="E11" s="609"/>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row>
    <row r="12" spans="1:30" ht="45.75" customHeight="1" thickBot="1">
      <c r="A12" s="273"/>
      <c r="B12" s="610" t="s">
        <v>364</v>
      </c>
      <c r="C12" s="611" t="s">
        <v>1022</v>
      </c>
      <c r="D12" s="611" t="s">
        <v>365</v>
      </c>
      <c r="E12" s="612" t="s">
        <v>552</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row>
    <row r="13" spans="1:30" ht="18" customHeight="1">
      <c r="A13" s="273"/>
      <c r="B13" s="613" t="s">
        <v>366</v>
      </c>
      <c r="C13" s="614">
        <v>12</v>
      </c>
      <c r="D13" s="615">
        <v>8.3000000000000004E-2</v>
      </c>
      <c r="E13" s="616">
        <f>($C$7-$C$8)*$D13</f>
        <v>0</v>
      </c>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pans="1:30" ht="18" customHeight="1">
      <c r="A14" s="273"/>
      <c r="B14" s="617" t="s">
        <v>367</v>
      </c>
      <c r="C14" s="618">
        <v>11</v>
      </c>
      <c r="D14" s="619">
        <v>9.0999999999999998E-2</v>
      </c>
      <c r="E14" s="620">
        <f>($C$7-$C$8-SUM($E$13))*$D14</f>
        <v>0</v>
      </c>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row>
    <row r="15" spans="1:30" ht="18" customHeight="1">
      <c r="A15" s="273"/>
      <c r="B15" s="621" t="s">
        <v>368</v>
      </c>
      <c r="C15" s="622">
        <v>10</v>
      </c>
      <c r="D15" s="623">
        <v>0.10100000000000001</v>
      </c>
      <c r="E15" s="624">
        <f>($C$7-$C$8-SUM($E$13:$E$14))*$D15</f>
        <v>0</v>
      </c>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row>
    <row r="16" spans="1:30" ht="18" customHeight="1">
      <c r="A16" s="273"/>
      <c r="B16" s="617" t="s">
        <v>369</v>
      </c>
      <c r="C16" s="618">
        <v>9</v>
      </c>
      <c r="D16" s="619">
        <v>0.111</v>
      </c>
      <c r="E16" s="620">
        <f>($C$7-$C$8-SUM($E$13:$E$15))*$D16</f>
        <v>0</v>
      </c>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row>
    <row r="17" spans="1:30" ht="18" customHeight="1">
      <c r="A17" s="273"/>
      <c r="B17" s="621" t="s">
        <v>370</v>
      </c>
      <c r="C17" s="625">
        <v>8</v>
      </c>
      <c r="D17" s="623">
        <v>0.124</v>
      </c>
      <c r="E17" s="624">
        <f>($C$7-$C$8-SUM($E$13:$E$16))*$D17</f>
        <v>0</v>
      </c>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row>
    <row r="18" spans="1:30" ht="18" customHeight="1">
      <c r="A18" s="273"/>
      <c r="B18" s="617" t="s">
        <v>371</v>
      </c>
      <c r="C18" s="618">
        <v>7</v>
      </c>
      <c r="D18" s="619">
        <v>0.14399999999999999</v>
      </c>
      <c r="E18" s="620">
        <f>($C$7-$C$8-SUM($E$13:$E$17))*$D18</f>
        <v>0</v>
      </c>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row>
    <row r="19" spans="1:30" ht="18" customHeight="1">
      <c r="A19" s="273"/>
      <c r="B19" s="621" t="s">
        <v>372</v>
      </c>
      <c r="C19" s="622">
        <v>6</v>
      </c>
      <c r="D19" s="623">
        <v>0.16600000000000001</v>
      </c>
      <c r="E19" s="624">
        <f>($C$7-$C$8-SUM($E$13:$E$18))*$D19</f>
        <v>0</v>
      </c>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row>
    <row r="20" spans="1:30" ht="18" customHeight="1">
      <c r="A20" s="273"/>
      <c r="B20" s="617" t="s">
        <v>373</v>
      </c>
      <c r="C20" s="618">
        <v>5</v>
      </c>
      <c r="D20" s="619">
        <v>0.19900000000000001</v>
      </c>
      <c r="E20" s="620">
        <f>($C$7-$C$8-SUM($E$13:$E$19))*$D20</f>
        <v>0</v>
      </c>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row>
    <row r="21" spans="1:30" ht="18" customHeight="1">
      <c r="A21" s="273"/>
      <c r="B21" s="621" t="s">
        <v>374</v>
      </c>
      <c r="C21" s="622">
        <v>4</v>
      </c>
      <c r="D21" s="623">
        <v>0.251</v>
      </c>
      <c r="E21" s="624">
        <f>($C$7-$C$8-SUM($E$13:$E$20))*$D21</f>
        <v>0</v>
      </c>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row>
    <row r="22" spans="1:30" ht="18" customHeight="1">
      <c r="A22" s="273"/>
      <c r="B22" s="617" t="s">
        <v>375</v>
      </c>
      <c r="C22" s="618">
        <v>3</v>
      </c>
      <c r="D22" s="619">
        <v>0.33200000000000002</v>
      </c>
      <c r="E22" s="620">
        <f>($C$7-$C$8-SUM($E$13:$E$21))*$D22</f>
        <v>0</v>
      </c>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row>
    <row r="23" spans="1:30" ht="18" customHeight="1">
      <c r="A23" s="273"/>
      <c r="B23" s="621" t="s">
        <v>376</v>
      </c>
      <c r="C23" s="625">
        <v>2</v>
      </c>
      <c r="D23" s="623">
        <v>0.497</v>
      </c>
      <c r="E23" s="624">
        <f>($C$7-$C$8-SUM($E$13:$E$22))*$D23</f>
        <v>0</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row>
    <row r="24" spans="1:30" ht="18" customHeight="1" thickBot="1">
      <c r="A24" s="273"/>
      <c r="B24" s="626" t="s">
        <v>377</v>
      </c>
      <c r="C24" s="627">
        <v>1</v>
      </c>
      <c r="D24" s="628">
        <v>1</v>
      </c>
      <c r="E24" s="629">
        <f>($C$7-$C$8-SUM($E$13:$E$23))*$D24</f>
        <v>0</v>
      </c>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row>
    <row r="25" spans="1:30" ht="18" customHeight="1" thickBot="1">
      <c r="A25" s="273"/>
      <c r="B25" s="630"/>
      <c r="C25" s="609"/>
      <c r="D25" s="631" t="s">
        <v>1023</v>
      </c>
      <c r="E25" s="632">
        <f>SUM(E13:E24)</f>
        <v>0</v>
      </c>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row>
    <row r="26" spans="1:30" s="273" customFormat="1"/>
    <row r="27" spans="1:30" s="273" customFormat="1"/>
    <row r="28" spans="1:30" s="273" customFormat="1" ht="15">
      <c r="B28" s="377"/>
    </row>
    <row r="29" spans="1:30" s="273" customFormat="1"/>
    <row r="30" spans="1:30" s="273" customFormat="1"/>
    <row r="31" spans="1:30" s="273" customFormat="1"/>
    <row r="32" spans="1:30" s="273" customFormat="1"/>
    <row r="33" s="273" customFormat="1"/>
    <row r="34" s="273" customFormat="1"/>
    <row r="35" s="273" customFormat="1"/>
    <row r="36" s="273" customFormat="1"/>
    <row r="37" s="273" customFormat="1"/>
    <row r="38" s="273" customFormat="1"/>
    <row r="39" s="273" customFormat="1"/>
    <row r="40" s="273" customFormat="1"/>
    <row r="41" s="273" customFormat="1"/>
    <row r="42" s="273" customFormat="1"/>
    <row r="43" s="273" customFormat="1"/>
    <row r="44" s="273" customFormat="1"/>
    <row r="45" s="273" customFormat="1"/>
    <row r="46" s="273" customFormat="1"/>
    <row r="47" s="273" customFormat="1"/>
    <row r="48" s="273" customFormat="1"/>
    <row r="49" spans="1:4" s="273" customFormat="1"/>
    <row r="50" spans="1:4" s="273" customFormat="1"/>
    <row r="51" spans="1:4" s="273" customFormat="1"/>
    <row r="52" spans="1:4" s="273" customFormat="1"/>
    <row r="53" spans="1:4" s="273" customFormat="1"/>
    <row r="54" spans="1:4" s="273" customFormat="1"/>
    <row r="55" spans="1:4" s="273" customFormat="1"/>
    <row r="56" spans="1:4" s="273" customFormat="1"/>
    <row r="57" spans="1:4" s="273" customFormat="1"/>
    <row r="58" spans="1:4" s="273" customFormat="1"/>
    <row r="59" spans="1:4" s="273" customFormat="1"/>
    <row r="60" spans="1:4" s="273" customFormat="1"/>
    <row r="61" spans="1:4" s="273" customFormat="1"/>
    <row r="62" spans="1:4" s="273" customFormat="1"/>
    <row r="63" spans="1:4">
      <c r="A63" s="273"/>
      <c r="B63" s="633"/>
      <c r="C63" s="633"/>
      <c r="D63" s="633"/>
    </row>
    <row r="64" spans="1:4">
      <c r="A64" s="273"/>
      <c r="B64" s="633"/>
      <c r="C64" s="633"/>
      <c r="D64" s="633"/>
    </row>
    <row r="65" spans="1:4">
      <c r="A65" s="273"/>
      <c r="B65" s="633"/>
      <c r="C65" s="633"/>
      <c r="D65" s="633"/>
    </row>
    <row r="66" spans="1:4">
      <c r="B66" s="633"/>
      <c r="C66" s="633"/>
      <c r="D66" s="633"/>
    </row>
  </sheetData>
  <sheetProtection algorithmName="SHA-512" hashValue="UOYNUKK4jdIyF8a+wz4Q56XUWxr9jLo8eLEvMT6pXOje9tGlnt9UFdkC1i+nSLhtVxeuA/D3RBkF0iFAuGWHcA==" saltValue="SMKGMb3KrblFUvhEISPd4A==" spinCount="100000" sheet="1" objects="1" scenarios="1" selectLockedCells="1" selectUnlockedCells="1"/>
  <mergeCells count="2">
    <mergeCell ref="B5:E5"/>
    <mergeCell ref="B4:E4"/>
  </mergeCells>
  <pageMargins left="0.25" right="0.25" top="0.75" bottom="0.25" header="0.3" footer="0.3"/>
  <pageSetup scale="95"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C23"/>
  <sheetViews>
    <sheetView workbookViewId="0"/>
  </sheetViews>
  <sheetFormatPr defaultColWidth="8.85546875" defaultRowHeight="12.75"/>
  <sheetData>
    <row r="1" spans="1:3">
      <c r="A1" s="15" t="s">
        <v>155</v>
      </c>
      <c r="B1" s="15">
        <v>1</v>
      </c>
      <c r="C1" s="17" t="s">
        <v>4</v>
      </c>
    </row>
    <row r="2" spans="1:3">
      <c r="A2" s="15" t="s">
        <v>156</v>
      </c>
      <c r="B2" s="15">
        <v>2</v>
      </c>
      <c r="C2" s="17" t="s">
        <v>4</v>
      </c>
    </row>
    <row r="3" spans="1:3">
      <c r="A3" s="15" t="s">
        <v>57</v>
      </c>
      <c r="B3" s="15">
        <v>3</v>
      </c>
      <c r="C3" s="17" t="s">
        <v>4</v>
      </c>
    </row>
    <row r="4" spans="1:3">
      <c r="A4" s="15" t="s">
        <v>58</v>
      </c>
      <c r="B4" s="15">
        <v>4</v>
      </c>
      <c r="C4" s="17" t="s">
        <v>4</v>
      </c>
    </row>
    <row r="5" spans="1:3">
      <c r="A5" s="15" t="s">
        <v>56</v>
      </c>
      <c r="B5" s="15">
        <v>5</v>
      </c>
      <c r="C5" s="17" t="s">
        <v>4</v>
      </c>
    </row>
    <row r="6" spans="1:3">
      <c r="A6" s="15" t="s">
        <v>239</v>
      </c>
      <c r="B6" s="15">
        <v>6</v>
      </c>
      <c r="C6" s="17" t="s">
        <v>4</v>
      </c>
    </row>
    <row r="7" spans="1:3">
      <c r="A7" s="15" t="s">
        <v>55</v>
      </c>
      <c r="B7" s="15">
        <v>7</v>
      </c>
      <c r="C7" s="17" t="s">
        <v>4</v>
      </c>
    </row>
    <row r="8" spans="1:3">
      <c r="A8" s="15" t="s">
        <v>59</v>
      </c>
      <c r="B8" s="15">
        <v>8</v>
      </c>
      <c r="C8" s="17" t="s">
        <v>4</v>
      </c>
    </row>
    <row r="9" spans="1:3">
      <c r="A9" s="15" t="s">
        <v>60</v>
      </c>
      <c r="B9" s="15">
        <v>9</v>
      </c>
      <c r="C9" s="17" t="s">
        <v>4</v>
      </c>
    </row>
    <row r="10" spans="1:3">
      <c r="A10" s="15" t="s">
        <v>61</v>
      </c>
      <c r="B10" s="15">
        <v>10</v>
      </c>
      <c r="C10" s="17" t="s">
        <v>4</v>
      </c>
    </row>
    <row r="11" spans="1:3">
      <c r="A11" s="15" t="s">
        <v>62</v>
      </c>
      <c r="B11" s="15">
        <v>11</v>
      </c>
      <c r="C11" s="17" t="s">
        <v>4</v>
      </c>
    </row>
    <row r="12" spans="1:3">
      <c r="A12" s="15" t="s">
        <v>63</v>
      </c>
      <c r="B12" s="15">
        <v>12</v>
      </c>
      <c r="C12" s="17" t="s">
        <v>4</v>
      </c>
    </row>
    <row r="13" spans="1:3">
      <c r="A13" s="15" t="s">
        <v>64</v>
      </c>
      <c r="B13" s="15">
        <v>13</v>
      </c>
      <c r="C13" s="17" t="s">
        <v>4</v>
      </c>
    </row>
    <row r="14" spans="1:3">
      <c r="A14" s="15" t="s">
        <v>65</v>
      </c>
      <c r="B14" s="15">
        <v>14</v>
      </c>
      <c r="C14" s="17" t="s">
        <v>4</v>
      </c>
    </row>
    <row r="15" spans="1:3">
      <c r="A15" s="15" t="s">
        <v>53</v>
      </c>
      <c r="B15" s="15">
        <v>15</v>
      </c>
      <c r="C15" s="17" t="s">
        <v>4</v>
      </c>
    </row>
    <row r="16" spans="1:3">
      <c r="A16" s="15" t="s">
        <v>54</v>
      </c>
      <c r="B16" s="15">
        <v>16</v>
      </c>
      <c r="C16" s="17" t="s">
        <v>4</v>
      </c>
    </row>
    <row r="18" spans="1:3">
      <c r="A18" s="15" t="s">
        <v>155</v>
      </c>
      <c r="B18" s="15">
        <v>1</v>
      </c>
      <c r="C18" s="17" t="s">
        <v>9</v>
      </c>
    </row>
    <row r="19" spans="1:3">
      <c r="A19" s="15" t="s">
        <v>156</v>
      </c>
      <c r="B19" s="15">
        <v>2</v>
      </c>
      <c r="C19" s="17" t="s">
        <v>9</v>
      </c>
    </row>
    <row r="20" spans="1:3">
      <c r="A20" s="15" t="s">
        <v>5</v>
      </c>
      <c r="B20" s="15">
        <v>3</v>
      </c>
      <c r="C20" s="17" t="s">
        <v>9</v>
      </c>
    </row>
    <row r="21" spans="1:3">
      <c r="A21" s="15" t="s">
        <v>6</v>
      </c>
      <c r="B21" s="15">
        <v>4</v>
      </c>
      <c r="C21" s="17" t="s">
        <v>9</v>
      </c>
    </row>
    <row r="22" spans="1:3">
      <c r="A22" s="15" t="s">
        <v>7</v>
      </c>
      <c r="B22" s="15">
        <v>5</v>
      </c>
      <c r="C22" s="17" t="s">
        <v>9</v>
      </c>
    </row>
    <row r="23" spans="1:3">
      <c r="A23" s="15" t="s">
        <v>8</v>
      </c>
      <c r="B23" s="15">
        <v>6</v>
      </c>
      <c r="C23" s="17" t="s">
        <v>9</v>
      </c>
    </row>
  </sheetData>
  <phoneticPr fontId="15"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I213"/>
  <sheetViews>
    <sheetView workbookViewId="0"/>
  </sheetViews>
  <sheetFormatPr defaultColWidth="9.140625" defaultRowHeight="12.75"/>
  <cols>
    <col min="1" max="1" width="7" style="36" bestFit="1" customWidth="1"/>
    <col min="2" max="2" width="64.28515625" style="37" bestFit="1" customWidth="1"/>
    <col min="3" max="3" width="12.42578125" style="36" bestFit="1" customWidth="1"/>
    <col min="4" max="4" width="11" style="38" bestFit="1" customWidth="1"/>
    <col min="5" max="5" width="7.42578125" style="36" bestFit="1" customWidth="1"/>
    <col min="6" max="6" width="12.140625" style="20" customWidth="1"/>
    <col min="7" max="7" width="11.5703125" style="39" customWidth="1"/>
    <col min="8" max="8" width="13.85546875" style="39" customWidth="1"/>
    <col min="9" max="9" width="13" style="20" customWidth="1"/>
    <col min="10" max="16384" width="9.140625" style="8"/>
  </cols>
  <sheetData>
    <row r="1" spans="1:9" s="14" customFormat="1" ht="33.75">
      <c r="A1" s="21" t="s">
        <v>240</v>
      </c>
      <c r="B1" s="21" t="s">
        <v>163</v>
      </c>
      <c r="C1" s="22" t="s">
        <v>105</v>
      </c>
      <c r="D1" s="22" t="s">
        <v>550</v>
      </c>
      <c r="E1" s="22" t="s">
        <v>386</v>
      </c>
      <c r="F1" s="22" t="s">
        <v>551</v>
      </c>
      <c r="G1" s="23" t="s">
        <v>553</v>
      </c>
      <c r="H1" s="23" t="s">
        <v>554</v>
      </c>
      <c r="I1" s="23" t="s">
        <v>555</v>
      </c>
    </row>
    <row r="2" spans="1:9" s="14" customFormat="1">
      <c r="A2" s="40">
        <v>0</v>
      </c>
      <c r="B2" s="22" t="s">
        <v>556</v>
      </c>
      <c r="C2" s="22"/>
      <c r="D2" s="22">
        <v>5000</v>
      </c>
      <c r="E2" s="22"/>
      <c r="F2" s="22" t="s">
        <v>274</v>
      </c>
      <c r="G2" s="41">
        <v>4971.0005414185171</v>
      </c>
      <c r="H2" s="41">
        <v>4590.7190000000001</v>
      </c>
      <c r="I2" s="42">
        <f>G2*0.9263</f>
        <v>4604.6378015159726</v>
      </c>
    </row>
    <row r="3" spans="1:9">
      <c r="A3" s="24">
        <v>3801</v>
      </c>
      <c r="B3" s="25" t="s">
        <v>214</v>
      </c>
      <c r="C3" s="27"/>
      <c r="D3" s="26">
        <v>750</v>
      </c>
      <c r="E3" s="25" t="s">
        <v>387</v>
      </c>
      <c r="F3" s="27" t="s">
        <v>273</v>
      </c>
      <c r="G3" s="28">
        <v>4999.0005414185171</v>
      </c>
      <c r="H3" s="28">
        <v>4616.5770000000002</v>
      </c>
      <c r="I3" s="29">
        <f>G3*0.9263</f>
        <v>4630.5742015159722</v>
      </c>
    </row>
    <row r="4" spans="1:9">
      <c r="A4" s="24">
        <v>13801</v>
      </c>
      <c r="B4" s="25" t="s">
        <v>215</v>
      </c>
      <c r="C4" s="27"/>
      <c r="D4" s="26">
        <v>700</v>
      </c>
      <c r="E4" s="25" t="s">
        <v>387</v>
      </c>
      <c r="F4" s="27" t="s">
        <v>273</v>
      </c>
      <c r="G4" s="28">
        <v>5082</v>
      </c>
      <c r="H4" s="28">
        <v>4693.2269999999999</v>
      </c>
      <c r="I4" s="29">
        <f t="shared" ref="I4:I67" si="0">G4*0.9263</f>
        <v>4707.4566000000004</v>
      </c>
    </row>
    <row r="5" spans="1:9" s="14" customFormat="1">
      <c r="A5" s="24">
        <v>14801</v>
      </c>
      <c r="B5" s="25" t="s">
        <v>164</v>
      </c>
      <c r="C5" s="27"/>
      <c r="D5" s="26">
        <v>300</v>
      </c>
      <c r="E5" s="25" t="s">
        <v>387</v>
      </c>
      <c r="F5" s="27" t="s">
        <v>274</v>
      </c>
      <c r="G5" s="28">
        <v>5111.0005414185161</v>
      </c>
      <c r="H5" s="28">
        <v>4720.009</v>
      </c>
      <c r="I5" s="29">
        <f t="shared" si="0"/>
        <v>4734.3198015159714</v>
      </c>
    </row>
    <row r="6" spans="1:9" s="14" customFormat="1">
      <c r="A6" s="24">
        <v>14802</v>
      </c>
      <c r="B6" s="25" t="s">
        <v>216</v>
      </c>
      <c r="C6" s="27"/>
      <c r="D6" s="26">
        <v>250</v>
      </c>
      <c r="E6" s="25" t="s">
        <v>387</v>
      </c>
      <c r="F6" s="27" t="s">
        <v>273</v>
      </c>
      <c r="G6" s="28">
        <v>5172</v>
      </c>
      <c r="H6" s="28">
        <v>4776.3419999999996</v>
      </c>
      <c r="I6" s="29">
        <f t="shared" si="0"/>
        <v>4790.8235999999997</v>
      </c>
    </row>
    <row r="7" spans="1:9" s="14" customFormat="1">
      <c r="A7" s="24">
        <v>14803</v>
      </c>
      <c r="B7" s="25" t="s">
        <v>165</v>
      </c>
      <c r="C7" s="27"/>
      <c r="D7" s="26">
        <v>1200</v>
      </c>
      <c r="E7" s="25" t="s">
        <v>387</v>
      </c>
      <c r="F7" s="27" t="s">
        <v>273</v>
      </c>
      <c r="G7" s="28">
        <v>5042</v>
      </c>
      <c r="H7" s="28">
        <v>4656.2870000000003</v>
      </c>
      <c r="I7" s="29">
        <f t="shared" si="0"/>
        <v>4670.4045999999998</v>
      </c>
    </row>
    <row r="8" spans="1:9" s="14" customFormat="1">
      <c r="A8" s="24">
        <v>14804</v>
      </c>
      <c r="B8" s="25" t="s">
        <v>100</v>
      </c>
      <c r="C8" s="27"/>
      <c r="D8" s="26">
        <v>1500</v>
      </c>
      <c r="E8" s="25" t="s">
        <v>387</v>
      </c>
      <c r="F8" s="27" t="s">
        <v>273</v>
      </c>
      <c r="G8" s="28">
        <v>5134</v>
      </c>
      <c r="H8" s="28">
        <v>4741.2489999999998</v>
      </c>
      <c r="I8" s="29">
        <f t="shared" si="0"/>
        <v>4755.6242000000002</v>
      </c>
    </row>
    <row r="9" spans="1:9" s="14" customFormat="1">
      <c r="A9" s="24">
        <v>15801</v>
      </c>
      <c r="B9" s="25" t="s">
        <v>166</v>
      </c>
      <c r="C9" s="27"/>
      <c r="D9" s="26">
        <v>1000</v>
      </c>
      <c r="E9" s="25" t="s">
        <v>387</v>
      </c>
      <c r="F9" s="27" t="s">
        <v>273</v>
      </c>
      <c r="G9" s="28">
        <v>5236</v>
      </c>
      <c r="H9" s="28">
        <v>4835.4459999999999</v>
      </c>
      <c r="I9" s="29">
        <f t="shared" si="0"/>
        <v>4850.1068000000005</v>
      </c>
    </row>
    <row r="10" spans="1:9" s="14" customFormat="1">
      <c r="A10" s="24">
        <v>15802</v>
      </c>
      <c r="B10" s="25" t="s">
        <v>217</v>
      </c>
      <c r="C10" s="27"/>
      <c r="D10" s="26">
        <v>2500</v>
      </c>
      <c r="E10" s="25" t="s">
        <v>387</v>
      </c>
      <c r="F10" s="27" t="s">
        <v>274</v>
      </c>
      <c r="G10" s="28">
        <v>5220</v>
      </c>
      <c r="H10" s="28">
        <v>4820.67</v>
      </c>
      <c r="I10" s="29">
        <f t="shared" si="0"/>
        <v>4835.2860000000001</v>
      </c>
    </row>
    <row r="11" spans="1:9" s="14" customFormat="1">
      <c r="A11" s="30">
        <v>15803</v>
      </c>
      <c r="B11" s="25" t="s">
        <v>167</v>
      </c>
      <c r="C11" s="27"/>
      <c r="D11" s="26">
        <v>1000</v>
      </c>
      <c r="E11" s="25" t="s">
        <v>549</v>
      </c>
      <c r="F11" s="27" t="s">
        <v>274</v>
      </c>
      <c r="G11" s="28">
        <v>5215.0005414185161</v>
      </c>
      <c r="H11" s="28">
        <v>4816.0529999999999</v>
      </c>
      <c r="I11" s="29">
        <f t="shared" si="0"/>
        <v>4830.6550015159719</v>
      </c>
    </row>
    <row r="12" spans="1:9" s="14" customFormat="1">
      <c r="A12" s="30">
        <v>15805</v>
      </c>
      <c r="B12" s="25" t="s">
        <v>218</v>
      </c>
      <c r="C12" s="27"/>
      <c r="D12" s="26">
        <v>1176</v>
      </c>
      <c r="E12" s="25" t="s">
        <v>387</v>
      </c>
      <c r="F12" s="27" t="s">
        <v>274</v>
      </c>
      <c r="G12" s="28">
        <v>4979.0005414185161</v>
      </c>
      <c r="H12" s="28">
        <v>4598.107</v>
      </c>
      <c r="I12" s="29">
        <f t="shared" si="0"/>
        <v>4612.0482015159714</v>
      </c>
    </row>
    <row r="13" spans="1:9" s="14" customFormat="1">
      <c r="A13" s="30">
        <v>15806</v>
      </c>
      <c r="B13" s="25" t="s">
        <v>219</v>
      </c>
      <c r="C13" s="27"/>
      <c r="D13" s="26">
        <v>4500</v>
      </c>
      <c r="E13" s="25" t="s">
        <v>387</v>
      </c>
      <c r="F13" s="27" t="s">
        <v>273</v>
      </c>
      <c r="G13" s="28">
        <v>5180</v>
      </c>
      <c r="H13" s="28">
        <v>4783.7299999999996</v>
      </c>
      <c r="I13" s="29">
        <f t="shared" si="0"/>
        <v>4798.2340000000004</v>
      </c>
    </row>
    <row r="14" spans="1:9" s="14" customFormat="1">
      <c r="A14" s="30">
        <v>15807</v>
      </c>
      <c r="B14" s="25" t="s">
        <v>172</v>
      </c>
      <c r="C14" s="27"/>
      <c r="D14" s="26">
        <v>1100</v>
      </c>
      <c r="E14" s="25" t="s">
        <v>387</v>
      </c>
      <c r="F14" s="27" t="s">
        <v>273</v>
      </c>
      <c r="G14" s="28">
        <v>5220</v>
      </c>
      <c r="H14" s="28">
        <v>4820.67</v>
      </c>
      <c r="I14" s="29">
        <f t="shared" si="0"/>
        <v>4835.2860000000001</v>
      </c>
    </row>
    <row r="15" spans="1:9" s="14" customFormat="1" ht="15">
      <c r="A15" s="30">
        <v>15808</v>
      </c>
      <c r="B15" s="31" t="s">
        <v>168</v>
      </c>
      <c r="C15" s="27"/>
      <c r="D15" s="26">
        <v>661</v>
      </c>
      <c r="E15" s="25" t="s">
        <v>387</v>
      </c>
      <c r="F15" s="27" t="s">
        <v>274</v>
      </c>
      <c r="G15" s="28">
        <v>5115.0005414185171</v>
      </c>
      <c r="H15" s="28">
        <v>4723.7030000000004</v>
      </c>
      <c r="I15" s="29">
        <f t="shared" si="0"/>
        <v>4738.0250015159727</v>
      </c>
    </row>
    <row r="16" spans="1:9" s="14" customFormat="1">
      <c r="A16" s="30">
        <v>15809</v>
      </c>
      <c r="B16" s="25" t="s">
        <v>169</v>
      </c>
      <c r="C16" s="27"/>
      <c r="D16" s="26">
        <v>1000</v>
      </c>
      <c r="E16" s="25" t="s">
        <v>387</v>
      </c>
      <c r="F16" s="27" t="s">
        <v>274</v>
      </c>
      <c r="G16" s="28">
        <v>4886</v>
      </c>
      <c r="H16" s="28">
        <v>4512.2209999999995</v>
      </c>
      <c r="I16" s="29">
        <f t="shared" si="0"/>
        <v>4525.9017999999996</v>
      </c>
    </row>
    <row r="17" spans="1:9" s="14" customFormat="1">
      <c r="A17" s="30">
        <v>15814</v>
      </c>
      <c r="B17" s="25" t="s">
        <v>173</v>
      </c>
      <c r="C17" s="27"/>
      <c r="D17" s="26">
        <v>425</v>
      </c>
      <c r="E17" s="25" t="s">
        <v>387</v>
      </c>
      <c r="F17" s="27" t="s">
        <v>274</v>
      </c>
      <c r="G17" s="28">
        <v>5225.0005414185161</v>
      </c>
      <c r="H17" s="28">
        <v>4825.2879999999996</v>
      </c>
      <c r="I17" s="29">
        <f t="shared" si="0"/>
        <v>4839.9180015159718</v>
      </c>
    </row>
    <row r="18" spans="1:9" s="14" customFormat="1">
      <c r="A18" s="30">
        <v>15815</v>
      </c>
      <c r="B18" s="25" t="s">
        <v>174</v>
      </c>
      <c r="C18" s="27"/>
      <c r="D18" s="26">
        <v>1500</v>
      </c>
      <c r="E18" s="25" t="s">
        <v>387</v>
      </c>
      <c r="F18" s="27" t="s">
        <v>273</v>
      </c>
      <c r="G18" s="28">
        <v>5063.0005414185161</v>
      </c>
      <c r="H18" s="28">
        <v>4675.6809999999996</v>
      </c>
      <c r="I18" s="29">
        <f t="shared" si="0"/>
        <v>4689.857401515972</v>
      </c>
    </row>
    <row r="19" spans="1:9" s="14" customFormat="1">
      <c r="A19" s="30">
        <v>15816</v>
      </c>
      <c r="B19" s="25" t="s">
        <v>175</v>
      </c>
      <c r="C19" s="27"/>
      <c r="D19" s="26">
        <v>360</v>
      </c>
      <c r="E19" s="25" t="s">
        <v>387</v>
      </c>
      <c r="F19" s="27" t="s">
        <v>274</v>
      </c>
      <c r="G19" s="28">
        <v>5218</v>
      </c>
      <c r="H19" s="28">
        <v>4818.8230000000003</v>
      </c>
      <c r="I19" s="29">
        <f t="shared" si="0"/>
        <v>4833.4333999999999</v>
      </c>
    </row>
    <row r="20" spans="1:9" s="14" customFormat="1">
      <c r="A20" s="30">
        <v>15817</v>
      </c>
      <c r="B20" s="25" t="s">
        <v>170</v>
      </c>
      <c r="C20" s="27"/>
      <c r="D20" s="26">
        <v>500</v>
      </c>
      <c r="E20" s="25" t="s">
        <v>387</v>
      </c>
      <c r="F20" s="27" t="s">
        <v>274</v>
      </c>
      <c r="G20" s="28">
        <v>5275.0005414185161</v>
      </c>
      <c r="H20" s="28">
        <v>4871.4629999999997</v>
      </c>
      <c r="I20" s="29">
        <f t="shared" si="0"/>
        <v>4886.2330015159714</v>
      </c>
    </row>
    <row r="21" spans="1:9" s="14" customFormat="1">
      <c r="A21" s="30">
        <v>15819</v>
      </c>
      <c r="B21" s="25" t="s">
        <v>171</v>
      </c>
      <c r="C21" s="27"/>
      <c r="D21" s="26">
        <v>2000</v>
      </c>
      <c r="E21" s="25" t="s">
        <v>387</v>
      </c>
      <c r="F21" s="27" t="s">
        <v>273</v>
      </c>
      <c r="G21" s="28">
        <v>5253.0005414185161</v>
      </c>
      <c r="H21" s="28">
        <v>4851.1459999999997</v>
      </c>
      <c r="I21" s="29">
        <f t="shared" si="0"/>
        <v>4865.8544015159714</v>
      </c>
    </row>
    <row r="22" spans="1:9" s="14" customFormat="1">
      <c r="A22" s="30">
        <v>15820</v>
      </c>
      <c r="B22" s="25" t="s">
        <v>176</v>
      </c>
      <c r="C22" s="27"/>
      <c r="D22" s="26">
        <v>1000</v>
      </c>
      <c r="E22" s="25" t="s">
        <v>387</v>
      </c>
      <c r="F22" s="27" t="s">
        <v>273</v>
      </c>
      <c r="G22" s="28">
        <v>5104</v>
      </c>
      <c r="H22" s="28">
        <v>4713.5439999999999</v>
      </c>
      <c r="I22" s="29">
        <f t="shared" si="0"/>
        <v>4727.8352000000004</v>
      </c>
    </row>
    <row r="23" spans="1:9" s="14" customFormat="1">
      <c r="A23" s="30">
        <v>15822</v>
      </c>
      <c r="B23" s="25" t="s">
        <v>177</v>
      </c>
      <c r="C23" s="27"/>
      <c r="D23" s="26">
        <v>5550</v>
      </c>
      <c r="E23" s="25" t="s">
        <v>387</v>
      </c>
      <c r="F23" s="27" t="s">
        <v>274</v>
      </c>
      <c r="G23" s="28">
        <v>5015.0005414185171</v>
      </c>
      <c r="H23" s="28">
        <v>4631.3530000000001</v>
      </c>
      <c r="I23" s="29">
        <f t="shared" si="0"/>
        <v>4645.3950015159726</v>
      </c>
    </row>
    <row r="24" spans="1:9" s="14" customFormat="1" ht="15">
      <c r="A24" s="30">
        <v>15823</v>
      </c>
      <c r="B24" s="31" t="s">
        <v>352</v>
      </c>
      <c r="C24" s="27"/>
      <c r="D24" s="26">
        <v>300</v>
      </c>
      <c r="E24" s="25" t="s">
        <v>387</v>
      </c>
      <c r="F24" s="27" t="s">
        <v>273</v>
      </c>
      <c r="G24" s="28">
        <v>5322</v>
      </c>
      <c r="H24" s="28">
        <v>4914.8670000000002</v>
      </c>
      <c r="I24" s="29">
        <f t="shared" si="0"/>
        <v>4929.7686000000003</v>
      </c>
    </row>
    <row r="25" spans="1:9" s="14" customFormat="1">
      <c r="A25" s="30">
        <v>15825</v>
      </c>
      <c r="B25" s="25" t="s">
        <v>241</v>
      </c>
      <c r="C25" s="27"/>
      <c r="D25" s="26">
        <v>600</v>
      </c>
      <c r="E25" s="25" t="s">
        <v>387</v>
      </c>
      <c r="F25" s="27" t="s">
        <v>273</v>
      </c>
      <c r="G25" s="28">
        <v>5100.0000000000009</v>
      </c>
      <c r="H25" s="28">
        <v>4709.8500000000004</v>
      </c>
      <c r="I25" s="29">
        <f t="shared" si="0"/>
        <v>4724.130000000001</v>
      </c>
    </row>
    <row r="26" spans="1:9" s="14" customFormat="1" ht="15">
      <c r="A26" s="30">
        <v>15826</v>
      </c>
      <c r="B26" s="31" t="s">
        <v>348</v>
      </c>
      <c r="C26" s="27"/>
      <c r="D26" s="26">
        <v>3000</v>
      </c>
      <c r="E26" s="25" t="s">
        <v>387</v>
      </c>
      <c r="F26" s="27" t="s">
        <v>274</v>
      </c>
      <c r="G26" s="28">
        <v>5113.0005414185161</v>
      </c>
      <c r="H26" s="28">
        <v>4721.8559999999998</v>
      </c>
      <c r="I26" s="29">
        <f t="shared" si="0"/>
        <v>4736.1724015159716</v>
      </c>
    </row>
    <row r="27" spans="1:9" s="14" customFormat="1">
      <c r="A27" s="30">
        <v>15827</v>
      </c>
      <c r="B27" s="25" t="s">
        <v>133</v>
      </c>
      <c r="C27" s="27"/>
      <c r="D27" s="26">
        <v>1500</v>
      </c>
      <c r="E27" s="25" t="s">
        <v>387</v>
      </c>
      <c r="F27" s="27" t="s">
        <v>273</v>
      </c>
      <c r="G27" s="28">
        <v>5177.0005414185171</v>
      </c>
      <c r="H27" s="28">
        <v>4780.96</v>
      </c>
      <c r="I27" s="29">
        <f t="shared" si="0"/>
        <v>4795.4556015159724</v>
      </c>
    </row>
    <row r="28" spans="1:9" s="14" customFormat="1">
      <c r="A28" s="30">
        <v>15828</v>
      </c>
      <c r="B28" s="25" t="s">
        <v>134</v>
      </c>
      <c r="C28" s="27"/>
      <c r="D28" s="26">
        <v>5500</v>
      </c>
      <c r="E28" s="25" t="s">
        <v>387</v>
      </c>
      <c r="F28" s="27" t="s">
        <v>273</v>
      </c>
      <c r="G28" s="28">
        <v>5122.0000000000009</v>
      </c>
      <c r="H28" s="28">
        <v>4730.1670000000004</v>
      </c>
      <c r="I28" s="29">
        <f t="shared" si="0"/>
        <v>4744.508600000001</v>
      </c>
    </row>
    <row r="29" spans="1:9" s="14" customFormat="1" ht="15">
      <c r="A29" s="30">
        <v>15830</v>
      </c>
      <c r="B29" s="31" t="s">
        <v>235</v>
      </c>
      <c r="C29" s="27"/>
      <c r="D29" s="26">
        <v>3600</v>
      </c>
      <c r="E29" s="25" t="s">
        <v>387</v>
      </c>
      <c r="F29" s="27" t="s">
        <v>274</v>
      </c>
      <c r="G29" s="28">
        <v>5043.0005414185171</v>
      </c>
      <c r="H29" s="28">
        <v>4657.2110000000002</v>
      </c>
      <c r="I29" s="29">
        <f t="shared" si="0"/>
        <v>4671.3314015159722</v>
      </c>
    </row>
    <row r="30" spans="1:9" s="14" customFormat="1">
      <c r="A30" s="30">
        <v>15831</v>
      </c>
      <c r="B30" s="25" t="s">
        <v>129</v>
      </c>
      <c r="C30" s="27"/>
      <c r="D30" s="26">
        <v>1800</v>
      </c>
      <c r="E30" s="25" t="s">
        <v>387</v>
      </c>
      <c r="F30" s="27" t="s">
        <v>273</v>
      </c>
      <c r="G30" s="28">
        <v>5104.8673524634542</v>
      </c>
      <c r="H30" s="28">
        <v>4714.3450000000003</v>
      </c>
      <c r="I30" s="29">
        <f t="shared" si="0"/>
        <v>4728.6386285868975</v>
      </c>
    </row>
    <row r="31" spans="1:9" s="14" customFormat="1">
      <c r="A31" s="30">
        <v>15832</v>
      </c>
      <c r="B31" s="25" t="s">
        <v>212</v>
      </c>
      <c r="C31" s="27"/>
      <c r="D31" s="26">
        <v>1400</v>
      </c>
      <c r="E31" s="25" t="s">
        <v>387</v>
      </c>
      <c r="F31" s="27" t="s">
        <v>274</v>
      </c>
      <c r="G31" s="28">
        <v>5020</v>
      </c>
      <c r="H31" s="28">
        <v>4635.97</v>
      </c>
      <c r="I31" s="29">
        <f t="shared" si="0"/>
        <v>4650.0259999999998</v>
      </c>
    </row>
    <row r="32" spans="1:9" s="14" customFormat="1" ht="15">
      <c r="A32" s="30">
        <v>15833</v>
      </c>
      <c r="B32" s="31" t="s">
        <v>346</v>
      </c>
      <c r="C32" s="27"/>
      <c r="D32" s="26">
        <v>480</v>
      </c>
      <c r="E32" s="25" t="s">
        <v>387</v>
      </c>
      <c r="F32" s="27" t="s">
        <v>274</v>
      </c>
      <c r="G32" s="28">
        <v>5153.0005414185171</v>
      </c>
      <c r="H32" s="28">
        <v>4758.7960000000003</v>
      </c>
      <c r="I32" s="29">
        <f t="shared" si="0"/>
        <v>4773.2244015159722</v>
      </c>
    </row>
    <row r="33" spans="1:9" s="14" customFormat="1">
      <c r="A33" s="43">
        <v>15834</v>
      </c>
      <c r="B33" s="44" t="s">
        <v>540</v>
      </c>
      <c r="C33" s="45" t="s">
        <v>541</v>
      </c>
      <c r="D33" s="26">
        <v>3750</v>
      </c>
      <c r="E33" s="26" t="s">
        <v>387</v>
      </c>
      <c r="F33" s="46" t="s">
        <v>274</v>
      </c>
      <c r="G33" s="41">
        <v>4971.0005414185171</v>
      </c>
      <c r="H33" s="41">
        <v>4590.7190000000001</v>
      </c>
      <c r="I33" s="42">
        <f t="shared" si="0"/>
        <v>4604.6378015159726</v>
      </c>
    </row>
    <row r="34" spans="1:9" s="14" customFormat="1">
      <c r="A34" s="43">
        <v>15835</v>
      </c>
      <c r="B34" s="44" t="s">
        <v>542</v>
      </c>
      <c r="C34" s="45" t="s">
        <v>541</v>
      </c>
      <c r="D34" s="26">
        <v>1965</v>
      </c>
      <c r="E34" s="26" t="s">
        <v>387</v>
      </c>
      <c r="F34" s="46" t="s">
        <v>274</v>
      </c>
      <c r="G34" s="41">
        <v>4971.0005414185171</v>
      </c>
      <c r="H34" s="41">
        <v>4590.7190000000001</v>
      </c>
      <c r="I34" s="42">
        <f t="shared" si="0"/>
        <v>4604.6378015159726</v>
      </c>
    </row>
    <row r="35" spans="1:9" s="14" customFormat="1">
      <c r="A35" s="43">
        <v>15836</v>
      </c>
      <c r="B35" s="44" t="s">
        <v>543</v>
      </c>
      <c r="C35" s="45" t="s">
        <v>541</v>
      </c>
      <c r="D35" s="26">
        <v>700</v>
      </c>
      <c r="E35" s="26" t="s">
        <v>387</v>
      </c>
      <c r="F35" s="46" t="s">
        <v>274</v>
      </c>
      <c r="G35" s="41">
        <v>4971.0005414185171</v>
      </c>
      <c r="H35" s="41">
        <v>4590.7190000000001</v>
      </c>
      <c r="I35" s="42">
        <f t="shared" si="0"/>
        <v>4604.6378015159726</v>
      </c>
    </row>
    <row r="36" spans="1:9" s="14" customFormat="1">
      <c r="A36" s="30">
        <v>21803</v>
      </c>
      <c r="B36" s="25" t="s">
        <v>178</v>
      </c>
      <c r="C36" s="27"/>
      <c r="D36" s="26">
        <v>500</v>
      </c>
      <c r="E36" s="25" t="s">
        <v>387</v>
      </c>
      <c r="F36" s="27" t="s">
        <v>273</v>
      </c>
      <c r="G36" s="28">
        <v>5192</v>
      </c>
      <c r="H36" s="28">
        <v>4794.8119999999999</v>
      </c>
      <c r="I36" s="29">
        <f t="shared" si="0"/>
        <v>4809.3496000000005</v>
      </c>
    </row>
    <row r="37" spans="1:9" s="14" customFormat="1">
      <c r="A37" s="30">
        <v>21805</v>
      </c>
      <c r="B37" s="25" t="s">
        <v>331</v>
      </c>
      <c r="C37" s="27"/>
      <c r="D37" s="26">
        <v>1000</v>
      </c>
      <c r="E37" s="25" t="s">
        <v>387</v>
      </c>
      <c r="F37" s="27" t="s">
        <v>274</v>
      </c>
      <c r="G37" s="28">
        <v>4971.0005414185171</v>
      </c>
      <c r="H37" s="28">
        <v>4590.7190000000001</v>
      </c>
      <c r="I37" s="29">
        <f t="shared" si="0"/>
        <v>4604.6378015159726</v>
      </c>
    </row>
    <row r="38" spans="1:9" s="14" customFormat="1">
      <c r="A38" s="30">
        <v>31803</v>
      </c>
      <c r="B38" s="25" t="s">
        <v>130</v>
      </c>
      <c r="C38" s="27"/>
      <c r="D38" s="26">
        <v>900</v>
      </c>
      <c r="E38" s="25" t="s">
        <v>387</v>
      </c>
      <c r="F38" s="27" t="s">
        <v>273</v>
      </c>
      <c r="G38" s="28">
        <v>5090</v>
      </c>
      <c r="H38" s="28">
        <v>4700.6149999999998</v>
      </c>
      <c r="I38" s="29">
        <f t="shared" si="0"/>
        <v>4714.8670000000002</v>
      </c>
    </row>
    <row r="39" spans="1:9" s="14" customFormat="1" ht="15">
      <c r="A39" s="32">
        <v>43801</v>
      </c>
      <c r="B39" s="33" t="s">
        <v>378</v>
      </c>
      <c r="C39" s="27"/>
      <c r="D39" s="26">
        <v>1300</v>
      </c>
      <c r="E39" s="25" t="s">
        <v>387</v>
      </c>
      <c r="F39" s="27" t="s">
        <v>274</v>
      </c>
      <c r="G39" s="28">
        <v>4971.0005414185171</v>
      </c>
      <c r="H39" s="28">
        <v>4590.7190000000001</v>
      </c>
      <c r="I39" s="29">
        <f t="shared" si="0"/>
        <v>4604.6378015159726</v>
      </c>
    </row>
    <row r="40" spans="1:9" s="14" customFormat="1">
      <c r="A40" s="30">
        <v>46802</v>
      </c>
      <c r="B40" s="25" t="s">
        <v>179</v>
      </c>
      <c r="C40" s="27"/>
      <c r="D40" s="26">
        <v>400</v>
      </c>
      <c r="E40" s="25" t="s">
        <v>387</v>
      </c>
      <c r="F40" s="27" t="s">
        <v>273</v>
      </c>
      <c r="G40" s="28">
        <v>5091.0005414185161</v>
      </c>
      <c r="H40" s="28">
        <v>4701.5389999999998</v>
      </c>
      <c r="I40" s="29">
        <f t="shared" si="0"/>
        <v>4715.7938015159716</v>
      </c>
    </row>
    <row r="41" spans="1:9" s="14" customFormat="1">
      <c r="A41" s="30">
        <v>57802</v>
      </c>
      <c r="B41" s="25" t="s">
        <v>135</v>
      </c>
      <c r="C41" s="27"/>
      <c r="D41" s="26">
        <v>1000</v>
      </c>
      <c r="E41" s="25" t="s">
        <v>387</v>
      </c>
      <c r="F41" s="27" t="s">
        <v>273</v>
      </c>
      <c r="G41" s="28">
        <v>5361.0005414185161</v>
      </c>
      <c r="H41" s="28">
        <v>4950.884</v>
      </c>
      <c r="I41" s="29">
        <f t="shared" si="0"/>
        <v>4965.8948015159713</v>
      </c>
    </row>
    <row r="42" spans="1:9" s="14" customFormat="1" ht="15">
      <c r="A42" s="30">
        <v>57803</v>
      </c>
      <c r="B42" s="31" t="s">
        <v>358</v>
      </c>
      <c r="C42" s="27"/>
      <c r="D42" s="26">
        <v>5000</v>
      </c>
      <c r="E42" s="25" t="s">
        <v>387</v>
      </c>
      <c r="F42" s="27" t="s">
        <v>273</v>
      </c>
      <c r="G42" s="28">
        <v>5360</v>
      </c>
      <c r="H42" s="28">
        <v>4949.96</v>
      </c>
      <c r="I42" s="29">
        <f t="shared" si="0"/>
        <v>4964.9679999999998</v>
      </c>
    </row>
    <row r="43" spans="1:9" s="14" customFormat="1">
      <c r="A43" s="30">
        <v>57804</v>
      </c>
      <c r="B43" s="25" t="s">
        <v>180</v>
      </c>
      <c r="C43" s="27"/>
      <c r="D43" s="26">
        <v>3050</v>
      </c>
      <c r="E43" s="25" t="s">
        <v>387</v>
      </c>
      <c r="F43" s="27" t="s">
        <v>274</v>
      </c>
      <c r="G43" s="28">
        <v>5467.0005414185161</v>
      </c>
      <c r="H43" s="28">
        <v>5048.7749999999996</v>
      </c>
      <c r="I43" s="29">
        <f t="shared" si="0"/>
        <v>5064.0826015159719</v>
      </c>
    </row>
    <row r="44" spans="1:9" s="14" customFormat="1">
      <c r="A44" s="30">
        <v>57805</v>
      </c>
      <c r="B44" s="25" t="s">
        <v>181</v>
      </c>
      <c r="C44" s="27"/>
      <c r="D44" s="26">
        <v>450</v>
      </c>
      <c r="E44" s="25" t="s">
        <v>387</v>
      </c>
      <c r="F44" s="27" t="s">
        <v>274</v>
      </c>
      <c r="G44" s="28">
        <v>5183.0005414185171</v>
      </c>
      <c r="H44" s="28">
        <v>4786.5010000000002</v>
      </c>
      <c r="I44" s="29">
        <f t="shared" si="0"/>
        <v>4801.013401515972</v>
      </c>
    </row>
    <row r="45" spans="1:9" s="14" customFormat="1">
      <c r="A45" s="30">
        <v>57806</v>
      </c>
      <c r="B45" s="25" t="s">
        <v>136</v>
      </c>
      <c r="C45" s="27"/>
      <c r="D45" s="26">
        <v>3000</v>
      </c>
      <c r="E45" s="25" t="s">
        <v>387</v>
      </c>
      <c r="F45" s="27" t="s">
        <v>273</v>
      </c>
      <c r="G45" s="28">
        <v>5150</v>
      </c>
      <c r="H45" s="28">
        <v>4756.0249999999996</v>
      </c>
      <c r="I45" s="29">
        <f t="shared" si="0"/>
        <v>4770.4449999999997</v>
      </c>
    </row>
    <row r="46" spans="1:9" s="14" customFormat="1">
      <c r="A46" s="30">
        <v>57807</v>
      </c>
      <c r="B46" s="25" t="s">
        <v>137</v>
      </c>
      <c r="C46" s="27"/>
      <c r="D46" s="26">
        <v>10000</v>
      </c>
      <c r="E46" s="25" t="s">
        <v>387</v>
      </c>
      <c r="F46" s="27" t="s">
        <v>274</v>
      </c>
      <c r="G46" s="28">
        <v>5113.0005414185161</v>
      </c>
      <c r="H46" s="28">
        <v>4721.8559999999998</v>
      </c>
      <c r="I46" s="29">
        <f t="shared" si="0"/>
        <v>4736.1724015159716</v>
      </c>
    </row>
    <row r="47" spans="1:9" s="14" customFormat="1">
      <c r="A47" s="30">
        <v>57808</v>
      </c>
      <c r="B47" s="25" t="s">
        <v>182</v>
      </c>
      <c r="C47" s="27"/>
      <c r="D47" s="26">
        <v>3000</v>
      </c>
      <c r="E47" s="25" t="s">
        <v>387</v>
      </c>
      <c r="F47" s="27" t="s">
        <v>273</v>
      </c>
      <c r="G47" s="28">
        <v>5260</v>
      </c>
      <c r="H47" s="28">
        <v>4857.6099999999997</v>
      </c>
      <c r="I47" s="29">
        <f t="shared" si="0"/>
        <v>4872.3379999999997</v>
      </c>
    </row>
    <row r="48" spans="1:9" s="14" customFormat="1">
      <c r="A48" s="30">
        <v>57809</v>
      </c>
      <c r="B48" s="25" t="s">
        <v>138</v>
      </c>
      <c r="C48" s="27"/>
      <c r="D48" s="26">
        <v>500</v>
      </c>
      <c r="E48" s="25" t="s">
        <v>387</v>
      </c>
      <c r="F48" s="27" t="s">
        <v>273</v>
      </c>
      <c r="G48" s="28">
        <v>5247.0005414185161</v>
      </c>
      <c r="H48" s="28">
        <v>4845.6049999999996</v>
      </c>
      <c r="I48" s="29">
        <f t="shared" si="0"/>
        <v>4860.2966015159718</v>
      </c>
    </row>
    <row r="49" spans="1:9" s="14" customFormat="1">
      <c r="A49" s="30">
        <v>57810</v>
      </c>
      <c r="B49" s="25" t="s">
        <v>139</v>
      </c>
      <c r="C49" s="27"/>
      <c r="D49" s="26">
        <v>1000</v>
      </c>
      <c r="E49" s="25" t="s">
        <v>387</v>
      </c>
      <c r="F49" s="27" t="s">
        <v>274</v>
      </c>
      <c r="G49" s="28">
        <v>5204</v>
      </c>
      <c r="H49" s="28">
        <v>4805.8940000000002</v>
      </c>
      <c r="I49" s="29">
        <f t="shared" si="0"/>
        <v>4820.4651999999996</v>
      </c>
    </row>
    <row r="50" spans="1:9" s="14" customFormat="1">
      <c r="A50" s="30">
        <v>57811</v>
      </c>
      <c r="B50" s="25" t="s">
        <v>183</v>
      </c>
      <c r="C50" s="27"/>
      <c r="D50" s="26">
        <v>900</v>
      </c>
      <c r="E50" s="25" t="s">
        <v>387</v>
      </c>
      <c r="F50" s="27" t="s">
        <v>273</v>
      </c>
      <c r="G50" s="28">
        <v>5100.9756361667569</v>
      </c>
      <c r="H50" s="28">
        <v>4710.7510000000002</v>
      </c>
      <c r="I50" s="29">
        <f t="shared" si="0"/>
        <v>4725.0337317812673</v>
      </c>
    </row>
    <row r="51" spans="1:9" s="14" customFormat="1" ht="15">
      <c r="A51" s="30">
        <v>57813</v>
      </c>
      <c r="B51" s="31" t="s">
        <v>140</v>
      </c>
      <c r="C51" s="27"/>
      <c r="D51" s="26">
        <v>2500</v>
      </c>
      <c r="E51" s="25" t="s">
        <v>387</v>
      </c>
      <c r="F51" s="27" t="s">
        <v>273</v>
      </c>
      <c r="G51" s="28">
        <v>5246.9388197076341</v>
      </c>
      <c r="H51" s="28">
        <v>4845.5479999999998</v>
      </c>
      <c r="I51" s="29">
        <f t="shared" si="0"/>
        <v>4860.2394286951812</v>
      </c>
    </row>
    <row r="52" spans="1:9" s="14" customFormat="1">
      <c r="A52" s="30">
        <v>57814</v>
      </c>
      <c r="B52" s="25" t="s">
        <v>184</v>
      </c>
      <c r="C52" s="27"/>
      <c r="D52" s="26">
        <v>900</v>
      </c>
      <c r="E52" s="25" t="s">
        <v>387</v>
      </c>
      <c r="F52" s="27" t="s">
        <v>274</v>
      </c>
      <c r="G52" s="28">
        <v>5406</v>
      </c>
      <c r="H52" s="28">
        <v>4992.4409999999998</v>
      </c>
      <c r="I52" s="29">
        <f t="shared" si="0"/>
        <v>5007.5778</v>
      </c>
    </row>
    <row r="53" spans="1:9" s="14" customFormat="1">
      <c r="A53" s="30">
        <v>57815</v>
      </c>
      <c r="B53" s="25" t="s">
        <v>185</v>
      </c>
      <c r="C53" s="27"/>
      <c r="D53" s="26">
        <v>2500</v>
      </c>
      <c r="E53" s="25" t="s">
        <v>387</v>
      </c>
      <c r="F53" s="27" t="s">
        <v>273</v>
      </c>
      <c r="G53" s="28">
        <v>5266</v>
      </c>
      <c r="H53" s="28">
        <v>4863.1509999999998</v>
      </c>
      <c r="I53" s="29">
        <f t="shared" si="0"/>
        <v>4877.8958000000002</v>
      </c>
    </row>
    <row r="54" spans="1:9" s="14" customFormat="1" ht="15">
      <c r="A54" s="30">
        <v>57816</v>
      </c>
      <c r="B54" s="31" t="s">
        <v>341</v>
      </c>
      <c r="C54" s="27"/>
      <c r="D54" s="26">
        <v>1860</v>
      </c>
      <c r="E54" s="25" t="s">
        <v>387</v>
      </c>
      <c r="F54" s="27" t="s">
        <v>273</v>
      </c>
      <c r="G54" s="28">
        <v>5114.0000000000009</v>
      </c>
      <c r="H54" s="28">
        <v>4722.7790000000005</v>
      </c>
      <c r="I54" s="29">
        <f t="shared" si="0"/>
        <v>4737.0982000000013</v>
      </c>
    </row>
    <row r="55" spans="1:9" s="14" customFormat="1">
      <c r="A55" s="30">
        <v>57817</v>
      </c>
      <c r="B55" s="25" t="s">
        <v>186</v>
      </c>
      <c r="C55" s="27"/>
      <c r="D55" s="26">
        <v>1075</v>
      </c>
      <c r="E55" s="25" t="s">
        <v>387</v>
      </c>
      <c r="F55" s="27" t="s">
        <v>273</v>
      </c>
      <c r="G55" s="28">
        <v>5157.0005414185161</v>
      </c>
      <c r="H55" s="28">
        <v>4762.49</v>
      </c>
      <c r="I55" s="29">
        <f t="shared" si="0"/>
        <v>4776.9296015159716</v>
      </c>
    </row>
    <row r="56" spans="1:9" s="14" customFormat="1">
      <c r="A56" s="30">
        <v>57819</v>
      </c>
      <c r="B56" s="25" t="s">
        <v>187</v>
      </c>
      <c r="C56" s="27"/>
      <c r="D56" s="26">
        <v>200</v>
      </c>
      <c r="E56" s="25" t="s">
        <v>387</v>
      </c>
      <c r="F56" s="27" t="s">
        <v>273</v>
      </c>
      <c r="G56" s="28">
        <v>5666.0000000000009</v>
      </c>
      <c r="H56" s="28">
        <v>5232.5510000000004</v>
      </c>
      <c r="I56" s="29">
        <f t="shared" si="0"/>
        <v>5248.4158000000007</v>
      </c>
    </row>
    <row r="57" spans="1:9" s="14" customFormat="1">
      <c r="A57" s="30">
        <v>57825</v>
      </c>
      <c r="B57" s="25" t="s">
        <v>188</v>
      </c>
      <c r="C57" s="27"/>
      <c r="D57" s="26">
        <v>2200</v>
      </c>
      <c r="E57" s="25" t="s">
        <v>387</v>
      </c>
      <c r="F57" s="27" t="s">
        <v>273</v>
      </c>
      <c r="G57" s="28">
        <v>5483.0005414185171</v>
      </c>
      <c r="H57" s="28">
        <v>5063.5510000000004</v>
      </c>
      <c r="I57" s="29">
        <f t="shared" si="0"/>
        <v>5078.9034015159723</v>
      </c>
    </row>
    <row r="58" spans="1:9" s="14" customFormat="1">
      <c r="A58" s="30">
        <v>57827</v>
      </c>
      <c r="B58" s="25" t="s">
        <v>141</v>
      </c>
      <c r="C58" s="27"/>
      <c r="D58" s="26">
        <v>1000</v>
      </c>
      <c r="E58" s="25" t="s">
        <v>387</v>
      </c>
      <c r="F58" s="27" t="s">
        <v>273</v>
      </c>
      <c r="G58" s="28">
        <v>5231.0005414185161</v>
      </c>
      <c r="H58" s="28">
        <v>4830.8289999999997</v>
      </c>
      <c r="I58" s="29">
        <f t="shared" si="0"/>
        <v>4845.4758015159714</v>
      </c>
    </row>
    <row r="59" spans="1:9" s="14" customFormat="1">
      <c r="A59" s="30">
        <v>57828</v>
      </c>
      <c r="B59" s="25" t="s">
        <v>305</v>
      </c>
      <c r="C59" s="27"/>
      <c r="D59" s="26">
        <v>3000</v>
      </c>
      <c r="E59" s="25" t="s">
        <v>387</v>
      </c>
      <c r="F59" s="27" t="s">
        <v>274</v>
      </c>
      <c r="G59" s="28">
        <v>5252</v>
      </c>
      <c r="H59" s="28">
        <v>4850.2219999999998</v>
      </c>
      <c r="I59" s="29">
        <f t="shared" si="0"/>
        <v>4864.9276</v>
      </c>
    </row>
    <row r="60" spans="1:9" s="14" customFormat="1">
      <c r="A60" s="30">
        <v>57829</v>
      </c>
      <c r="B60" s="25" t="s">
        <v>189</v>
      </c>
      <c r="C60" s="27"/>
      <c r="D60" s="26">
        <v>1750</v>
      </c>
      <c r="E60" s="25" t="s">
        <v>387</v>
      </c>
      <c r="F60" s="27" t="s">
        <v>273</v>
      </c>
      <c r="G60" s="28">
        <v>5239.0005414185161</v>
      </c>
      <c r="H60" s="28">
        <v>4838.2169999999996</v>
      </c>
      <c r="I60" s="29">
        <f t="shared" si="0"/>
        <v>4852.8862015159712</v>
      </c>
    </row>
    <row r="61" spans="1:9" s="14" customFormat="1">
      <c r="A61" s="30">
        <v>57830</v>
      </c>
      <c r="B61" s="25" t="s">
        <v>190</v>
      </c>
      <c r="C61" s="27"/>
      <c r="D61" s="26">
        <v>1500</v>
      </c>
      <c r="E61" s="25" t="s">
        <v>387</v>
      </c>
      <c r="F61" s="27" t="s">
        <v>273</v>
      </c>
      <c r="G61" s="28">
        <v>5226</v>
      </c>
      <c r="H61" s="28">
        <v>4826.2110000000002</v>
      </c>
      <c r="I61" s="29">
        <f t="shared" si="0"/>
        <v>4840.8437999999996</v>
      </c>
    </row>
    <row r="62" spans="1:9" s="14" customFormat="1">
      <c r="A62" s="30">
        <v>57831</v>
      </c>
      <c r="B62" s="25" t="s">
        <v>191</v>
      </c>
      <c r="C62" s="27"/>
      <c r="D62" s="26">
        <v>1200</v>
      </c>
      <c r="E62" s="25" t="s">
        <v>387</v>
      </c>
      <c r="F62" s="27" t="s">
        <v>273</v>
      </c>
      <c r="G62" s="28">
        <v>5309.0005414185171</v>
      </c>
      <c r="H62" s="28">
        <v>4902.8620000000001</v>
      </c>
      <c r="I62" s="29">
        <f t="shared" si="0"/>
        <v>4917.7272015159724</v>
      </c>
    </row>
    <row r="63" spans="1:9" s="14" customFormat="1">
      <c r="A63" s="30">
        <v>57832</v>
      </c>
      <c r="B63" s="25" t="s">
        <v>192</v>
      </c>
      <c r="C63" s="27"/>
      <c r="D63" s="26">
        <v>400</v>
      </c>
      <c r="E63" s="25" t="s">
        <v>387</v>
      </c>
      <c r="F63" s="27" t="s">
        <v>273</v>
      </c>
      <c r="G63" s="28">
        <v>5196</v>
      </c>
      <c r="H63" s="28">
        <v>4798.5060000000003</v>
      </c>
      <c r="I63" s="29">
        <f t="shared" si="0"/>
        <v>4813.0547999999999</v>
      </c>
    </row>
    <row r="64" spans="1:9" s="14" customFormat="1">
      <c r="A64" s="30">
        <v>57833</v>
      </c>
      <c r="B64" s="25" t="s">
        <v>193</v>
      </c>
      <c r="C64" s="27"/>
      <c r="D64" s="26">
        <v>500</v>
      </c>
      <c r="E64" s="25" t="s">
        <v>387</v>
      </c>
      <c r="F64" s="27" t="s">
        <v>273</v>
      </c>
      <c r="G64" s="28">
        <v>5066</v>
      </c>
      <c r="H64" s="28">
        <v>4678.451</v>
      </c>
      <c r="I64" s="29">
        <f t="shared" si="0"/>
        <v>4692.6358</v>
      </c>
    </row>
    <row r="65" spans="1:9" s="14" customFormat="1">
      <c r="A65" s="30">
        <v>57834</v>
      </c>
      <c r="B65" s="25" t="s">
        <v>142</v>
      </c>
      <c r="C65" s="27"/>
      <c r="D65" s="26">
        <v>1200</v>
      </c>
      <c r="E65" s="25" t="s">
        <v>387</v>
      </c>
      <c r="F65" s="27" t="s">
        <v>273</v>
      </c>
      <c r="G65" s="28">
        <v>5426</v>
      </c>
      <c r="H65" s="28">
        <v>5010.9110000000001</v>
      </c>
      <c r="I65" s="29">
        <f t="shared" si="0"/>
        <v>5026.1037999999999</v>
      </c>
    </row>
    <row r="66" spans="1:9" s="14" customFormat="1">
      <c r="A66" s="30">
        <v>57835</v>
      </c>
      <c r="B66" s="25" t="s">
        <v>194</v>
      </c>
      <c r="C66" s="27"/>
      <c r="D66" s="26">
        <v>2000</v>
      </c>
      <c r="E66" s="25" t="s">
        <v>387</v>
      </c>
      <c r="F66" s="27" t="s">
        <v>274</v>
      </c>
      <c r="G66" s="28">
        <v>5064</v>
      </c>
      <c r="H66" s="28">
        <v>4676.6040000000003</v>
      </c>
      <c r="I66" s="29">
        <f t="shared" si="0"/>
        <v>4690.7831999999999</v>
      </c>
    </row>
    <row r="67" spans="1:9" s="14" customFormat="1">
      <c r="A67" s="30">
        <v>57836</v>
      </c>
      <c r="B67" s="25" t="s">
        <v>143</v>
      </c>
      <c r="C67" s="27"/>
      <c r="D67" s="26">
        <v>500</v>
      </c>
      <c r="E67" s="25" t="s">
        <v>387</v>
      </c>
      <c r="F67" s="27" t="s">
        <v>273</v>
      </c>
      <c r="G67" s="28">
        <v>5091.0005414185161</v>
      </c>
      <c r="H67" s="28">
        <v>4701.5389999999998</v>
      </c>
      <c r="I67" s="29">
        <f t="shared" si="0"/>
        <v>4715.7938015159716</v>
      </c>
    </row>
    <row r="68" spans="1:9" s="14" customFormat="1">
      <c r="A68" s="30">
        <v>57837</v>
      </c>
      <c r="B68" s="25" t="s">
        <v>195</v>
      </c>
      <c r="C68" s="27"/>
      <c r="D68" s="26">
        <v>1440</v>
      </c>
      <c r="E68" s="25" t="s">
        <v>387</v>
      </c>
      <c r="F68" s="27" t="s">
        <v>274</v>
      </c>
      <c r="G68" s="28">
        <v>5067.0005414185161</v>
      </c>
      <c r="H68" s="28">
        <v>4679.375</v>
      </c>
      <c r="I68" s="29">
        <f t="shared" ref="I68:I131" si="1">G68*0.9263</f>
        <v>4693.5626015159714</v>
      </c>
    </row>
    <row r="69" spans="1:9" s="14" customFormat="1" ht="15">
      <c r="A69" s="30">
        <v>57838</v>
      </c>
      <c r="B69" s="31" t="s">
        <v>359</v>
      </c>
      <c r="C69" s="27"/>
      <c r="D69" s="26">
        <v>4000</v>
      </c>
      <c r="E69" s="25" t="s">
        <v>387</v>
      </c>
      <c r="F69" s="27" t="s">
        <v>273</v>
      </c>
      <c r="G69" s="28">
        <v>5145.0005414185171</v>
      </c>
      <c r="H69" s="28">
        <v>4751.4080000000004</v>
      </c>
      <c r="I69" s="29">
        <f t="shared" si="1"/>
        <v>4765.8140015159724</v>
      </c>
    </row>
    <row r="70" spans="1:9" s="14" customFormat="1">
      <c r="A70" s="30">
        <v>57839</v>
      </c>
      <c r="B70" s="25" t="s">
        <v>236</v>
      </c>
      <c r="C70" s="27"/>
      <c r="D70" s="26">
        <v>1550</v>
      </c>
      <c r="E70" s="25" t="s">
        <v>387</v>
      </c>
      <c r="F70" s="27" t="s">
        <v>274</v>
      </c>
      <c r="G70" s="28">
        <v>4971.0005414185171</v>
      </c>
      <c r="H70" s="28">
        <v>4590.7190000000001</v>
      </c>
      <c r="I70" s="29">
        <f t="shared" si="1"/>
        <v>4604.6378015159726</v>
      </c>
    </row>
    <row r="71" spans="1:9" s="14" customFormat="1">
      <c r="A71" s="30">
        <v>57840</v>
      </c>
      <c r="B71" s="25" t="s">
        <v>144</v>
      </c>
      <c r="C71" s="27"/>
      <c r="D71" s="26">
        <v>900</v>
      </c>
      <c r="E71" s="25" t="s">
        <v>387</v>
      </c>
      <c r="F71" s="27" t="s">
        <v>274</v>
      </c>
      <c r="G71" s="28">
        <v>5202</v>
      </c>
      <c r="H71" s="28">
        <v>4804.0469999999996</v>
      </c>
      <c r="I71" s="29">
        <f t="shared" si="1"/>
        <v>4818.6126000000004</v>
      </c>
    </row>
    <row r="72" spans="1:9" s="14" customFormat="1">
      <c r="A72" s="30">
        <v>57841</v>
      </c>
      <c r="B72" s="25" t="s">
        <v>131</v>
      </c>
      <c r="C72" s="27"/>
      <c r="D72" s="26">
        <v>500</v>
      </c>
      <c r="E72" s="25" t="s">
        <v>387</v>
      </c>
      <c r="F72" s="27" t="s">
        <v>274</v>
      </c>
      <c r="G72" s="28">
        <v>4971.0005414185171</v>
      </c>
      <c r="H72" s="28">
        <v>4590.7190000000001</v>
      </c>
      <c r="I72" s="29">
        <f t="shared" si="1"/>
        <v>4604.6378015159726</v>
      </c>
    </row>
    <row r="73" spans="1:9" s="14" customFormat="1" ht="15">
      <c r="A73" s="30">
        <v>57842</v>
      </c>
      <c r="B73" s="31" t="s">
        <v>360</v>
      </c>
      <c r="C73" s="27"/>
      <c r="D73" s="26">
        <v>4000</v>
      </c>
      <c r="E73" s="25" t="s">
        <v>387</v>
      </c>
      <c r="F73" s="27" t="s">
        <v>273</v>
      </c>
      <c r="G73" s="28">
        <v>5142</v>
      </c>
      <c r="H73" s="28">
        <v>4748.6369999999997</v>
      </c>
      <c r="I73" s="29">
        <f t="shared" si="1"/>
        <v>4763.0346</v>
      </c>
    </row>
    <row r="74" spans="1:9" s="14" customFormat="1" ht="15">
      <c r="A74" s="30">
        <v>57843</v>
      </c>
      <c r="B74" s="31" t="s">
        <v>357</v>
      </c>
      <c r="C74" s="27"/>
      <c r="D74" s="26">
        <v>2400</v>
      </c>
      <c r="E74" s="25" t="s">
        <v>387</v>
      </c>
      <c r="F74" s="27" t="s">
        <v>273</v>
      </c>
      <c r="G74" s="28">
        <v>5163.0005414185161</v>
      </c>
      <c r="H74" s="28">
        <v>4768.0309999999999</v>
      </c>
      <c r="I74" s="29">
        <f t="shared" si="1"/>
        <v>4782.4874015159712</v>
      </c>
    </row>
    <row r="75" spans="1:9" s="14" customFormat="1">
      <c r="A75" s="30">
        <v>57844</v>
      </c>
      <c r="B75" s="25" t="s">
        <v>211</v>
      </c>
      <c r="C75" s="27"/>
      <c r="D75" s="26">
        <v>1000</v>
      </c>
      <c r="E75" s="25" t="s">
        <v>387</v>
      </c>
      <c r="F75" s="27" t="s">
        <v>274</v>
      </c>
      <c r="G75" s="28">
        <v>5073.0005414185171</v>
      </c>
      <c r="H75" s="28">
        <v>4684.9160000000002</v>
      </c>
      <c r="I75" s="29">
        <f t="shared" si="1"/>
        <v>4699.1204015159728</v>
      </c>
    </row>
    <row r="76" spans="1:9" s="14" customFormat="1" ht="15">
      <c r="A76" s="32">
        <v>57845</v>
      </c>
      <c r="B76" s="34" t="s">
        <v>379</v>
      </c>
      <c r="C76" s="27"/>
      <c r="D76" s="26">
        <v>540</v>
      </c>
      <c r="E76" s="25" t="s">
        <v>387</v>
      </c>
      <c r="F76" s="27" t="s">
        <v>274</v>
      </c>
      <c r="G76" s="28">
        <v>4971.0005414185171</v>
      </c>
      <c r="H76" s="28">
        <v>4590.7190000000001</v>
      </c>
      <c r="I76" s="29">
        <f t="shared" si="1"/>
        <v>4604.6378015159726</v>
      </c>
    </row>
    <row r="77" spans="1:9" s="14" customFormat="1" ht="15">
      <c r="A77" s="32">
        <v>57846</v>
      </c>
      <c r="B77" s="34" t="s">
        <v>380</v>
      </c>
      <c r="C77" s="27"/>
      <c r="D77" s="26">
        <v>2600</v>
      </c>
      <c r="E77" s="25" t="s">
        <v>387</v>
      </c>
      <c r="F77" s="27" t="s">
        <v>274</v>
      </c>
      <c r="G77" s="28">
        <v>4971.0005414185171</v>
      </c>
      <c r="H77" s="28">
        <v>4590.7190000000001</v>
      </c>
      <c r="I77" s="29">
        <f t="shared" si="1"/>
        <v>4604.6378015159726</v>
      </c>
    </row>
    <row r="78" spans="1:9" s="14" customFormat="1">
      <c r="A78" s="43">
        <v>57847</v>
      </c>
      <c r="B78" s="44" t="s">
        <v>544</v>
      </c>
      <c r="C78" s="45" t="s">
        <v>541</v>
      </c>
      <c r="D78" s="26">
        <v>1040</v>
      </c>
      <c r="E78" s="26" t="s">
        <v>387</v>
      </c>
      <c r="F78" s="46" t="s">
        <v>274</v>
      </c>
      <c r="G78" s="41">
        <v>4971.0005414185171</v>
      </c>
      <c r="H78" s="41">
        <v>4590.7190000000001</v>
      </c>
      <c r="I78" s="42">
        <f t="shared" si="1"/>
        <v>4604.6378015159726</v>
      </c>
    </row>
    <row r="79" spans="1:9" s="14" customFormat="1">
      <c r="A79" s="43">
        <v>57848</v>
      </c>
      <c r="B79" s="44" t="s">
        <v>545</v>
      </c>
      <c r="C79" s="45" t="s">
        <v>541</v>
      </c>
      <c r="D79" s="26">
        <v>6192</v>
      </c>
      <c r="E79" s="26" t="s">
        <v>387</v>
      </c>
      <c r="F79" s="46" t="s">
        <v>274</v>
      </c>
      <c r="G79" s="41">
        <v>4971.0005414185171</v>
      </c>
      <c r="H79" s="41">
        <v>4590.7190000000001</v>
      </c>
      <c r="I79" s="42">
        <f t="shared" si="1"/>
        <v>4604.6378015159726</v>
      </c>
    </row>
    <row r="80" spans="1:9" s="14" customFormat="1" ht="15">
      <c r="A80" s="30">
        <v>61802</v>
      </c>
      <c r="B80" s="31" t="s">
        <v>355</v>
      </c>
      <c r="C80" s="27"/>
      <c r="D80" s="26">
        <v>1200</v>
      </c>
      <c r="E80" s="25" t="s">
        <v>387</v>
      </c>
      <c r="F80" s="27" t="s">
        <v>273</v>
      </c>
      <c r="G80" s="28">
        <v>5284</v>
      </c>
      <c r="H80" s="28">
        <v>4879.7740000000003</v>
      </c>
      <c r="I80" s="29">
        <f t="shared" si="1"/>
        <v>4894.5691999999999</v>
      </c>
    </row>
    <row r="81" spans="1:9" s="14" customFormat="1">
      <c r="A81" s="30">
        <v>61804</v>
      </c>
      <c r="B81" s="25" t="s">
        <v>332</v>
      </c>
      <c r="C81" s="27"/>
      <c r="D81" s="26">
        <v>650</v>
      </c>
      <c r="E81" s="25" t="s">
        <v>387</v>
      </c>
      <c r="F81" s="27" t="s">
        <v>274</v>
      </c>
      <c r="G81" s="28">
        <v>4971.0005414185171</v>
      </c>
      <c r="H81" s="28">
        <v>4590.7190000000001</v>
      </c>
      <c r="I81" s="29">
        <f t="shared" si="1"/>
        <v>4604.6378015159726</v>
      </c>
    </row>
    <row r="82" spans="1:9" s="14" customFormat="1">
      <c r="A82" s="30">
        <v>68801</v>
      </c>
      <c r="B82" s="25" t="s">
        <v>242</v>
      </c>
      <c r="C82" s="27"/>
      <c r="D82" s="26">
        <v>1500</v>
      </c>
      <c r="E82" s="25" t="s">
        <v>387</v>
      </c>
      <c r="F82" s="27" t="s">
        <v>274</v>
      </c>
      <c r="G82" s="28">
        <v>5220</v>
      </c>
      <c r="H82" s="28">
        <v>4820.67</v>
      </c>
      <c r="I82" s="29">
        <f t="shared" si="1"/>
        <v>4835.2860000000001</v>
      </c>
    </row>
    <row r="83" spans="1:9" s="14" customFormat="1">
      <c r="A83" s="30">
        <v>68802</v>
      </c>
      <c r="B83" s="25" t="s">
        <v>333</v>
      </c>
      <c r="C83" s="27"/>
      <c r="D83" s="26">
        <v>764</v>
      </c>
      <c r="E83" s="25" t="s">
        <v>387</v>
      </c>
      <c r="F83" s="27" t="s">
        <v>274</v>
      </c>
      <c r="G83" s="28">
        <v>4971.0005414185171</v>
      </c>
      <c r="H83" s="28">
        <v>4590.7190000000001</v>
      </c>
      <c r="I83" s="29">
        <f t="shared" si="1"/>
        <v>4604.6378015159726</v>
      </c>
    </row>
    <row r="84" spans="1:9" s="14" customFormat="1">
      <c r="A84" s="30">
        <v>70801</v>
      </c>
      <c r="B84" s="25" t="s">
        <v>196</v>
      </c>
      <c r="C84" s="27"/>
      <c r="D84" s="26">
        <v>1500</v>
      </c>
      <c r="E84" s="25" t="s">
        <v>387</v>
      </c>
      <c r="F84" s="27" t="s">
        <v>273</v>
      </c>
      <c r="G84" s="28">
        <v>5151.0005414185161</v>
      </c>
      <c r="H84" s="28">
        <v>4756.9489999999996</v>
      </c>
      <c r="I84" s="29">
        <f t="shared" si="1"/>
        <v>4771.3718015159711</v>
      </c>
    </row>
    <row r="85" spans="1:9" s="14" customFormat="1">
      <c r="A85" s="30">
        <v>71801</v>
      </c>
      <c r="B85" s="25" t="s">
        <v>306</v>
      </c>
      <c r="C85" s="27"/>
      <c r="D85" s="26">
        <v>1300</v>
      </c>
      <c r="E85" s="25" t="s">
        <v>387</v>
      </c>
      <c r="F85" s="27" t="s">
        <v>273</v>
      </c>
      <c r="G85" s="28">
        <v>5032</v>
      </c>
      <c r="H85" s="28">
        <v>4647.0519999999997</v>
      </c>
      <c r="I85" s="29">
        <f t="shared" si="1"/>
        <v>4661.1415999999999</v>
      </c>
    </row>
    <row r="86" spans="1:9" s="14" customFormat="1">
      <c r="A86" s="30">
        <v>71803</v>
      </c>
      <c r="B86" s="25" t="s">
        <v>145</v>
      </c>
      <c r="C86" s="27"/>
      <c r="D86" s="26">
        <v>800</v>
      </c>
      <c r="E86" s="25" t="s">
        <v>387</v>
      </c>
      <c r="F86" s="27" t="s">
        <v>273</v>
      </c>
      <c r="G86" s="28">
        <v>5113.0005414185161</v>
      </c>
      <c r="H86" s="28">
        <v>4721.8559999999998</v>
      </c>
      <c r="I86" s="29">
        <f t="shared" si="1"/>
        <v>4736.1724015159716</v>
      </c>
    </row>
    <row r="87" spans="1:9" s="14" customFormat="1">
      <c r="A87" s="30">
        <v>71804</v>
      </c>
      <c r="B87" s="25" t="s">
        <v>146</v>
      </c>
      <c r="C87" s="27"/>
      <c r="D87" s="26">
        <v>500</v>
      </c>
      <c r="E87" s="25" t="s">
        <v>387</v>
      </c>
      <c r="F87" s="27" t="s">
        <v>273</v>
      </c>
      <c r="G87" s="28">
        <v>5157.0005414185161</v>
      </c>
      <c r="H87" s="28">
        <v>4762.49</v>
      </c>
      <c r="I87" s="29">
        <f t="shared" si="1"/>
        <v>4776.9296015159716</v>
      </c>
    </row>
    <row r="88" spans="1:9" s="14" customFormat="1">
      <c r="A88" s="30">
        <v>71806</v>
      </c>
      <c r="B88" s="25" t="s">
        <v>147</v>
      </c>
      <c r="C88" s="27"/>
      <c r="D88" s="26">
        <v>3600</v>
      </c>
      <c r="E88" s="25" t="s">
        <v>387</v>
      </c>
      <c r="F88" s="27" t="s">
        <v>273</v>
      </c>
      <c r="G88" s="28">
        <v>5101.0005414185171</v>
      </c>
      <c r="H88" s="28">
        <v>4710.7740000000003</v>
      </c>
      <c r="I88" s="29">
        <f t="shared" si="1"/>
        <v>4725.0568015159724</v>
      </c>
    </row>
    <row r="89" spans="1:9" s="14" customFormat="1">
      <c r="A89" s="30">
        <v>71807</v>
      </c>
      <c r="B89" s="25" t="s">
        <v>267</v>
      </c>
      <c r="C89" s="27"/>
      <c r="D89" s="26">
        <v>672</v>
      </c>
      <c r="E89" s="25" t="s">
        <v>387</v>
      </c>
      <c r="F89" s="27" t="s">
        <v>274</v>
      </c>
      <c r="G89" s="28">
        <v>4971.0005414185171</v>
      </c>
      <c r="H89" s="28">
        <v>4590.7190000000001</v>
      </c>
      <c r="I89" s="29">
        <f t="shared" si="1"/>
        <v>4604.6378015159726</v>
      </c>
    </row>
    <row r="90" spans="1:9" s="14" customFormat="1">
      <c r="A90" s="30">
        <v>71809</v>
      </c>
      <c r="B90" s="25" t="s">
        <v>1</v>
      </c>
      <c r="C90" s="27"/>
      <c r="D90" s="26">
        <v>1240</v>
      </c>
      <c r="E90" s="25" t="s">
        <v>387</v>
      </c>
      <c r="F90" s="27" t="s">
        <v>273</v>
      </c>
      <c r="G90" s="28">
        <v>4971.0005414185171</v>
      </c>
      <c r="H90" s="28">
        <v>4590.7190000000001</v>
      </c>
      <c r="I90" s="29">
        <f t="shared" si="1"/>
        <v>4604.6378015159726</v>
      </c>
    </row>
    <row r="91" spans="1:9" s="14" customFormat="1" ht="15">
      <c r="A91" s="30">
        <v>72801</v>
      </c>
      <c r="B91" s="31" t="s">
        <v>350</v>
      </c>
      <c r="C91" s="27"/>
      <c r="D91" s="26">
        <v>10000</v>
      </c>
      <c r="E91" s="25" t="s">
        <v>387</v>
      </c>
      <c r="F91" s="27" t="s">
        <v>273</v>
      </c>
      <c r="G91" s="28">
        <v>5147.0005414185171</v>
      </c>
      <c r="H91" s="28">
        <v>4753.2550000000001</v>
      </c>
      <c r="I91" s="29">
        <f t="shared" si="1"/>
        <v>4767.6666015159726</v>
      </c>
    </row>
    <row r="92" spans="1:9" s="14" customFormat="1">
      <c r="A92" s="30">
        <v>72802</v>
      </c>
      <c r="B92" s="25" t="s">
        <v>148</v>
      </c>
      <c r="C92" s="27"/>
      <c r="D92" s="26">
        <v>600</v>
      </c>
      <c r="E92" s="25" t="s">
        <v>387</v>
      </c>
      <c r="F92" s="27" t="s">
        <v>273</v>
      </c>
      <c r="G92" s="28">
        <v>5179.0005414185161</v>
      </c>
      <c r="H92" s="28">
        <v>4782.8069999999998</v>
      </c>
      <c r="I92" s="29">
        <f t="shared" si="1"/>
        <v>4797.3082015159716</v>
      </c>
    </row>
    <row r="93" spans="1:9" s="14" customFormat="1">
      <c r="A93" s="30">
        <v>84801</v>
      </c>
      <c r="B93" s="25" t="s">
        <v>197</v>
      </c>
      <c r="C93" s="27"/>
      <c r="D93" s="26">
        <v>700</v>
      </c>
      <c r="E93" s="25" t="s">
        <v>387</v>
      </c>
      <c r="F93" s="27" t="s">
        <v>274</v>
      </c>
      <c r="G93" s="28">
        <v>5212</v>
      </c>
      <c r="H93" s="28">
        <v>4813.2820000000002</v>
      </c>
      <c r="I93" s="29">
        <f t="shared" si="1"/>
        <v>4827.8756000000003</v>
      </c>
    </row>
    <row r="94" spans="1:9" s="14" customFormat="1">
      <c r="A94" s="30">
        <v>84802</v>
      </c>
      <c r="B94" s="25" t="s">
        <v>149</v>
      </c>
      <c r="C94" s="27"/>
      <c r="D94" s="26">
        <v>2000</v>
      </c>
      <c r="E94" s="25" t="s">
        <v>387</v>
      </c>
      <c r="F94" s="27" t="s">
        <v>273</v>
      </c>
      <c r="G94" s="28">
        <v>5316</v>
      </c>
      <c r="H94" s="28">
        <v>4909.326</v>
      </c>
      <c r="I94" s="29">
        <f t="shared" si="1"/>
        <v>4924.2107999999998</v>
      </c>
    </row>
    <row r="95" spans="1:9" s="14" customFormat="1">
      <c r="A95" s="30">
        <v>84804</v>
      </c>
      <c r="B95" s="25" t="s">
        <v>268</v>
      </c>
      <c r="C95" s="27"/>
      <c r="D95" s="26">
        <v>600</v>
      </c>
      <c r="E95" s="25" t="s">
        <v>387</v>
      </c>
      <c r="F95" s="27" t="s">
        <v>274</v>
      </c>
      <c r="G95" s="28">
        <v>4971.0005414185171</v>
      </c>
      <c r="H95" s="28">
        <v>4590.7190000000001</v>
      </c>
      <c r="I95" s="29">
        <f t="shared" si="1"/>
        <v>4604.6378015159726</v>
      </c>
    </row>
    <row r="96" spans="1:9" s="14" customFormat="1">
      <c r="A96" s="30">
        <v>84805</v>
      </c>
      <c r="B96" s="25" t="s">
        <v>334</v>
      </c>
      <c r="C96" s="27"/>
      <c r="D96" s="26">
        <v>700</v>
      </c>
      <c r="E96" s="25" t="s">
        <v>387</v>
      </c>
      <c r="F96" s="27" t="s">
        <v>274</v>
      </c>
      <c r="G96" s="28">
        <v>4971.0005414185171</v>
      </c>
      <c r="H96" s="28">
        <v>4590.7190000000001</v>
      </c>
      <c r="I96" s="29">
        <f t="shared" si="1"/>
        <v>4604.6378015159726</v>
      </c>
    </row>
    <row r="97" spans="1:9" s="14" customFormat="1">
      <c r="A97" s="30">
        <v>92801</v>
      </c>
      <c r="B97" s="25" t="s">
        <v>150</v>
      </c>
      <c r="C97" s="27"/>
      <c r="D97" s="26">
        <v>500</v>
      </c>
      <c r="E97" s="25" t="s">
        <v>387</v>
      </c>
      <c r="F97" s="27" t="s">
        <v>273</v>
      </c>
      <c r="G97" s="28">
        <v>5224</v>
      </c>
      <c r="H97" s="28">
        <v>4824.3639999999996</v>
      </c>
      <c r="I97" s="29">
        <f t="shared" si="1"/>
        <v>4838.9912000000004</v>
      </c>
    </row>
    <row r="98" spans="1:9" s="14" customFormat="1">
      <c r="A98" s="30">
        <v>101801</v>
      </c>
      <c r="B98" s="25" t="s">
        <v>198</v>
      </c>
      <c r="C98" s="27"/>
      <c r="D98" s="26">
        <v>620</v>
      </c>
      <c r="E98" s="25" t="s">
        <v>387</v>
      </c>
      <c r="F98" s="27" t="s">
        <v>274</v>
      </c>
      <c r="G98" s="28">
        <v>4996</v>
      </c>
      <c r="H98" s="28">
        <v>4613.8059999999996</v>
      </c>
      <c r="I98" s="29">
        <f t="shared" si="1"/>
        <v>4627.7947999999997</v>
      </c>
    </row>
    <row r="99" spans="1:9" s="14" customFormat="1">
      <c r="A99" s="30">
        <v>101802</v>
      </c>
      <c r="B99" s="25" t="s">
        <v>199</v>
      </c>
      <c r="C99" s="27"/>
      <c r="D99" s="26">
        <v>1500</v>
      </c>
      <c r="E99" s="25" t="s">
        <v>387</v>
      </c>
      <c r="F99" s="27" t="s">
        <v>274</v>
      </c>
      <c r="G99" s="28">
        <v>5147.0005414185171</v>
      </c>
      <c r="H99" s="28">
        <v>4753.2550000000001</v>
      </c>
      <c r="I99" s="29">
        <f t="shared" si="1"/>
        <v>4767.6666015159726</v>
      </c>
    </row>
    <row r="100" spans="1:9" s="14" customFormat="1" ht="15">
      <c r="A100" s="30">
        <v>101803</v>
      </c>
      <c r="B100" s="31" t="s">
        <v>342</v>
      </c>
      <c r="C100" s="27"/>
      <c r="D100" s="26">
        <v>440</v>
      </c>
      <c r="E100" s="25" t="s">
        <v>387</v>
      </c>
      <c r="F100" s="27" t="s">
        <v>273</v>
      </c>
      <c r="G100" s="28">
        <v>5081.0005414185171</v>
      </c>
      <c r="H100" s="28">
        <v>4692.3040000000001</v>
      </c>
      <c r="I100" s="29">
        <f t="shared" si="1"/>
        <v>4706.5308015159726</v>
      </c>
    </row>
    <row r="101" spans="1:9" s="14" customFormat="1">
      <c r="A101" s="30">
        <v>101804</v>
      </c>
      <c r="B101" s="25" t="s">
        <v>117</v>
      </c>
      <c r="C101" s="27"/>
      <c r="D101" s="26">
        <v>1450</v>
      </c>
      <c r="E101" s="25" t="s">
        <v>387</v>
      </c>
      <c r="F101" s="27" t="s">
        <v>274</v>
      </c>
      <c r="G101" s="28">
        <v>5281.0005414185161</v>
      </c>
      <c r="H101" s="28">
        <v>4877.0039999999999</v>
      </c>
      <c r="I101" s="29">
        <f t="shared" si="1"/>
        <v>4891.7908015159719</v>
      </c>
    </row>
    <row r="102" spans="1:9" s="14" customFormat="1" ht="15">
      <c r="A102" s="30">
        <v>101805</v>
      </c>
      <c r="B102" s="31" t="s">
        <v>345</v>
      </c>
      <c r="C102" s="27"/>
      <c r="D102" s="26">
        <v>1500</v>
      </c>
      <c r="E102" s="25" t="s">
        <v>387</v>
      </c>
      <c r="F102" s="27" t="s">
        <v>273</v>
      </c>
      <c r="G102" s="28">
        <v>5204</v>
      </c>
      <c r="H102" s="28">
        <v>4805.8940000000002</v>
      </c>
      <c r="I102" s="29">
        <f t="shared" si="1"/>
        <v>4820.4651999999996</v>
      </c>
    </row>
    <row r="103" spans="1:9" s="14" customFormat="1">
      <c r="A103" s="30">
        <v>101806</v>
      </c>
      <c r="B103" s="25" t="s">
        <v>200</v>
      </c>
      <c r="C103" s="27"/>
      <c r="D103" s="26">
        <v>1330</v>
      </c>
      <c r="E103" s="25" t="s">
        <v>387</v>
      </c>
      <c r="F103" s="27" t="s">
        <v>273</v>
      </c>
      <c r="G103" s="28">
        <v>5152</v>
      </c>
      <c r="H103" s="28">
        <v>4757.8720000000003</v>
      </c>
      <c r="I103" s="29">
        <f t="shared" si="1"/>
        <v>4772.2975999999999</v>
      </c>
    </row>
    <row r="104" spans="1:9" s="14" customFormat="1" ht="15">
      <c r="A104" s="30">
        <v>101807</v>
      </c>
      <c r="B104" s="31" t="s">
        <v>118</v>
      </c>
      <c r="C104" s="27"/>
      <c r="D104" s="26">
        <v>138</v>
      </c>
      <c r="E104" s="25" t="s">
        <v>387</v>
      </c>
      <c r="F104" s="27" t="s">
        <v>274</v>
      </c>
      <c r="G104" s="28">
        <v>5206</v>
      </c>
      <c r="H104" s="28">
        <v>4807.741</v>
      </c>
      <c r="I104" s="29">
        <f t="shared" si="1"/>
        <v>4822.3177999999998</v>
      </c>
    </row>
    <row r="105" spans="1:9" s="14" customFormat="1">
      <c r="A105" s="30">
        <v>101809</v>
      </c>
      <c r="B105" s="25" t="s">
        <v>201</v>
      </c>
      <c r="C105" s="27"/>
      <c r="D105" s="26">
        <v>1000</v>
      </c>
      <c r="E105" s="25" t="s">
        <v>387</v>
      </c>
      <c r="F105" s="27" t="s">
        <v>273</v>
      </c>
      <c r="G105" s="28">
        <v>5211.0005414185171</v>
      </c>
      <c r="H105" s="28">
        <v>4812.3590000000004</v>
      </c>
      <c r="I105" s="29">
        <f t="shared" si="1"/>
        <v>4826.9498015159725</v>
      </c>
    </row>
    <row r="106" spans="1:9" s="14" customFormat="1">
      <c r="A106" s="30">
        <v>101810</v>
      </c>
      <c r="B106" s="25" t="s">
        <v>202</v>
      </c>
      <c r="C106" s="27"/>
      <c r="D106" s="26">
        <v>750</v>
      </c>
      <c r="E106" s="25" t="s">
        <v>387</v>
      </c>
      <c r="F106" s="27" t="s">
        <v>273</v>
      </c>
      <c r="G106" s="28">
        <v>5173.0005414185161</v>
      </c>
      <c r="H106" s="28">
        <v>4777.2659999999996</v>
      </c>
      <c r="I106" s="29">
        <f t="shared" si="1"/>
        <v>4791.7504015159711</v>
      </c>
    </row>
    <row r="107" spans="1:9" s="14" customFormat="1">
      <c r="A107" s="30">
        <v>101811</v>
      </c>
      <c r="B107" s="25" t="s">
        <v>203</v>
      </c>
      <c r="C107" s="27"/>
      <c r="D107" s="26">
        <v>1000</v>
      </c>
      <c r="E107" s="25" t="s">
        <v>387</v>
      </c>
      <c r="F107" s="27" t="s">
        <v>274</v>
      </c>
      <c r="G107" s="28">
        <v>5121.0005414185161</v>
      </c>
      <c r="H107" s="28">
        <v>4729.2439999999997</v>
      </c>
      <c r="I107" s="29">
        <f t="shared" si="1"/>
        <v>4743.5828015159714</v>
      </c>
    </row>
    <row r="108" spans="1:9" s="14" customFormat="1">
      <c r="A108" s="30">
        <v>101812</v>
      </c>
      <c r="B108" s="25" t="s">
        <v>204</v>
      </c>
      <c r="C108" s="27"/>
      <c r="D108" s="26">
        <v>1500</v>
      </c>
      <c r="E108" s="25" t="s">
        <v>387</v>
      </c>
      <c r="F108" s="27" t="s">
        <v>274</v>
      </c>
      <c r="G108" s="28">
        <v>5319.0005414185161</v>
      </c>
      <c r="H108" s="28">
        <v>4912.0969999999998</v>
      </c>
      <c r="I108" s="29">
        <f t="shared" si="1"/>
        <v>4926.9902015159714</v>
      </c>
    </row>
    <row r="109" spans="1:9" s="14" customFormat="1">
      <c r="A109" s="30">
        <v>101813</v>
      </c>
      <c r="B109" s="25" t="s">
        <v>205</v>
      </c>
      <c r="C109" s="27"/>
      <c r="D109" s="26">
        <v>17900</v>
      </c>
      <c r="E109" s="25" t="s">
        <v>387</v>
      </c>
      <c r="F109" s="27" t="s">
        <v>274</v>
      </c>
      <c r="G109" s="28">
        <v>5157.0005414185161</v>
      </c>
      <c r="H109" s="28">
        <v>4762.49</v>
      </c>
      <c r="I109" s="29">
        <f t="shared" si="1"/>
        <v>4776.9296015159716</v>
      </c>
    </row>
    <row r="110" spans="1:9" s="14" customFormat="1">
      <c r="A110" s="30">
        <v>101814</v>
      </c>
      <c r="B110" s="25" t="s">
        <v>206</v>
      </c>
      <c r="C110" s="27"/>
      <c r="D110" s="26">
        <v>2500</v>
      </c>
      <c r="E110" s="25" t="s">
        <v>387</v>
      </c>
      <c r="F110" s="27" t="s">
        <v>273</v>
      </c>
      <c r="G110" s="28">
        <v>5107.0005414185161</v>
      </c>
      <c r="H110" s="28">
        <v>4716.3149999999996</v>
      </c>
      <c r="I110" s="29">
        <f t="shared" si="1"/>
        <v>4730.614601515972</v>
      </c>
    </row>
    <row r="111" spans="1:9" s="14" customFormat="1">
      <c r="A111" s="30">
        <v>101815</v>
      </c>
      <c r="B111" s="25" t="s">
        <v>207</v>
      </c>
      <c r="C111" s="27"/>
      <c r="D111" s="26">
        <v>350</v>
      </c>
      <c r="E111" s="25" t="s">
        <v>387</v>
      </c>
      <c r="F111" s="27" t="s">
        <v>273</v>
      </c>
      <c r="G111" s="28">
        <v>4975.0005414185161</v>
      </c>
      <c r="H111" s="28">
        <v>4594.4129999999996</v>
      </c>
      <c r="I111" s="29">
        <f t="shared" si="1"/>
        <v>4608.343001515972</v>
      </c>
    </row>
    <row r="112" spans="1:9" s="14" customFormat="1" ht="22.5">
      <c r="A112" s="30">
        <v>101817</v>
      </c>
      <c r="B112" s="25" t="s">
        <v>208</v>
      </c>
      <c r="C112" s="27"/>
      <c r="D112" s="26">
        <v>1000</v>
      </c>
      <c r="E112" s="35" t="s">
        <v>388</v>
      </c>
      <c r="F112" s="27" t="s">
        <v>274</v>
      </c>
      <c r="G112" s="28" t="e">
        <v>#N/A</v>
      </c>
      <c r="H112" s="28" t="e">
        <v>#N/A</v>
      </c>
      <c r="I112" s="29" t="e">
        <f t="shared" si="1"/>
        <v>#N/A</v>
      </c>
    </row>
    <row r="113" spans="1:9" s="14" customFormat="1">
      <c r="A113" s="30">
        <v>101819</v>
      </c>
      <c r="B113" s="25" t="s">
        <v>119</v>
      </c>
      <c r="C113" s="27"/>
      <c r="D113" s="26">
        <v>1500</v>
      </c>
      <c r="E113" s="25" t="s">
        <v>387</v>
      </c>
      <c r="F113" s="27" t="s">
        <v>274</v>
      </c>
      <c r="G113" s="28">
        <v>5126</v>
      </c>
      <c r="H113" s="28">
        <v>4733.8609999999999</v>
      </c>
      <c r="I113" s="29">
        <f t="shared" si="1"/>
        <v>4748.2138000000004</v>
      </c>
    </row>
    <row r="114" spans="1:9" s="18" customFormat="1">
      <c r="A114" s="30">
        <v>101821</v>
      </c>
      <c r="B114" s="25" t="s">
        <v>120</v>
      </c>
      <c r="C114" s="27"/>
      <c r="D114" s="26">
        <v>450</v>
      </c>
      <c r="E114" s="25" t="s">
        <v>387</v>
      </c>
      <c r="F114" s="27" t="s">
        <v>274</v>
      </c>
      <c r="G114" s="28">
        <v>5208</v>
      </c>
      <c r="H114" s="28">
        <v>4809.5879999999997</v>
      </c>
      <c r="I114" s="29">
        <f t="shared" si="1"/>
        <v>4824.1704</v>
      </c>
    </row>
    <row r="115" spans="1:9" s="14" customFormat="1">
      <c r="A115" s="30">
        <v>101822</v>
      </c>
      <c r="B115" s="25" t="s">
        <v>209</v>
      </c>
      <c r="C115" s="27"/>
      <c r="D115" s="26">
        <v>400</v>
      </c>
      <c r="E115" s="25" t="s">
        <v>387</v>
      </c>
      <c r="F115" s="27" t="s">
        <v>273</v>
      </c>
      <c r="G115" s="28">
        <v>5221.0005414185171</v>
      </c>
      <c r="H115" s="28">
        <v>4821.5940000000001</v>
      </c>
      <c r="I115" s="29">
        <f t="shared" si="1"/>
        <v>4836.2128015159724</v>
      </c>
    </row>
    <row r="116" spans="1:9" s="14" customFormat="1">
      <c r="A116" s="30">
        <v>101828</v>
      </c>
      <c r="B116" s="25" t="s">
        <v>121</v>
      </c>
      <c r="C116" s="27"/>
      <c r="D116" s="26">
        <v>2400</v>
      </c>
      <c r="E116" s="25" t="s">
        <v>387</v>
      </c>
      <c r="F116" s="27" t="s">
        <v>274</v>
      </c>
      <c r="G116" s="28">
        <v>5143.0005414185161</v>
      </c>
      <c r="H116" s="28">
        <v>4749.5609999999997</v>
      </c>
      <c r="I116" s="29">
        <f t="shared" si="1"/>
        <v>4763.9614015159714</v>
      </c>
    </row>
    <row r="117" spans="1:9" s="14" customFormat="1">
      <c r="A117" s="30">
        <v>101829</v>
      </c>
      <c r="B117" s="25" t="s">
        <v>151</v>
      </c>
      <c r="C117" s="27"/>
      <c r="D117" s="26">
        <v>400</v>
      </c>
      <c r="E117" s="25" t="s">
        <v>387</v>
      </c>
      <c r="F117" s="27" t="s">
        <v>273</v>
      </c>
      <c r="G117" s="28">
        <v>5171.0005414185161</v>
      </c>
      <c r="H117" s="28">
        <v>4775.4189999999999</v>
      </c>
      <c r="I117" s="29">
        <f t="shared" si="1"/>
        <v>4789.8978015159719</v>
      </c>
    </row>
    <row r="118" spans="1:9" s="14" customFormat="1">
      <c r="A118" s="30">
        <v>101833</v>
      </c>
      <c r="B118" s="25" t="s">
        <v>152</v>
      </c>
      <c r="C118" s="27"/>
      <c r="D118" s="26">
        <v>600</v>
      </c>
      <c r="E118" s="25" t="s">
        <v>387</v>
      </c>
      <c r="F118" s="27" t="s">
        <v>273</v>
      </c>
      <c r="G118" s="28">
        <v>5099.0005414185161</v>
      </c>
      <c r="H118" s="28">
        <v>4708.9269999999997</v>
      </c>
      <c r="I118" s="29">
        <f t="shared" si="1"/>
        <v>4723.2042015159714</v>
      </c>
    </row>
    <row r="119" spans="1:9" s="14" customFormat="1">
      <c r="A119" s="30">
        <v>101837</v>
      </c>
      <c r="B119" s="25" t="s">
        <v>124</v>
      </c>
      <c r="C119" s="27"/>
      <c r="D119" s="26">
        <v>750</v>
      </c>
      <c r="E119" s="25" t="s">
        <v>387</v>
      </c>
      <c r="F119" s="27" t="s">
        <v>273</v>
      </c>
      <c r="G119" s="28">
        <v>5238</v>
      </c>
      <c r="H119" s="28">
        <v>4837.2929999999997</v>
      </c>
      <c r="I119" s="29">
        <f t="shared" si="1"/>
        <v>4851.9593999999997</v>
      </c>
    </row>
    <row r="120" spans="1:9" s="14" customFormat="1">
      <c r="A120" s="30">
        <v>101838</v>
      </c>
      <c r="B120" s="25" t="s">
        <v>125</v>
      </c>
      <c r="C120" s="27"/>
      <c r="D120" s="26">
        <v>4250</v>
      </c>
      <c r="E120" s="25" t="s">
        <v>387</v>
      </c>
      <c r="F120" s="27" t="s">
        <v>274</v>
      </c>
      <c r="G120" s="28">
        <v>5167.0005414185171</v>
      </c>
      <c r="H120" s="28">
        <v>4771.7250000000004</v>
      </c>
      <c r="I120" s="29">
        <f t="shared" si="1"/>
        <v>4786.1926015159725</v>
      </c>
    </row>
    <row r="121" spans="1:9" s="14" customFormat="1">
      <c r="A121" s="30">
        <v>101840</v>
      </c>
      <c r="B121" s="25" t="s">
        <v>153</v>
      </c>
      <c r="C121" s="27"/>
      <c r="D121" s="26">
        <v>700</v>
      </c>
      <c r="E121" s="25" t="s">
        <v>387</v>
      </c>
      <c r="F121" s="27" t="s">
        <v>273</v>
      </c>
      <c r="G121" s="28">
        <v>4970</v>
      </c>
      <c r="H121" s="28">
        <v>4589.7950000000001</v>
      </c>
      <c r="I121" s="29">
        <f t="shared" si="1"/>
        <v>4603.7110000000002</v>
      </c>
    </row>
    <row r="122" spans="1:9" s="14" customFormat="1">
      <c r="A122" s="30">
        <v>101842</v>
      </c>
      <c r="B122" s="25" t="s">
        <v>154</v>
      </c>
      <c r="C122" s="27"/>
      <c r="D122" s="26">
        <v>700</v>
      </c>
      <c r="E122" s="25" t="s">
        <v>387</v>
      </c>
      <c r="F122" s="27" t="s">
        <v>273</v>
      </c>
      <c r="G122" s="28">
        <v>5305.0005414185161</v>
      </c>
      <c r="H122" s="28">
        <v>4899.1679999999997</v>
      </c>
      <c r="I122" s="29">
        <f t="shared" si="1"/>
        <v>4914.0220015159712</v>
      </c>
    </row>
    <row r="123" spans="1:9" s="14" customFormat="1" ht="15">
      <c r="A123" s="30">
        <v>101845</v>
      </c>
      <c r="B123" s="31" t="s">
        <v>362</v>
      </c>
      <c r="C123" s="27"/>
      <c r="D123" s="26">
        <v>10000</v>
      </c>
      <c r="E123" s="25" t="s">
        <v>387</v>
      </c>
      <c r="F123" s="27" t="s">
        <v>273</v>
      </c>
      <c r="G123" s="28">
        <v>5294</v>
      </c>
      <c r="H123" s="28">
        <v>4889.009</v>
      </c>
      <c r="I123" s="29">
        <f t="shared" si="1"/>
        <v>4903.8321999999998</v>
      </c>
    </row>
    <row r="124" spans="1:9" s="14" customFormat="1" ht="15">
      <c r="A124" s="30">
        <v>101846</v>
      </c>
      <c r="B124" s="31" t="s">
        <v>157</v>
      </c>
      <c r="C124" s="27"/>
      <c r="D124" s="26">
        <v>7000</v>
      </c>
      <c r="E124" s="25" t="s">
        <v>387</v>
      </c>
      <c r="F124" s="27" t="s">
        <v>273</v>
      </c>
      <c r="G124" s="28">
        <v>5152.952896589064</v>
      </c>
      <c r="H124" s="28">
        <v>4758.7520000000004</v>
      </c>
      <c r="I124" s="29">
        <f t="shared" si="1"/>
        <v>4773.18026811045</v>
      </c>
    </row>
    <row r="125" spans="1:9" s="18" customFormat="1">
      <c r="A125" s="30">
        <v>101847</v>
      </c>
      <c r="B125" s="25" t="s">
        <v>158</v>
      </c>
      <c r="C125" s="27"/>
      <c r="D125" s="26">
        <v>650</v>
      </c>
      <c r="E125" s="25" t="s">
        <v>387</v>
      </c>
      <c r="F125" s="27" t="s">
        <v>273</v>
      </c>
      <c r="G125" s="28">
        <v>5060</v>
      </c>
      <c r="H125" s="28">
        <v>4672.91</v>
      </c>
      <c r="I125" s="29">
        <f t="shared" si="1"/>
        <v>4687.0780000000004</v>
      </c>
    </row>
    <row r="126" spans="1:9" s="14" customFormat="1">
      <c r="A126" s="30">
        <v>101848</v>
      </c>
      <c r="B126" s="25" t="s">
        <v>159</v>
      </c>
      <c r="C126" s="27"/>
      <c r="D126" s="26">
        <v>500</v>
      </c>
      <c r="E126" s="25" t="s">
        <v>387</v>
      </c>
      <c r="F126" s="27" t="s">
        <v>273</v>
      </c>
      <c r="G126" s="28">
        <v>5283.0005414185161</v>
      </c>
      <c r="H126" s="28">
        <v>4878.8509999999997</v>
      </c>
      <c r="I126" s="29">
        <f t="shared" si="1"/>
        <v>4893.6434015159712</v>
      </c>
    </row>
    <row r="127" spans="1:9" s="14" customFormat="1">
      <c r="A127" s="30">
        <v>101849</v>
      </c>
      <c r="B127" s="25" t="s">
        <v>126</v>
      </c>
      <c r="C127" s="27"/>
      <c r="D127" s="26">
        <v>1300</v>
      </c>
      <c r="E127" s="25" t="s">
        <v>387</v>
      </c>
      <c r="F127" s="27" t="s">
        <v>273</v>
      </c>
      <c r="G127" s="28">
        <v>5145.0005414185171</v>
      </c>
      <c r="H127" s="28">
        <v>4751.4080000000004</v>
      </c>
      <c r="I127" s="29">
        <f t="shared" si="1"/>
        <v>4765.8140015159724</v>
      </c>
    </row>
    <row r="128" spans="1:9" s="14" customFormat="1">
      <c r="A128" s="30">
        <v>101850</v>
      </c>
      <c r="B128" s="25" t="s">
        <v>127</v>
      </c>
      <c r="C128" s="27"/>
      <c r="D128" s="26">
        <v>1000</v>
      </c>
      <c r="E128" s="25" t="s">
        <v>387</v>
      </c>
      <c r="F128" s="27" t="s">
        <v>273</v>
      </c>
      <c r="G128" s="28">
        <v>5189.0005414185171</v>
      </c>
      <c r="H128" s="28">
        <v>4792.0420000000004</v>
      </c>
      <c r="I128" s="29">
        <f t="shared" si="1"/>
        <v>4806.5712015159725</v>
      </c>
    </row>
    <row r="129" spans="1:9" s="14" customFormat="1">
      <c r="A129" s="30">
        <v>101852</v>
      </c>
      <c r="B129" s="25" t="s">
        <v>160</v>
      </c>
      <c r="C129" s="27"/>
      <c r="D129" s="26">
        <v>250</v>
      </c>
      <c r="E129" s="25" t="s">
        <v>387</v>
      </c>
      <c r="F129" s="27" t="s">
        <v>273</v>
      </c>
      <c r="G129" s="28">
        <v>5097.0005414185161</v>
      </c>
      <c r="H129" s="28">
        <v>4707.08</v>
      </c>
      <c r="I129" s="29">
        <f t="shared" si="1"/>
        <v>4721.3516015159712</v>
      </c>
    </row>
    <row r="130" spans="1:9" s="14" customFormat="1" ht="15">
      <c r="A130" s="30">
        <v>101853</v>
      </c>
      <c r="B130" s="31" t="s">
        <v>351</v>
      </c>
      <c r="C130" s="27"/>
      <c r="D130" s="26">
        <v>2500</v>
      </c>
      <c r="E130" s="25" t="s">
        <v>387</v>
      </c>
      <c r="F130" s="27" t="s">
        <v>274</v>
      </c>
      <c r="G130" s="28">
        <v>5068</v>
      </c>
      <c r="H130" s="28">
        <v>4680.2979999999998</v>
      </c>
      <c r="I130" s="29">
        <f t="shared" si="1"/>
        <v>4694.4884000000002</v>
      </c>
    </row>
    <row r="131" spans="1:9" s="19" customFormat="1">
      <c r="A131" s="30">
        <v>101854</v>
      </c>
      <c r="B131" s="25" t="s">
        <v>243</v>
      </c>
      <c r="C131" s="27"/>
      <c r="D131" s="26">
        <v>1000</v>
      </c>
      <c r="E131" s="25" t="s">
        <v>387</v>
      </c>
      <c r="F131" s="27" t="s">
        <v>274</v>
      </c>
      <c r="G131" s="28">
        <v>5218</v>
      </c>
      <c r="H131" s="28">
        <v>4818.8230000000003</v>
      </c>
      <c r="I131" s="29">
        <f t="shared" si="1"/>
        <v>4833.4333999999999</v>
      </c>
    </row>
    <row r="132" spans="1:9" s="14" customFormat="1">
      <c r="A132" s="30">
        <v>101855</v>
      </c>
      <c r="B132" s="25" t="s">
        <v>106</v>
      </c>
      <c r="C132" s="27"/>
      <c r="D132" s="26">
        <v>500</v>
      </c>
      <c r="E132" s="25" t="s">
        <v>387</v>
      </c>
      <c r="F132" s="27" t="s">
        <v>274</v>
      </c>
      <c r="G132" s="28">
        <v>5111.0005414185161</v>
      </c>
      <c r="H132" s="28">
        <v>4720.009</v>
      </c>
      <c r="I132" s="29">
        <f t="shared" ref="I132:I195" si="2">G132*0.9263</f>
        <v>4734.3198015159714</v>
      </c>
    </row>
    <row r="133" spans="1:9" s="14" customFormat="1">
      <c r="A133" s="30">
        <v>101856</v>
      </c>
      <c r="B133" s="25" t="s">
        <v>161</v>
      </c>
      <c r="C133" s="27"/>
      <c r="D133" s="26">
        <v>500</v>
      </c>
      <c r="E133" s="25" t="s">
        <v>387</v>
      </c>
      <c r="F133" s="27" t="s">
        <v>274</v>
      </c>
      <c r="G133" s="28">
        <v>5043.0005414185171</v>
      </c>
      <c r="H133" s="28">
        <v>4657.2110000000002</v>
      </c>
      <c r="I133" s="29">
        <f t="shared" si="2"/>
        <v>4671.3314015159722</v>
      </c>
    </row>
    <row r="134" spans="1:9" s="14" customFormat="1" ht="15">
      <c r="A134" s="30">
        <v>101858</v>
      </c>
      <c r="B134" s="31" t="s">
        <v>237</v>
      </c>
      <c r="C134" s="27"/>
      <c r="D134" s="26">
        <v>7000</v>
      </c>
      <c r="E134" s="25" t="s">
        <v>387</v>
      </c>
      <c r="F134" s="27" t="s">
        <v>273</v>
      </c>
      <c r="G134" s="28">
        <v>5121.0005414185161</v>
      </c>
      <c r="H134" s="28">
        <v>4729.2439999999997</v>
      </c>
      <c r="I134" s="29">
        <f t="shared" si="2"/>
        <v>4743.5828015159714</v>
      </c>
    </row>
    <row r="135" spans="1:9" s="14" customFormat="1">
      <c r="A135" s="30">
        <v>101859</v>
      </c>
      <c r="B135" s="25" t="s">
        <v>107</v>
      </c>
      <c r="C135" s="27"/>
      <c r="D135" s="26">
        <v>440</v>
      </c>
      <c r="E135" s="25" t="s">
        <v>387</v>
      </c>
      <c r="F135" s="27" t="s">
        <v>274</v>
      </c>
      <c r="G135" s="28">
        <v>4971.0005414185171</v>
      </c>
      <c r="H135" s="28">
        <v>4590.7190000000001</v>
      </c>
      <c r="I135" s="29">
        <f t="shared" si="2"/>
        <v>4604.6378015159726</v>
      </c>
    </row>
    <row r="136" spans="1:9" s="14" customFormat="1">
      <c r="A136" s="30">
        <v>101860</v>
      </c>
      <c r="B136" s="25" t="s">
        <v>238</v>
      </c>
      <c r="C136" s="27"/>
      <c r="D136" s="26">
        <v>5400</v>
      </c>
      <c r="E136" s="25" t="s">
        <v>387</v>
      </c>
      <c r="F136" s="27" t="s">
        <v>274</v>
      </c>
      <c r="G136" s="28">
        <v>5117.0005414185171</v>
      </c>
      <c r="H136" s="28">
        <v>4725.55</v>
      </c>
      <c r="I136" s="29">
        <f t="shared" si="2"/>
        <v>4739.8776015159729</v>
      </c>
    </row>
    <row r="137" spans="1:9" s="14" customFormat="1">
      <c r="A137" s="30">
        <v>101861</v>
      </c>
      <c r="B137" s="25" t="s">
        <v>272</v>
      </c>
      <c r="C137" s="27"/>
      <c r="D137" s="26">
        <v>750</v>
      </c>
      <c r="E137" s="25" t="s">
        <v>387</v>
      </c>
      <c r="F137" s="27" t="s">
        <v>274</v>
      </c>
      <c r="G137" s="28">
        <v>4971.0005414185171</v>
      </c>
      <c r="H137" s="28">
        <v>4590.7190000000001</v>
      </c>
      <c r="I137" s="29">
        <f t="shared" si="2"/>
        <v>4604.6378015159726</v>
      </c>
    </row>
    <row r="138" spans="1:9" s="14" customFormat="1">
      <c r="A138" s="30">
        <v>101862</v>
      </c>
      <c r="B138" s="25" t="s">
        <v>132</v>
      </c>
      <c r="C138" s="27"/>
      <c r="D138" s="26">
        <v>1500</v>
      </c>
      <c r="E138" s="25" t="s">
        <v>387</v>
      </c>
      <c r="F138" s="27" t="s">
        <v>273</v>
      </c>
      <c r="G138" s="28">
        <v>5101.0005414185171</v>
      </c>
      <c r="H138" s="28">
        <v>4710.7740000000003</v>
      </c>
      <c r="I138" s="29">
        <f t="shared" si="2"/>
        <v>4725.0568015159724</v>
      </c>
    </row>
    <row r="139" spans="1:9" s="14" customFormat="1">
      <c r="A139" s="30">
        <v>101863</v>
      </c>
      <c r="B139" s="25" t="s">
        <v>3</v>
      </c>
      <c r="C139" s="27"/>
      <c r="D139" s="26">
        <v>425</v>
      </c>
      <c r="E139" s="25" t="s">
        <v>387</v>
      </c>
      <c r="F139" s="27" t="s">
        <v>274</v>
      </c>
      <c r="G139" s="28">
        <v>4971.0005414185171</v>
      </c>
      <c r="H139" s="28">
        <v>4590.7190000000001</v>
      </c>
      <c r="I139" s="29">
        <f t="shared" si="2"/>
        <v>4604.6378015159726</v>
      </c>
    </row>
    <row r="140" spans="1:9" s="14" customFormat="1" ht="15">
      <c r="A140" s="30">
        <v>101864</v>
      </c>
      <c r="B140" s="31" t="s">
        <v>361</v>
      </c>
      <c r="C140" s="27"/>
      <c r="D140" s="26">
        <v>1080</v>
      </c>
      <c r="E140" s="25" t="s">
        <v>387</v>
      </c>
      <c r="F140" s="27" t="s">
        <v>274</v>
      </c>
      <c r="G140" s="28">
        <v>4971.0005414185171</v>
      </c>
      <c r="H140" s="28">
        <v>4590.7190000000001</v>
      </c>
      <c r="I140" s="29">
        <f t="shared" si="2"/>
        <v>4604.6378015159726</v>
      </c>
    </row>
    <row r="141" spans="1:9" s="14" customFormat="1">
      <c r="A141" s="30">
        <v>101865</v>
      </c>
      <c r="B141" s="25" t="s">
        <v>322</v>
      </c>
      <c r="C141" s="27"/>
      <c r="D141" s="26">
        <v>1500</v>
      </c>
      <c r="E141" s="25" t="s">
        <v>387</v>
      </c>
      <c r="F141" s="27" t="s">
        <v>274</v>
      </c>
      <c r="G141" s="28">
        <v>4971.0005414185171</v>
      </c>
      <c r="H141" s="28">
        <v>4590.7190000000001</v>
      </c>
      <c r="I141" s="29">
        <f t="shared" si="2"/>
        <v>4604.6378015159726</v>
      </c>
    </row>
    <row r="142" spans="1:9" s="14" customFormat="1">
      <c r="A142" s="43">
        <v>101866</v>
      </c>
      <c r="B142" s="44" t="s">
        <v>546</v>
      </c>
      <c r="C142" s="45" t="s">
        <v>541</v>
      </c>
      <c r="D142" s="26">
        <v>500</v>
      </c>
      <c r="E142" s="26" t="s">
        <v>387</v>
      </c>
      <c r="F142" s="46" t="s">
        <v>274</v>
      </c>
      <c r="G142" s="41">
        <v>4971.0005414185171</v>
      </c>
      <c r="H142" s="41">
        <v>4590.7190000000001</v>
      </c>
      <c r="I142" s="42">
        <f t="shared" si="2"/>
        <v>4604.6378015159726</v>
      </c>
    </row>
    <row r="143" spans="1:9" s="14" customFormat="1" ht="15">
      <c r="A143" s="32">
        <v>101867</v>
      </c>
      <c r="B143" s="34" t="s">
        <v>381</v>
      </c>
      <c r="C143" s="27"/>
      <c r="D143" s="26">
        <v>1280</v>
      </c>
      <c r="E143" s="25" t="s">
        <v>387</v>
      </c>
      <c r="F143" s="27" t="s">
        <v>274</v>
      </c>
      <c r="G143" s="28">
        <v>4971.0005414185171</v>
      </c>
      <c r="H143" s="28">
        <v>4590.7190000000001</v>
      </c>
      <c r="I143" s="29">
        <f t="shared" si="2"/>
        <v>4604.6378015159726</v>
      </c>
    </row>
    <row r="144" spans="1:9" s="14" customFormat="1">
      <c r="A144" s="43">
        <v>101868</v>
      </c>
      <c r="B144" s="44" t="s">
        <v>547</v>
      </c>
      <c r="C144" s="45" t="s">
        <v>541</v>
      </c>
      <c r="D144" s="26">
        <v>800</v>
      </c>
      <c r="E144" s="26" t="s">
        <v>387</v>
      </c>
      <c r="F144" s="46" t="s">
        <v>274</v>
      </c>
      <c r="G144" s="41">
        <v>4971.0005414185171</v>
      </c>
      <c r="H144" s="41">
        <v>4590.7190000000001</v>
      </c>
      <c r="I144" s="42">
        <f t="shared" si="2"/>
        <v>4604.6378015159726</v>
      </c>
    </row>
    <row r="145" spans="1:9" s="14" customFormat="1">
      <c r="A145" s="43">
        <v>101869</v>
      </c>
      <c r="B145" s="44" t="s">
        <v>548</v>
      </c>
      <c r="C145" s="45" t="s">
        <v>541</v>
      </c>
      <c r="D145" s="26">
        <v>850</v>
      </c>
      <c r="E145" s="26" t="s">
        <v>387</v>
      </c>
      <c r="F145" s="46" t="s">
        <v>274</v>
      </c>
      <c r="G145" s="41">
        <v>4971.0005414185171</v>
      </c>
      <c r="H145" s="41">
        <v>4590.7190000000001</v>
      </c>
      <c r="I145" s="42">
        <f t="shared" si="2"/>
        <v>4604.6378015159726</v>
      </c>
    </row>
    <row r="146" spans="1:9" s="14" customFormat="1">
      <c r="A146" s="30">
        <v>105801</v>
      </c>
      <c r="B146" s="25" t="s">
        <v>162</v>
      </c>
      <c r="C146" s="27"/>
      <c r="D146" s="26">
        <v>300</v>
      </c>
      <c r="E146" s="25" t="s">
        <v>387</v>
      </c>
      <c r="F146" s="27" t="s">
        <v>273</v>
      </c>
      <c r="G146" s="28">
        <v>5779.0005414185171</v>
      </c>
      <c r="H146" s="28">
        <v>5336.9070000000002</v>
      </c>
      <c r="I146" s="29">
        <f t="shared" si="2"/>
        <v>5353.0882015159723</v>
      </c>
    </row>
    <row r="147" spans="1:9" s="14" customFormat="1">
      <c r="A147" s="30">
        <v>105802</v>
      </c>
      <c r="B147" s="25" t="s">
        <v>108</v>
      </c>
      <c r="C147" s="27"/>
      <c r="D147" s="26">
        <v>635</v>
      </c>
      <c r="E147" s="25" t="s">
        <v>387</v>
      </c>
      <c r="F147" s="27" t="s">
        <v>273</v>
      </c>
      <c r="G147" s="28">
        <v>5083.0005414185161</v>
      </c>
      <c r="H147" s="28">
        <v>4694.1509999999998</v>
      </c>
      <c r="I147" s="29">
        <f t="shared" si="2"/>
        <v>4708.3834015159719</v>
      </c>
    </row>
    <row r="148" spans="1:9" s="14" customFormat="1" ht="15">
      <c r="A148" s="30">
        <v>108801</v>
      </c>
      <c r="B148" s="31" t="s">
        <v>311</v>
      </c>
      <c r="C148" s="27"/>
      <c r="D148" s="26">
        <v>1250</v>
      </c>
      <c r="E148" s="25" t="s">
        <v>387</v>
      </c>
      <c r="F148" s="27" t="s">
        <v>273</v>
      </c>
      <c r="G148" s="28">
        <v>5081.0005414185171</v>
      </c>
      <c r="H148" s="28">
        <v>4692.3040000000001</v>
      </c>
      <c r="I148" s="29">
        <f t="shared" si="2"/>
        <v>4706.5308015159726</v>
      </c>
    </row>
    <row r="149" spans="1:9" s="14" customFormat="1" ht="15">
      <c r="A149" s="30">
        <v>108802</v>
      </c>
      <c r="B149" s="31" t="s">
        <v>354</v>
      </c>
      <c r="C149" s="27"/>
      <c r="D149" s="26">
        <v>2000</v>
      </c>
      <c r="E149" s="25" t="s">
        <v>387</v>
      </c>
      <c r="F149" s="27" t="s">
        <v>273</v>
      </c>
      <c r="G149" s="28">
        <v>4978</v>
      </c>
      <c r="H149" s="28">
        <v>4597.183</v>
      </c>
      <c r="I149" s="29">
        <f t="shared" si="2"/>
        <v>4611.1214</v>
      </c>
    </row>
    <row r="150" spans="1:9" s="14" customFormat="1">
      <c r="A150" s="30">
        <v>108804</v>
      </c>
      <c r="B150" s="25" t="s">
        <v>312</v>
      </c>
      <c r="C150" s="27"/>
      <c r="D150" s="26">
        <v>700</v>
      </c>
      <c r="E150" s="25" t="s">
        <v>387</v>
      </c>
      <c r="F150" s="27" t="s">
        <v>273</v>
      </c>
      <c r="G150" s="28">
        <v>5153.0005414185171</v>
      </c>
      <c r="H150" s="28">
        <v>4758.7960000000003</v>
      </c>
      <c r="I150" s="29">
        <f t="shared" si="2"/>
        <v>4773.2244015159722</v>
      </c>
    </row>
    <row r="151" spans="1:9" s="14" customFormat="1" ht="15">
      <c r="A151" s="30">
        <v>108807</v>
      </c>
      <c r="B151" s="31" t="s">
        <v>347</v>
      </c>
      <c r="C151" s="27"/>
      <c r="D151" s="26">
        <v>30000</v>
      </c>
      <c r="E151" s="25" t="s">
        <v>387</v>
      </c>
      <c r="F151" s="27" t="s">
        <v>273</v>
      </c>
      <c r="G151" s="28">
        <v>5071.0005414185171</v>
      </c>
      <c r="H151" s="28">
        <v>4683.0690000000004</v>
      </c>
      <c r="I151" s="29">
        <f t="shared" si="2"/>
        <v>4697.2678015159727</v>
      </c>
    </row>
    <row r="152" spans="1:9" s="14" customFormat="1">
      <c r="A152" s="30">
        <v>108808</v>
      </c>
      <c r="B152" s="25" t="s">
        <v>313</v>
      </c>
      <c r="C152" s="27"/>
      <c r="D152" s="26">
        <v>2000</v>
      </c>
      <c r="E152" s="25" t="s">
        <v>387</v>
      </c>
      <c r="F152" s="27" t="s">
        <v>274</v>
      </c>
      <c r="G152" s="28">
        <v>4955.0005414185171</v>
      </c>
      <c r="H152" s="28">
        <v>4575.9430000000002</v>
      </c>
      <c r="I152" s="29">
        <f t="shared" si="2"/>
        <v>4589.8170015159722</v>
      </c>
    </row>
    <row r="153" spans="1:9" s="14" customFormat="1" ht="15">
      <c r="A153" s="32">
        <v>108809</v>
      </c>
      <c r="B153" s="34" t="s">
        <v>382</v>
      </c>
      <c r="C153" s="27"/>
      <c r="D153" s="26">
        <v>600</v>
      </c>
      <c r="E153" s="25" t="s">
        <v>387</v>
      </c>
      <c r="F153" s="27" t="s">
        <v>274</v>
      </c>
      <c r="G153" s="28">
        <v>4971.0005414185171</v>
      </c>
      <c r="H153" s="28">
        <v>4590.7190000000001</v>
      </c>
      <c r="I153" s="29">
        <f t="shared" si="2"/>
        <v>4604.6378015159726</v>
      </c>
    </row>
    <row r="154" spans="1:9" s="14" customFormat="1">
      <c r="A154" s="30">
        <v>116801</v>
      </c>
      <c r="B154" s="25" t="s">
        <v>109</v>
      </c>
      <c r="C154" s="27"/>
      <c r="D154" s="26">
        <v>800</v>
      </c>
      <c r="E154" s="25" t="s">
        <v>387</v>
      </c>
      <c r="F154" s="27" t="s">
        <v>273</v>
      </c>
      <c r="G154" s="28">
        <v>5237.0005414185161</v>
      </c>
      <c r="H154" s="28">
        <v>4836.37</v>
      </c>
      <c r="I154" s="29">
        <f t="shared" si="2"/>
        <v>4851.0336015159719</v>
      </c>
    </row>
    <row r="155" spans="1:9" s="14" customFormat="1">
      <c r="A155" s="30">
        <v>123803</v>
      </c>
      <c r="B155" s="25" t="s">
        <v>110</v>
      </c>
      <c r="C155" s="27"/>
      <c r="D155" s="26">
        <v>1500</v>
      </c>
      <c r="E155" s="25" t="s">
        <v>387</v>
      </c>
      <c r="F155" s="27" t="s">
        <v>273</v>
      </c>
      <c r="G155" s="28">
        <v>5375.0005414185171</v>
      </c>
      <c r="H155" s="28">
        <v>4963.8130000000001</v>
      </c>
      <c r="I155" s="29">
        <f t="shared" si="2"/>
        <v>4978.8630015159724</v>
      </c>
    </row>
    <row r="156" spans="1:9" s="14" customFormat="1">
      <c r="A156" s="30">
        <v>123805</v>
      </c>
      <c r="B156" s="25" t="s">
        <v>111</v>
      </c>
      <c r="C156" s="27"/>
      <c r="D156" s="26">
        <v>500</v>
      </c>
      <c r="E156" s="25" t="s">
        <v>387</v>
      </c>
      <c r="F156" s="27" t="s">
        <v>273</v>
      </c>
      <c r="G156" s="28">
        <v>5176</v>
      </c>
      <c r="H156" s="28">
        <v>4780.0360000000001</v>
      </c>
      <c r="I156" s="29">
        <f t="shared" si="2"/>
        <v>4794.5288</v>
      </c>
    </row>
    <row r="157" spans="1:9" s="14" customFormat="1">
      <c r="A157" s="30">
        <v>123807</v>
      </c>
      <c r="B157" s="25" t="s">
        <v>2</v>
      </c>
      <c r="C157" s="27"/>
      <c r="D157" s="26">
        <v>250</v>
      </c>
      <c r="E157" s="25" t="s">
        <v>387</v>
      </c>
      <c r="F157" s="27" t="s">
        <v>274</v>
      </c>
      <c r="G157" s="28">
        <v>4971.0005414185171</v>
      </c>
      <c r="H157" s="28">
        <v>4590.7190000000001</v>
      </c>
      <c r="I157" s="29">
        <f t="shared" si="2"/>
        <v>4604.6378015159726</v>
      </c>
    </row>
    <row r="158" spans="1:9" s="14" customFormat="1">
      <c r="A158" s="30">
        <v>130801</v>
      </c>
      <c r="B158" s="25" t="s">
        <v>101</v>
      </c>
      <c r="C158" s="27"/>
      <c r="D158" s="26">
        <v>240</v>
      </c>
      <c r="E158" s="25" t="s">
        <v>387</v>
      </c>
      <c r="F158" s="27" t="s">
        <v>274</v>
      </c>
      <c r="G158" s="28">
        <v>5022</v>
      </c>
      <c r="H158" s="28">
        <v>4637.817</v>
      </c>
      <c r="I158" s="29">
        <f t="shared" si="2"/>
        <v>4651.8786</v>
      </c>
    </row>
    <row r="159" spans="1:9" s="14" customFormat="1">
      <c r="A159" s="30">
        <v>152802</v>
      </c>
      <c r="B159" s="25" t="s">
        <v>314</v>
      </c>
      <c r="C159" s="27"/>
      <c r="D159" s="26">
        <v>250</v>
      </c>
      <c r="E159" s="25" t="s">
        <v>387</v>
      </c>
      <c r="F159" s="27" t="s">
        <v>273</v>
      </c>
      <c r="G159" s="28">
        <v>4972</v>
      </c>
      <c r="H159" s="28">
        <v>4591.6419999999998</v>
      </c>
      <c r="I159" s="29">
        <f t="shared" si="2"/>
        <v>4605.5636000000004</v>
      </c>
    </row>
    <row r="160" spans="1:9" s="14" customFormat="1">
      <c r="A160" s="30">
        <v>152803</v>
      </c>
      <c r="B160" s="25" t="s">
        <v>112</v>
      </c>
      <c r="C160" s="27"/>
      <c r="D160" s="26">
        <v>400</v>
      </c>
      <c r="E160" s="25" t="s">
        <v>387</v>
      </c>
      <c r="F160" s="27" t="s">
        <v>273</v>
      </c>
      <c r="G160" s="28">
        <v>5105.0005414185161</v>
      </c>
      <c r="H160" s="28">
        <v>4714.4679999999998</v>
      </c>
      <c r="I160" s="29">
        <f t="shared" si="2"/>
        <v>4728.7620015159719</v>
      </c>
    </row>
    <row r="161" spans="1:9" s="14" customFormat="1">
      <c r="A161" s="30">
        <v>152805</v>
      </c>
      <c r="B161" s="25" t="s">
        <v>269</v>
      </c>
      <c r="C161" s="27"/>
      <c r="D161" s="26">
        <v>2000</v>
      </c>
      <c r="E161" s="25" t="s">
        <v>387</v>
      </c>
      <c r="F161" s="27" t="s">
        <v>273</v>
      </c>
      <c r="G161" s="28">
        <v>5134</v>
      </c>
      <c r="H161" s="28">
        <v>4741.2489999999998</v>
      </c>
      <c r="I161" s="29">
        <f t="shared" si="2"/>
        <v>4755.6242000000002</v>
      </c>
    </row>
    <row r="162" spans="1:9" s="14" customFormat="1">
      <c r="A162" s="30">
        <v>161801</v>
      </c>
      <c r="B162" s="25" t="s">
        <v>113</v>
      </c>
      <c r="C162" s="27"/>
      <c r="D162" s="26">
        <v>360</v>
      </c>
      <c r="E162" s="25" t="s">
        <v>387</v>
      </c>
      <c r="F162" s="27" t="s">
        <v>274</v>
      </c>
      <c r="G162" s="28">
        <v>4957.0005414185161</v>
      </c>
      <c r="H162" s="28">
        <v>4577.79</v>
      </c>
      <c r="I162" s="29">
        <f t="shared" si="2"/>
        <v>4591.6696015159714</v>
      </c>
    </row>
    <row r="163" spans="1:9" s="14" customFormat="1">
      <c r="A163" s="30">
        <v>161802</v>
      </c>
      <c r="B163" s="25" t="s">
        <v>114</v>
      </c>
      <c r="C163" s="27"/>
      <c r="D163" s="26">
        <v>950</v>
      </c>
      <c r="E163" s="25" t="s">
        <v>387</v>
      </c>
      <c r="F163" s="27" t="s">
        <v>274</v>
      </c>
      <c r="G163" s="28">
        <v>5181.0005414185171</v>
      </c>
      <c r="H163" s="28">
        <v>4784.6540000000005</v>
      </c>
      <c r="I163" s="29">
        <f t="shared" si="2"/>
        <v>4799.1608015159727</v>
      </c>
    </row>
    <row r="164" spans="1:9" s="14" customFormat="1">
      <c r="A164" s="30">
        <v>161807</v>
      </c>
      <c r="B164" s="25" t="s">
        <v>271</v>
      </c>
      <c r="C164" s="27"/>
      <c r="D164" s="26">
        <v>7000</v>
      </c>
      <c r="E164" s="25" t="s">
        <v>387</v>
      </c>
      <c r="F164" s="27" t="s">
        <v>273</v>
      </c>
      <c r="G164" s="28">
        <v>5114.0000000000009</v>
      </c>
      <c r="H164" s="28">
        <v>4722.7790000000005</v>
      </c>
      <c r="I164" s="29">
        <f t="shared" si="2"/>
        <v>4737.0982000000013</v>
      </c>
    </row>
    <row r="165" spans="1:9" s="14" customFormat="1">
      <c r="A165" s="30">
        <v>165802</v>
      </c>
      <c r="B165" s="25" t="s">
        <v>315</v>
      </c>
      <c r="C165" s="27"/>
      <c r="D165" s="26">
        <v>1170</v>
      </c>
      <c r="E165" s="25" t="s">
        <v>387</v>
      </c>
      <c r="F165" s="27" t="s">
        <v>273</v>
      </c>
      <c r="G165" s="28">
        <v>5107.0005414185161</v>
      </c>
      <c r="H165" s="28">
        <v>4716.3149999999996</v>
      </c>
      <c r="I165" s="29">
        <f t="shared" si="2"/>
        <v>4730.614601515972</v>
      </c>
    </row>
    <row r="166" spans="1:9" s="14" customFormat="1">
      <c r="A166" s="30">
        <v>170801</v>
      </c>
      <c r="B166" s="25" t="s">
        <v>284</v>
      </c>
      <c r="C166" s="27"/>
      <c r="D166" s="26">
        <v>400</v>
      </c>
      <c r="E166" s="25" t="s">
        <v>387</v>
      </c>
      <c r="F166" s="27" t="s">
        <v>273</v>
      </c>
      <c r="G166" s="28">
        <v>5116</v>
      </c>
      <c r="H166" s="28">
        <v>4724.6260000000002</v>
      </c>
      <c r="I166" s="29">
        <f t="shared" si="2"/>
        <v>4738.9507999999996</v>
      </c>
    </row>
    <row r="167" spans="1:9" s="14" customFormat="1">
      <c r="A167" s="30">
        <v>174801</v>
      </c>
      <c r="B167" s="25" t="s">
        <v>102</v>
      </c>
      <c r="C167" s="27"/>
      <c r="D167" s="26">
        <v>320</v>
      </c>
      <c r="E167" s="25" t="s">
        <v>387</v>
      </c>
      <c r="F167" s="27" t="s">
        <v>274</v>
      </c>
      <c r="G167" s="28">
        <v>4971.0005414185171</v>
      </c>
      <c r="H167" s="28">
        <v>4590.7190000000001</v>
      </c>
      <c r="I167" s="29">
        <f t="shared" si="2"/>
        <v>4604.6378015159726</v>
      </c>
    </row>
    <row r="168" spans="1:9" s="14" customFormat="1" ht="15">
      <c r="A168" s="30">
        <v>178801</v>
      </c>
      <c r="B168" s="31" t="s">
        <v>344</v>
      </c>
      <c r="C168" s="27"/>
      <c r="D168" s="26">
        <v>500</v>
      </c>
      <c r="E168" s="25" t="s">
        <v>387</v>
      </c>
      <c r="F168" s="27" t="s">
        <v>273</v>
      </c>
      <c r="G168" s="28">
        <v>5062</v>
      </c>
      <c r="H168" s="28">
        <v>4674.7569999999996</v>
      </c>
      <c r="I168" s="29">
        <f t="shared" si="2"/>
        <v>4688.9305999999997</v>
      </c>
    </row>
    <row r="169" spans="1:9" s="14" customFormat="1">
      <c r="A169" s="30">
        <v>178804</v>
      </c>
      <c r="B169" s="25" t="s">
        <v>116</v>
      </c>
      <c r="C169" s="27"/>
      <c r="D169" s="26">
        <v>300</v>
      </c>
      <c r="E169" s="25" t="s">
        <v>387</v>
      </c>
      <c r="F169" s="27" t="s">
        <v>274</v>
      </c>
      <c r="G169" s="28">
        <v>5114.0000000000009</v>
      </c>
      <c r="H169" s="28">
        <v>4722.7790000000005</v>
      </c>
      <c r="I169" s="29">
        <f t="shared" si="2"/>
        <v>4737.0982000000013</v>
      </c>
    </row>
    <row r="170" spans="1:9" s="14" customFormat="1">
      <c r="A170" s="30">
        <v>178807</v>
      </c>
      <c r="B170" s="25" t="s">
        <v>276</v>
      </c>
      <c r="C170" s="27"/>
      <c r="D170" s="26">
        <v>300</v>
      </c>
      <c r="E170" s="25" t="s">
        <v>387</v>
      </c>
      <c r="F170" s="27" t="s">
        <v>274</v>
      </c>
      <c r="G170" s="28">
        <v>5051.0005414185171</v>
      </c>
      <c r="H170" s="28">
        <v>4664.5990000000002</v>
      </c>
      <c r="I170" s="29">
        <f t="shared" si="2"/>
        <v>4678.7418015159728</v>
      </c>
    </row>
    <row r="171" spans="1:9" s="14" customFormat="1" ht="15">
      <c r="A171" s="30">
        <v>178808</v>
      </c>
      <c r="B171" s="31" t="s">
        <v>353</v>
      </c>
      <c r="C171" s="27"/>
      <c r="D171" s="26">
        <v>600</v>
      </c>
      <c r="E171" s="25" t="s">
        <v>387</v>
      </c>
      <c r="F171" s="27" t="s">
        <v>274</v>
      </c>
      <c r="G171" s="28">
        <v>5073.7606930157017</v>
      </c>
      <c r="H171" s="28">
        <v>4685.6180000000004</v>
      </c>
      <c r="I171" s="29">
        <f t="shared" si="2"/>
        <v>4699.8245299404443</v>
      </c>
    </row>
    <row r="172" spans="1:9" s="14" customFormat="1">
      <c r="A172" s="30">
        <v>183801</v>
      </c>
      <c r="B172" s="25" t="s">
        <v>285</v>
      </c>
      <c r="C172" s="27"/>
      <c r="D172" s="26">
        <v>600</v>
      </c>
      <c r="E172" s="25" t="s">
        <v>387</v>
      </c>
      <c r="F172" s="27" t="s">
        <v>273</v>
      </c>
      <c r="G172" s="28">
        <v>5402</v>
      </c>
      <c r="H172" s="28">
        <v>4988.7470000000003</v>
      </c>
      <c r="I172" s="29">
        <f t="shared" si="2"/>
        <v>5003.8725999999997</v>
      </c>
    </row>
    <row r="173" spans="1:9" s="14" customFormat="1">
      <c r="A173" s="30">
        <v>184801</v>
      </c>
      <c r="B173" s="25" t="s">
        <v>115</v>
      </c>
      <c r="C173" s="27"/>
      <c r="D173" s="26">
        <v>350</v>
      </c>
      <c r="E173" s="25" t="s">
        <v>387</v>
      </c>
      <c r="F173" s="27" t="s">
        <v>273</v>
      </c>
      <c r="G173" s="28">
        <v>5285.0005414185171</v>
      </c>
      <c r="H173" s="28">
        <v>4880.6980000000003</v>
      </c>
      <c r="I173" s="29">
        <f t="shared" si="2"/>
        <v>4895.4960015159722</v>
      </c>
    </row>
    <row r="174" spans="1:9" s="14" customFormat="1">
      <c r="A174" s="30">
        <v>188801</v>
      </c>
      <c r="B174" s="25" t="s">
        <v>286</v>
      </c>
      <c r="C174" s="27"/>
      <c r="D174" s="26">
        <v>300</v>
      </c>
      <c r="E174" s="25" t="s">
        <v>387</v>
      </c>
      <c r="F174" s="27" t="s">
        <v>274</v>
      </c>
      <c r="G174" s="28">
        <v>5085.0005414185161</v>
      </c>
      <c r="H174" s="28">
        <v>4695.9979999999996</v>
      </c>
      <c r="I174" s="29">
        <f t="shared" si="2"/>
        <v>4710.236001515972</v>
      </c>
    </row>
    <row r="175" spans="1:9" s="14" customFormat="1">
      <c r="A175" s="30">
        <v>193801</v>
      </c>
      <c r="B175" s="25" t="s">
        <v>287</v>
      </c>
      <c r="C175" s="27"/>
      <c r="D175" s="26">
        <v>250</v>
      </c>
      <c r="E175" s="25" t="s">
        <v>387</v>
      </c>
      <c r="F175" s="27" t="s">
        <v>273</v>
      </c>
      <c r="G175" s="28">
        <v>5089.0005414185161</v>
      </c>
      <c r="H175" s="28">
        <v>4699.692</v>
      </c>
      <c r="I175" s="29">
        <f t="shared" si="2"/>
        <v>4713.9412015159714</v>
      </c>
    </row>
    <row r="176" spans="1:9" s="14" customFormat="1">
      <c r="A176" s="30">
        <v>212801</v>
      </c>
      <c r="B176" s="25" t="s">
        <v>288</v>
      </c>
      <c r="C176" s="27"/>
      <c r="D176" s="26">
        <v>600</v>
      </c>
      <c r="E176" s="25" t="s">
        <v>387</v>
      </c>
      <c r="F176" s="27" t="s">
        <v>273</v>
      </c>
      <c r="G176" s="28">
        <v>5040</v>
      </c>
      <c r="H176" s="28">
        <v>4654.4399999999996</v>
      </c>
      <c r="I176" s="29">
        <f t="shared" si="2"/>
        <v>4668.5519999999997</v>
      </c>
    </row>
    <row r="177" spans="1:9" s="14" customFormat="1">
      <c r="A177" s="30">
        <v>212803</v>
      </c>
      <c r="B177" s="25" t="s">
        <v>289</v>
      </c>
      <c r="C177" s="27"/>
      <c r="D177" s="26">
        <v>500</v>
      </c>
      <c r="E177" s="25" t="s">
        <v>387</v>
      </c>
      <c r="F177" s="27" t="s">
        <v>274</v>
      </c>
      <c r="G177" s="28">
        <v>5017.0005414185161</v>
      </c>
      <c r="H177" s="28">
        <v>4633.2</v>
      </c>
      <c r="I177" s="29">
        <f t="shared" si="2"/>
        <v>4647.2476015159718</v>
      </c>
    </row>
    <row r="178" spans="1:9" s="14" customFormat="1" ht="15">
      <c r="A178" s="32">
        <v>212804</v>
      </c>
      <c r="B178" s="34" t="s">
        <v>383</v>
      </c>
      <c r="C178" s="27"/>
      <c r="D178" s="26">
        <v>2400</v>
      </c>
      <c r="E178" s="25" t="s">
        <v>387</v>
      </c>
      <c r="F178" s="27" t="s">
        <v>274</v>
      </c>
      <c r="G178" s="28">
        <v>4971.0005414185171</v>
      </c>
      <c r="H178" s="28">
        <v>4590.7190000000001</v>
      </c>
      <c r="I178" s="29">
        <f t="shared" si="2"/>
        <v>4604.6378015159726</v>
      </c>
    </row>
    <row r="179" spans="1:9" s="14" customFormat="1">
      <c r="A179" s="30">
        <v>213801</v>
      </c>
      <c r="B179" s="25" t="s">
        <v>290</v>
      </c>
      <c r="C179" s="27"/>
      <c r="D179" s="26">
        <v>350</v>
      </c>
      <c r="E179" s="25" t="s">
        <v>387</v>
      </c>
      <c r="F179" s="27" t="s">
        <v>273</v>
      </c>
      <c r="G179" s="28">
        <v>5251.0005414185161</v>
      </c>
      <c r="H179" s="28">
        <v>4849.299</v>
      </c>
      <c r="I179" s="29">
        <f t="shared" si="2"/>
        <v>4864.0018015159712</v>
      </c>
    </row>
    <row r="180" spans="1:9" s="14" customFormat="1">
      <c r="A180" s="30">
        <v>220801</v>
      </c>
      <c r="B180" s="25" t="s">
        <v>291</v>
      </c>
      <c r="C180" s="27"/>
      <c r="D180" s="26">
        <v>480</v>
      </c>
      <c r="E180" s="25" t="s">
        <v>387</v>
      </c>
      <c r="F180" s="27" t="s">
        <v>273</v>
      </c>
      <c r="G180" s="28">
        <v>5117.0005414185171</v>
      </c>
      <c r="H180" s="28">
        <v>4725.55</v>
      </c>
      <c r="I180" s="29">
        <f t="shared" si="2"/>
        <v>4739.8776015159729</v>
      </c>
    </row>
    <row r="181" spans="1:9" s="14" customFormat="1">
      <c r="A181" s="30">
        <v>220802</v>
      </c>
      <c r="B181" s="25" t="s">
        <v>292</v>
      </c>
      <c r="C181" s="27"/>
      <c r="D181" s="26">
        <v>2000</v>
      </c>
      <c r="E181" s="25" t="s">
        <v>387</v>
      </c>
      <c r="F181" s="27" t="s">
        <v>273</v>
      </c>
      <c r="G181" s="28">
        <v>5007.0005414185171</v>
      </c>
      <c r="H181" s="28">
        <v>4623.9650000000001</v>
      </c>
      <c r="I181" s="29">
        <f t="shared" si="2"/>
        <v>4637.9846015159728</v>
      </c>
    </row>
    <row r="182" spans="1:9" s="14" customFormat="1">
      <c r="A182" s="30">
        <v>220804</v>
      </c>
      <c r="B182" s="25" t="s">
        <v>293</v>
      </c>
      <c r="C182" s="27"/>
      <c r="D182" s="26">
        <v>1000</v>
      </c>
      <c r="E182" s="25" t="s">
        <v>387</v>
      </c>
      <c r="F182" s="27" t="s">
        <v>274</v>
      </c>
      <c r="G182" s="28">
        <v>5165.0005414185161</v>
      </c>
      <c r="H182" s="28">
        <v>4769.8779999999997</v>
      </c>
      <c r="I182" s="29">
        <f t="shared" si="2"/>
        <v>4784.3400015159714</v>
      </c>
    </row>
    <row r="183" spans="1:9" s="18" customFormat="1">
      <c r="A183" s="30">
        <v>220809</v>
      </c>
      <c r="B183" s="25" t="s">
        <v>294</v>
      </c>
      <c r="C183" s="27"/>
      <c r="D183" s="26">
        <v>1000</v>
      </c>
      <c r="E183" s="25" t="s">
        <v>387</v>
      </c>
      <c r="F183" s="27" t="s">
        <v>273</v>
      </c>
      <c r="G183" s="28">
        <v>5169.0005414185171</v>
      </c>
      <c r="H183" s="28">
        <v>4773.5720000000001</v>
      </c>
      <c r="I183" s="29">
        <f t="shared" si="2"/>
        <v>4788.0452015159726</v>
      </c>
    </row>
    <row r="184" spans="1:9" s="14" customFormat="1">
      <c r="A184" s="30">
        <v>220810</v>
      </c>
      <c r="B184" s="25" t="s">
        <v>97</v>
      </c>
      <c r="C184" s="27"/>
      <c r="D184" s="26">
        <v>1450</v>
      </c>
      <c r="E184" s="25" t="s">
        <v>387</v>
      </c>
      <c r="F184" s="27" t="s">
        <v>274</v>
      </c>
      <c r="G184" s="28">
        <v>5162</v>
      </c>
      <c r="H184" s="28">
        <v>4767.107</v>
      </c>
      <c r="I184" s="29">
        <f t="shared" si="2"/>
        <v>4781.5605999999998</v>
      </c>
    </row>
    <row r="185" spans="1:9" s="14" customFormat="1">
      <c r="A185" s="30">
        <v>220811</v>
      </c>
      <c r="B185" s="25" t="s">
        <v>244</v>
      </c>
      <c r="C185" s="27"/>
      <c r="D185" s="26">
        <v>800</v>
      </c>
      <c r="E185" s="25" t="s">
        <v>387</v>
      </c>
      <c r="F185" s="27" t="s">
        <v>273</v>
      </c>
      <c r="G185" s="28">
        <v>5115.0005414185171</v>
      </c>
      <c r="H185" s="28">
        <v>4723.7030000000004</v>
      </c>
      <c r="I185" s="29">
        <f t="shared" si="2"/>
        <v>4738.0250015159727</v>
      </c>
    </row>
    <row r="186" spans="1:9" s="14" customFormat="1" ht="15">
      <c r="A186" s="30">
        <v>220812</v>
      </c>
      <c r="B186" s="31" t="s">
        <v>245</v>
      </c>
      <c r="C186" s="27"/>
      <c r="D186" s="26">
        <v>1000</v>
      </c>
      <c r="E186" s="25" t="s">
        <v>387</v>
      </c>
      <c r="F186" s="27" t="s">
        <v>274</v>
      </c>
      <c r="G186" s="28">
        <v>5232.0000000000009</v>
      </c>
      <c r="H186" s="28">
        <v>4831.7520000000004</v>
      </c>
      <c r="I186" s="29">
        <f t="shared" si="2"/>
        <v>4846.4016000000011</v>
      </c>
    </row>
    <row r="187" spans="1:9" s="14" customFormat="1">
      <c r="A187" s="30">
        <v>220813</v>
      </c>
      <c r="B187" s="25" t="s">
        <v>98</v>
      </c>
      <c r="C187" s="27"/>
      <c r="D187" s="26">
        <v>7000</v>
      </c>
      <c r="E187" s="25" t="s">
        <v>387</v>
      </c>
      <c r="F187" s="27" t="s">
        <v>273</v>
      </c>
      <c r="G187" s="28">
        <v>5112</v>
      </c>
      <c r="H187" s="28">
        <v>4720.9319999999998</v>
      </c>
      <c r="I187" s="29">
        <f t="shared" si="2"/>
        <v>4735.2456000000002</v>
      </c>
    </row>
    <row r="188" spans="1:9" s="14" customFormat="1">
      <c r="A188" s="30">
        <v>220814</v>
      </c>
      <c r="B188" s="25" t="s">
        <v>270</v>
      </c>
      <c r="C188" s="27"/>
      <c r="D188" s="26">
        <v>750</v>
      </c>
      <c r="E188" s="25" t="s">
        <v>387</v>
      </c>
      <c r="F188" s="27" t="s">
        <v>273</v>
      </c>
      <c r="G188" s="28">
        <v>5145.0005414185171</v>
      </c>
      <c r="H188" s="28">
        <v>4751.4080000000004</v>
      </c>
      <c r="I188" s="29">
        <f t="shared" si="2"/>
        <v>4765.8140015159724</v>
      </c>
    </row>
    <row r="189" spans="1:9" s="14" customFormat="1">
      <c r="A189" s="30">
        <v>220815</v>
      </c>
      <c r="B189" s="25" t="s">
        <v>103</v>
      </c>
      <c r="C189" s="27"/>
      <c r="D189" s="26">
        <v>520</v>
      </c>
      <c r="E189" s="25" t="s">
        <v>387</v>
      </c>
      <c r="F189" s="27" t="s">
        <v>274</v>
      </c>
      <c r="G189" s="28">
        <v>4971.0005414185171</v>
      </c>
      <c r="H189" s="28">
        <v>4590.7190000000001</v>
      </c>
      <c r="I189" s="29">
        <f t="shared" si="2"/>
        <v>4604.6378015159726</v>
      </c>
    </row>
    <row r="190" spans="1:9" s="14" customFormat="1">
      <c r="A190" s="30">
        <v>220816</v>
      </c>
      <c r="B190" s="25" t="s">
        <v>104</v>
      </c>
      <c r="C190" s="27"/>
      <c r="D190" s="26">
        <v>4000</v>
      </c>
      <c r="E190" s="25" t="s">
        <v>387</v>
      </c>
      <c r="F190" s="27" t="s">
        <v>273</v>
      </c>
      <c r="G190" s="28">
        <v>5123.0005414185171</v>
      </c>
      <c r="H190" s="28">
        <v>4731.0910000000003</v>
      </c>
      <c r="I190" s="29">
        <f t="shared" si="2"/>
        <v>4745.4354015159724</v>
      </c>
    </row>
    <row r="191" spans="1:9" s="14" customFormat="1">
      <c r="A191" s="30">
        <v>220817</v>
      </c>
      <c r="B191" s="25" t="s">
        <v>339</v>
      </c>
      <c r="C191" s="27"/>
      <c r="D191" s="26">
        <v>1000</v>
      </c>
      <c r="E191" s="25" t="s">
        <v>387</v>
      </c>
      <c r="F191" s="27" t="s">
        <v>274</v>
      </c>
      <c r="G191" s="28">
        <v>4971.0005414185171</v>
      </c>
      <c r="H191" s="28">
        <v>4590.7190000000001</v>
      </c>
      <c r="I191" s="29">
        <f t="shared" si="2"/>
        <v>4604.6378015159726</v>
      </c>
    </row>
    <row r="192" spans="1:9" s="14" customFormat="1" ht="15">
      <c r="A192" s="32">
        <v>220818</v>
      </c>
      <c r="B192" s="34" t="s">
        <v>384</v>
      </c>
      <c r="C192" s="27"/>
      <c r="D192" s="26">
        <v>2000</v>
      </c>
      <c r="E192" s="25" t="s">
        <v>387</v>
      </c>
      <c r="F192" s="27" t="s">
        <v>274</v>
      </c>
      <c r="G192" s="28">
        <v>4971.0005414185171</v>
      </c>
      <c r="H192" s="28">
        <v>4590.7190000000001</v>
      </c>
      <c r="I192" s="29">
        <f t="shared" si="2"/>
        <v>4604.6378015159726</v>
      </c>
    </row>
    <row r="193" spans="1:9" s="16" customFormat="1">
      <c r="A193" s="30">
        <v>221801</v>
      </c>
      <c r="B193" s="25" t="s">
        <v>277</v>
      </c>
      <c r="C193" s="27"/>
      <c r="D193" s="26">
        <v>15000</v>
      </c>
      <c r="E193" s="25" t="s">
        <v>387</v>
      </c>
      <c r="F193" s="27" t="s">
        <v>273</v>
      </c>
      <c r="G193" s="28">
        <v>5176</v>
      </c>
      <c r="H193" s="28">
        <v>4780.0360000000001</v>
      </c>
      <c r="I193" s="29">
        <f t="shared" si="2"/>
        <v>4794.5288</v>
      </c>
    </row>
    <row r="194" spans="1:9" s="16" customFormat="1" ht="15">
      <c r="A194" s="30">
        <v>226801</v>
      </c>
      <c r="B194" s="31" t="s">
        <v>356</v>
      </c>
      <c r="C194" s="27"/>
      <c r="D194" s="26">
        <v>2250</v>
      </c>
      <c r="E194" s="25" t="s">
        <v>387</v>
      </c>
      <c r="F194" s="27" t="s">
        <v>274</v>
      </c>
      <c r="G194" s="28">
        <v>4998</v>
      </c>
      <c r="H194" s="28">
        <v>4615.6530000000002</v>
      </c>
      <c r="I194" s="29">
        <f t="shared" si="2"/>
        <v>4629.6473999999998</v>
      </c>
    </row>
    <row r="195" spans="1:9" s="16" customFormat="1">
      <c r="A195" s="30">
        <v>227801</v>
      </c>
      <c r="B195" s="25" t="s">
        <v>99</v>
      </c>
      <c r="C195" s="27"/>
      <c r="D195" s="26">
        <v>750</v>
      </c>
      <c r="E195" s="25" t="s">
        <v>387</v>
      </c>
      <c r="F195" s="27" t="s">
        <v>274</v>
      </c>
      <c r="G195" s="28">
        <v>5358</v>
      </c>
      <c r="H195" s="28">
        <v>4948.1130000000003</v>
      </c>
      <c r="I195" s="29">
        <f t="shared" si="2"/>
        <v>4963.1153999999997</v>
      </c>
    </row>
    <row r="196" spans="1:9">
      <c r="A196" s="30">
        <v>227803</v>
      </c>
      <c r="B196" s="25" t="s">
        <v>295</v>
      </c>
      <c r="C196" s="27"/>
      <c r="D196" s="26">
        <v>1500</v>
      </c>
      <c r="E196" s="25" t="s">
        <v>387</v>
      </c>
      <c r="F196" s="27" t="s">
        <v>273</v>
      </c>
      <c r="G196" s="28">
        <v>5240</v>
      </c>
      <c r="H196" s="28">
        <v>4839.1400000000003</v>
      </c>
      <c r="I196" s="29">
        <f t="shared" ref="I196:I213" si="3">G196*0.9263</f>
        <v>4853.8119999999999</v>
      </c>
    </row>
    <row r="197" spans="1:9">
      <c r="A197" s="30">
        <v>227804</v>
      </c>
      <c r="B197" s="25" t="s">
        <v>296</v>
      </c>
      <c r="C197" s="27"/>
      <c r="D197" s="26">
        <v>1000</v>
      </c>
      <c r="E197" s="25" t="s">
        <v>387</v>
      </c>
      <c r="F197" s="27" t="s">
        <v>274</v>
      </c>
      <c r="G197" s="28">
        <v>5205.0005414185171</v>
      </c>
      <c r="H197" s="28">
        <v>4806.8180000000002</v>
      </c>
      <c r="I197" s="29">
        <f t="shared" si="3"/>
        <v>4821.392001515972</v>
      </c>
    </row>
    <row r="198" spans="1:9">
      <c r="A198" s="30">
        <v>227805</v>
      </c>
      <c r="B198" s="25" t="s">
        <v>297</v>
      </c>
      <c r="C198" s="27"/>
      <c r="D198" s="26">
        <v>225</v>
      </c>
      <c r="E198" s="25" t="s">
        <v>387</v>
      </c>
      <c r="F198" s="27" t="s">
        <v>273</v>
      </c>
      <c r="G198" s="28">
        <v>5191.0005414185171</v>
      </c>
      <c r="H198" s="28">
        <v>4793.8890000000001</v>
      </c>
      <c r="I198" s="29">
        <f t="shared" si="3"/>
        <v>4808.4238015159726</v>
      </c>
    </row>
    <row r="199" spans="1:9">
      <c r="A199" s="30">
        <v>227806</v>
      </c>
      <c r="B199" s="25" t="s">
        <v>307</v>
      </c>
      <c r="C199" s="27"/>
      <c r="D199" s="26">
        <v>2000</v>
      </c>
      <c r="E199" s="25" t="s">
        <v>387</v>
      </c>
      <c r="F199" s="27" t="s">
        <v>274</v>
      </c>
      <c r="G199" s="28">
        <v>5062</v>
      </c>
      <c r="H199" s="28">
        <v>4674.7569999999996</v>
      </c>
      <c r="I199" s="29">
        <f t="shared" si="3"/>
        <v>4688.9305999999997</v>
      </c>
    </row>
    <row r="200" spans="1:9" ht="15">
      <c r="A200" s="30">
        <v>227814</v>
      </c>
      <c r="B200" s="31" t="s">
        <v>343</v>
      </c>
      <c r="C200" s="27"/>
      <c r="D200" s="26">
        <v>420</v>
      </c>
      <c r="E200" s="25" t="s">
        <v>387</v>
      </c>
      <c r="F200" s="27" t="s">
        <v>273</v>
      </c>
      <c r="G200" s="28">
        <v>5359.0005414185171</v>
      </c>
      <c r="H200" s="28">
        <v>4949.0370000000003</v>
      </c>
      <c r="I200" s="29">
        <f t="shared" si="3"/>
        <v>4964.042201515972</v>
      </c>
    </row>
    <row r="201" spans="1:9" ht="15">
      <c r="A201" s="30">
        <v>227816</v>
      </c>
      <c r="B201" s="31" t="s">
        <v>308</v>
      </c>
      <c r="C201" s="27"/>
      <c r="D201" s="26">
        <v>5000</v>
      </c>
      <c r="E201" s="25" t="s">
        <v>387</v>
      </c>
      <c r="F201" s="27" t="s">
        <v>273</v>
      </c>
      <c r="G201" s="28">
        <v>5135.8938819707628</v>
      </c>
      <c r="H201" s="28">
        <v>4742.9979999999996</v>
      </c>
      <c r="I201" s="29">
        <f t="shared" si="3"/>
        <v>4757.3785028695174</v>
      </c>
    </row>
    <row r="202" spans="1:9">
      <c r="A202" s="30">
        <v>227817</v>
      </c>
      <c r="B202" s="25" t="s">
        <v>298</v>
      </c>
      <c r="C202" s="27"/>
      <c r="D202" s="26">
        <v>1000</v>
      </c>
      <c r="E202" s="25" t="s">
        <v>387</v>
      </c>
      <c r="F202" s="27" t="s">
        <v>273</v>
      </c>
      <c r="G202" s="28">
        <v>5220</v>
      </c>
      <c r="H202" s="28">
        <v>4820.67</v>
      </c>
      <c r="I202" s="29">
        <f t="shared" si="3"/>
        <v>4835.2860000000001</v>
      </c>
    </row>
    <row r="203" spans="1:9">
      <c r="A203" s="30">
        <v>227818</v>
      </c>
      <c r="B203" s="25" t="s">
        <v>299</v>
      </c>
      <c r="C203" s="27"/>
      <c r="D203" s="26">
        <v>500</v>
      </c>
      <c r="E203" s="25" t="s">
        <v>387</v>
      </c>
      <c r="F203" s="27" t="s">
        <v>274</v>
      </c>
      <c r="G203" s="28">
        <v>5219.0005414185171</v>
      </c>
      <c r="H203" s="28">
        <v>4819.7470000000003</v>
      </c>
      <c r="I203" s="29">
        <f t="shared" si="3"/>
        <v>4834.3602015159722</v>
      </c>
    </row>
    <row r="204" spans="1:9">
      <c r="A204" s="30">
        <v>227819</v>
      </c>
      <c r="B204" s="25" t="s">
        <v>309</v>
      </c>
      <c r="C204" s="27"/>
      <c r="D204" s="26">
        <v>300</v>
      </c>
      <c r="E204" s="25" t="s">
        <v>387</v>
      </c>
      <c r="F204" s="27" t="s">
        <v>274</v>
      </c>
      <c r="G204" s="28">
        <v>5089.0005414185161</v>
      </c>
      <c r="H204" s="28">
        <v>4699.692</v>
      </c>
      <c r="I204" s="29">
        <f t="shared" si="3"/>
        <v>4713.9412015159714</v>
      </c>
    </row>
    <row r="205" spans="1:9">
      <c r="A205" s="30">
        <v>227820</v>
      </c>
      <c r="B205" s="25" t="s">
        <v>300</v>
      </c>
      <c r="C205" s="27"/>
      <c r="D205" s="26">
        <v>5280</v>
      </c>
      <c r="E205" s="25" t="s">
        <v>387</v>
      </c>
      <c r="F205" s="27" t="s">
        <v>274</v>
      </c>
      <c r="G205" s="28">
        <v>5220</v>
      </c>
      <c r="H205" s="28">
        <v>4820.67</v>
      </c>
      <c r="I205" s="29">
        <f t="shared" si="3"/>
        <v>4835.2860000000001</v>
      </c>
    </row>
    <row r="206" spans="1:9">
      <c r="A206" s="30">
        <v>227821</v>
      </c>
      <c r="B206" s="25" t="s">
        <v>275</v>
      </c>
      <c r="C206" s="27"/>
      <c r="D206" s="26">
        <v>440</v>
      </c>
      <c r="E206" s="25" t="s">
        <v>387</v>
      </c>
      <c r="F206" s="27" t="s">
        <v>273</v>
      </c>
      <c r="G206" s="28">
        <v>5173.0005414185161</v>
      </c>
      <c r="H206" s="28">
        <v>4777.2659999999996</v>
      </c>
      <c r="I206" s="29">
        <f t="shared" si="3"/>
        <v>4791.7504015159711</v>
      </c>
    </row>
    <row r="207" spans="1:9">
      <c r="A207" s="30">
        <v>227824</v>
      </c>
      <c r="B207" s="25" t="s">
        <v>210</v>
      </c>
      <c r="C207" s="27"/>
      <c r="D207" s="26">
        <v>1200</v>
      </c>
      <c r="E207" s="25" t="s">
        <v>387</v>
      </c>
      <c r="F207" s="27" t="s">
        <v>274</v>
      </c>
      <c r="G207" s="28">
        <v>5068</v>
      </c>
      <c r="H207" s="28">
        <v>4680.2979999999998</v>
      </c>
      <c r="I207" s="29">
        <f t="shared" si="3"/>
        <v>4694.4884000000002</v>
      </c>
    </row>
    <row r="208" spans="1:9" ht="15">
      <c r="A208" s="32">
        <v>227825</v>
      </c>
      <c r="B208" s="34" t="s">
        <v>385</v>
      </c>
      <c r="C208" s="27"/>
      <c r="D208" s="26">
        <v>1050</v>
      </c>
      <c r="E208" s="25" t="s">
        <v>387</v>
      </c>
      <c r="F208" s="27" t="s">
        <v>274</v>
      </c>
      <c r="G208" s="28">
        <v>4971.0005414185171</v>
      </c>
      <c r="H208" s="28">
        <v>4590.7190000000001</v>
      </c>
      <c r="I208" s="29">
        <f t="shared" si="3"/>
        <v>4604.6378015159726</v>
      </c>
    </row>
    <row r="209" spans="1:9">
      <c r="A209" s="30">
        <v>234801</v>
      </c>
      <c r="B209" s="25" t="s">
        <v>301</v>
      </c>
      <c r="C209" s="27"/>
      <c r="D209" s="26">
        <v>150</v>
      </c>
      <c r="E209" s="25" t="s">
        <v>387</v>
      </c>
      <c r="F209" s="27" t="s">
        <v>274</v>
      </c>
      <c r="G209" s="28">
        <v>5038</v>
      </c>
      <c r="H209" s="28">
        <v>4652.5929999999998</v>
      </c>
      <c r="I209" s="29">
        <f t="shared" si="3"/>
        <v>4666.6994000000004</v>
      </c>
    </row>
    <row r="210" spans="1:9">
      <c r="A210" s="30">
        <v>236801</v>
      </c>
      <c r="B210" s="25" t="s">
        <v>302</v>
      </c>
      <c r="C210" s="27"/>
      <c r="D210" s="26">
        <v>400</v>
      </c>
      <c r="E210" s="25" t="s">
        <v>387</v>
      </c>
      <c r="F210" s="27" t="s">
        <v>273</v>
      </c>
      <c r="G210" s="28">
        <v>5071.0005414185171</v>
      </c>
      <c r="H210" s="28">
        <v>4683.0690000000004</v>
      </c>
      <c r="I210" s="29">
        <f t="shared" si="3"/>
        <v>4697.2678015159727</v>
      </c>
    </row>
    <row r="211" spans="1:9">
      <c r="A211" s="30">
        <v>240801</v>
      </c>
      <c r="B211" s="25" t="s">
        <v>310</v>
      </c>
      <c r="C211" s="27"/>
      <c r="D211" s="26">
        <v>700</v>
      </c>
      <c r="E211" s="25" t="s">
        <v>387</v>
      </c>
      <c r="F211" s="27" t="s">
        <v>273</v>
      </c>
      <c r="G211" s="28">
        <v>5139.0005414185171</v>
      </c>
      <c r="H211" s="28">
        <v>4745.8670000000002</v>
      </c>
      <c r="I211" s="29">
        <f t="shared" si="3"/>
        <v>4760.2562015159729</v>
      </c>
    </row>
    <row r="212" spans="1:9">
      <c r="A212" s="30">
        <v>243801</v>
      </c>
      <c r="B212" s="25" t="s">
        <v>303</v>
      </c>
      <c r="C212" s="27"/>
      <c r="D212" s="26">
        <v>400</v>
      </c>
      <c r="E212" s="25" t="s">
        <v>387</v>
      </c>
      <c r="F212" s="27" t="s">
        <v>274</v>
      </c>
      <c r="G212" s="28">
        <v>5088</v>
      </c>
      <c r="H212" s="28">
        <v>4698.768</v>
      </c>
      <c r="I212" s="29">
        <f t="shared" si="3"/>
        <v>4713.0144</v>
      </c>
    </row>
    <row r="213" spans="1:9" ht="15">
      <c r="A213" s="30">
        <v>246801</v>
      </c>
      <c r="B213" s="31" t="s">
        <v>349</v>
      </c>
      <c r="C213" s="27"/>
      <c r="D213" s="26">
        <v>1300</v>
      </c>
      <c r="E213" s="25" t="s">
        <v>387</v>
      </c>
      <c r="F213" s="27" t="s">
        <v>274</v>
      </c>
      <c r="G213" s="28">
        <v>4971.0005414185171</v>
      </c>
      <c r="H213" s="28">
        <v>4590.7190000000001</v>
      </c>
      <c r="I213" s="29">
        <f t="shared" si="3"/>
        <v>4604.6378015159726</v>
      </c>
    </row>
  </sheetData>
  <sheetProtection password="EE5D" sheet="1" objects="1" scenarios="1"/>
  <sortState xmlns:xlrd2="http://schemas.microsoft.com/office/spreadsheetml/2017/richdata2" ref="A2:F212">
    <sortCondition ref="A2:A212"/>
  </sortState>
  <phoneticPr fontId="7" type="noConversion"/>
  <printOptions horizontalCentered="1"/>
  <pageMargins left="0.75" right="0.75" top="1" bottom="1" header="0.5" footer="0.5"/>
  <pageSetup scale="7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MU3865"/>
  <sheetViews>
    <sheetView workbookViewId="0"/>
  </sheetViews>
  <sheetFormatPr defaultColWidth="9.140625" defaultRowHeight="12.75"/>
  <cols>
    <col min="1" max="1" width="9.28515625" style="50" bestFit="1" customWidth="1"/>
    <col min="2" max="2" width="9.140625" style="50"/>
    <col min="3" max="3" width="9.28515625" style="50" bestFit="1" customWidth="1"/>
    <col min="4" max="4" width="9.140625" style="50"/>
    <col min="5" max="5" width="9.28515625" style="50" bestFit="1" customWidth="1"/>
    <col min="6" max="6" width="9.140625" style="50"/>
    <col min="7" max="8" width="9.28515625" style="50" bestFit="1" customWidth="1"/>
    <col min="9" max="9" width="9.140625" style="50"/>
    <col min="10" max="10" width="9.28515625" style="50" bestFit="1" customWidth="1"/>
    <col min="11" max="11" width="9.140625" style="50"/>
    <col min="12" max="12" width="9.28515625" style="50" bestFit="1" customWidth="1"/>
    <col min="13" max="15" width="9.140625" style="50"/>
    <col min="16" max="16" width="9.28515625" style="50" bestFit="1" customWidth="1"/>
    <col min="17" max="17" width="9.140625" style="50"/>
    <col min="18" max="123" width="9.28515625" style="50" bestFit="1" customWidth="1"/>
    <col min="124" max="124" width="9.140625" style="50"/>
    <col min="125" max="135" width="9.28515625" style="50" bestFit="1" customWidth="1"/>
    <col min="136" max="136" width="9.140625" style="50"/>
    <col min="137" max="164" width="9.28515625" style="50" bestFit="1" customWidth="1"/>
    <col min="165" max="165" width="9.140625" style="50"/>
    <col min="166" max="169" width="9.28515625" style="50" bestFit="1" customWidth="1"/>
    <col min="170" max="170" width="9.140625" style="50"/>
    <col min="171" max="172" width="9.28515625" style="50" bestFit="1" customWidth="1"/>
    <col min="173" max="173" width="9.140625" style="50"/>
    <col min="174" max="187" width="9.28515625" style="50" bestFit="1" customWidth="1"/>
    <col min="188" max="194" width="9.140625" style="50"/>
    <col min="195" max="196" width="9.28515625" style="50" bestFit="1" customWidth="1"/>
    <col min="197" max="197" width="9.140625" style="50"/>
    <col min="198" max="201" width="9.28515625" style="50" bestFit="1" customWidth="1"/>
    <col min="202" max="202" width="10" style="50" bestFit="1" customWidth="1"/>
    <col min="203" max="203" width="9.28515625" style="50" bestFit="1" customWidth="1"/>
    <col min="204" max="204" width="10" style="50" bestFit="1" customWidth="1"/>
    <col min="205" max="233" width="9.28515625" style="50" bestFit="1" customWidth="1"/>
    <col min="234" max="234" width="9.140625" style="50"/>
    <col min="235" max="241" width="9.28515625" style="50" bestFit="1" customWidth="1"/>
    <col min="242" max="242" width="10" style="50" bestFit="1" customWidth="1"/>
    <col min="243" max="243" width="9.28515625" style="50" bestFit="1" customWidth="1"/>
    <col min="244" max="244" width="9.5703125" style="50" bestFit="1" customWidth="1"/>
    <col min="245" max="245" width="9.28515625" style="50" bestFit="1" customWidth="1"/>
    <col min="246" max="246" width="9.5703125" style="50" bestFit="1" customWidth="1"/>
    <col min="247" max="247" width="9.140625" style="51"/>
    <col min="248" max="249" width="9.140625" style="50"/>
    <col min="250" max="258" width="9.28515625" style="50" bestFit="1" customWidth="1"/>
    <col min="259" max="16384" width="9.140625" style="50"/>
  </cols>
  <sheetData>
    <row r="1" spans="1:359" ht="45">
      <c r="A1" s="49" t="s">
        <v>155</v>
      </c>
      <c r="B1" s="49" t="s">
        <v>586</v>
      </c>
      <c r="C1" s="49" t="s">
        <v>587</v>
      </c>
      <c r="D1" s="49" t="s">
        <v>588</v>
      </c>
      <c r="E1" s="49" t="s">
        <v>589</v>
      </c>
      <c r="F1" s="49" t="s">
        <v>590</v>
      </c>
      <c r="G1" s="49" t="s">
        <v>591</v>
      </c>
      <c r="H1" s="49" t="s">
        <v>592</v>
      </c>
      <c r="I1" s="49" t="s">
        <v>593</v>
      </c>
      <c r="J1" s="49" t="s">
        <v>594</v>
      </c>
      <c r="K1" s="49" t="s">
        <v>595</v>
      </c>
      <c r="L1" s="49" t="s">
        <v>596</v>
      </c>
      <c r="M1" s="49" t="s">
        <v>597</v>
      </c>
      <c r="N1" s="49" t="s">
        <v>598</v>
      </c>
      <c r="O1" s="49" t="s">
        <v>599</v>
      </c>
      <c r="P1" s="49" t="s">
        <v>600</v>
      </c>
      <c r="Q1" s="49" t="s">
        <v>601</v>
      </c>
      <c r="R1" s="49" t="s">
        <v>602</v>
      </c>
      <c r="S1" s="49" t="s">
        <v>603</v>
      </c>
      <c r="T1" s="49" t="s">
        <v>604</v>
      </c>
      <c r="U1" s="49" t="s">
        <v>605</v>
      </c>
      <c r="V1" s="49" t="s">
        <v>606</v>
      </c>
      <c r="W1" s="49" t="s">
        <v>607</v>
      </c>
      <c r="X1" s="49" t="s">
        <v>608</v>
      </c>
      <c r="Y1" s="49" t="s">
        <v>609</v>
      </c>
      <c r="Z1" s="49" t="s">
        <v>610</v>
      </c>
      <c r="AA1" s="49" t="s">
        <v>611</v>
      </c>
      <c r="AB1" s="49" t="s">
        <v>612</v>
      </c>
      <c r="AC1" s="49" t="s">
        <v>613</v>
      </c>
      <c r="AD1" s="49" t="s">
        <v>614</v>
      </c>
      <c r="AE1" s="49" t="s">
        <v>615</v>
      </c>
      <c r="AF1" s="49" t="s">
        <v>616</v>
      </c>
      <c r="AG1" s="49" t="s">
        <v>617</v>
      </c>
      <c r="AH1" s="49" t="s">
        <v>618</v>
      </c>
      <c r="AI1" s="49" t="s">
        <v>619</v>
      </c>
      <c r="AJ1" s="49" t="s">
        <v>620</v>
      </c>
      <c r="AK1" s="49" t="s">
        <v>621</v>
      </c>
      <c r="AL1" s="49" t="s">
        <v>622</v>
      </c>
      <c r="AM1" s="49" t="s">
        <v>623</v>
      </c>
      <c r="AN1" s="49" t="s">
        <v>624</v>
      </c>
      <c r="AO1" s="49" t="s">
        <v>625</v>
      </c>
      <c r="AP1" s="49" t="s">
        <v>626</v>
      </c>
      <c r="AQ1" s="49" t="s">
        <v>627</v>
      </c>
      <c r="AR1" s="49" t="s">
        <v>628</v>
      </c>
      <c r="AS1" s="49" t="s">
        <v>629</v>
      </c>
      <c r="AT1" s="49" t="s">
        <v>630</v>
      </c>
      <c r="AU1" s="49" t="s">
        <v>631</v>
      </c>
      <c r="AV1" s="49" t="s">
        <v>632</v>
      </c>
      <c r="AW1" s="49" t="s">
        <v>633</v>
      </c>
      <c r="AX1" s="49" t="s">
        <v>634</v>
      </c>
      <c r="AY1" s="49" t="s">
        <v>635</v>
      </c>
      <c r="AZ1" s="49" t="s">
        <v>636</v>
      </c>
      <c r="BA1" s="49" t="s">
        <v>637</v>
      </c>
      <c r="BB1" s="49" t="s">
        <v>638</v>
      </c>
      <c r="BC1" s="49" t="s">
        <v>639</v>
      </c>
      <c r="BD1" s="49" t="s">
        <v>640</v>
      </c>
      <c r="BE1" s="49" t="s">
        <v>641</v>
      </c>
      <c r="BF1" s="49" t="s">
        <v>642</v>
      </c>
      <c r="BG1" s="49" t="s">
        <v>643</v>
      </c>
      <c r="BH1" s="49" t="s">
        <v>644</v>
      </c>
      <c r="BI1" s="49" t="s">
        <v>645</v>
      </c>
      <c r="BJ1" s="49" t="s">
        <v>646</v>
      </c>
      <c r="BK1" s="49" t="s">
        <v>647</v>
      </c>
      <c r="BL1" s="49" t="s">
        <v>648</v>
      </c>
      <c r="BM1" s="49" t="s">
        <v>649</v>
      </c>
      <c r="BN1" s="49" t="s">
        <v>650</v>
      </c>
      <c r="BO1" s="49" t="s">
        <v>651</v>
      </c>
      <c r="BP1" s="49" t="s">
        <v>652</v>
      </c>
      <c r="BQ1" s="49" t="s">
        <v>653</v>
      </c>
      <c r="BR1" s="49" t="s">
        <v>654</v>
      </c>
      <c r="BS1" s="49" t="s">
        <v>655</v>
      </c>
      <c r="BT1" s="49" t="s">
        <v>656</v>
      </c>
      <c r="BU1" s="49" t="s">
        <v>657</v>
      </c>
      <c r="BV1" s="49" t="s">
        <v>658</v>
      </c>
      <c r="BW1" s="49" t="s">
        <v>659</v>
      </c>
      <c r="BX1" s="49" t="s">
        <v>660</v>
      </c>
      <c r="BY1" s="49" t="s">
        <v>661</v>
      </c>
      <c r="BZ1" s="49" t="s">
        <v>662</v>
      </c>
      <c r="CA1" s="49" t="s">
        <v>663</v>
      </c>
      <c r="CB1" s="49" t="s">
        <v>664</v>
      </c>
      <c r="CC1" s="49" t="s">
        <v>665</v>
      </c>
      <c r="CD1" s="49" t="s">
        <v>666</v>
      </c>
      <c r="CE1" s="49" t="s">
        <v>667</v>
      </c>
      <c r="CF1" s="49" t="s">
        <v>668</v>
      </c>
      <c r="CG1" s="49" t="s">
        <v>669</v>
      </c>
      <c r="CH1" s="49" t="s">
        <v>670</v>
      </c>
      <c r="CI1" s="49" t="s">
        <v>671</v>
      </c>
      <c r="CJ1" s="49" t="s">
        <v>672</v>
      </c>
      <c r="CK1" s="49" t="s">
        <v>673</v>
      </c>
      <c r="CL1" s="49" t="s">
        <v>674</v>
      </c>
      <c r="CM1" s="49" t="s">
        <v>675</v>
      </c>
      <c r="CN1" s="49" t="s">
        <v>676</v>
      </c>
      <c r="CO1" s="49" t="s">
        <v>677</v>
      </c>
      <c r="CP1" s="49" t="s">
        <v>678</v>
      </c>
      <c r="CQ1" s="49" t="s">
        <v>679</v>
      </c>
      <c r="CR1" s="49" t="s">
        <v>680</v>
      </c>
      <c r="CS1" s="49" t="s">
        <v>681</v>
      </c>
      <c r="CT1" s="49" t="s">
        <v>682</v>
      </c>
      <c r="CU1" s="49" t="s">
        <v>683</v>
      </c>
      <c r="CV1" s="49" t="s">
        <v>684</v>
      </c>
      <c r="CW1" s="49" t="s">
        <v>685</v>
      </c>
      <c r="CX1" s="49" t="s">
        <v>686</v>
      </c>
      <c r="CY1" s="49" t="s">
        <v>687</v>
      </c>
      <c r="CZ1" s="49" t="s">
        <v>688</v>
      </c>
      <c r="DA1" s="49" t="s">
        <v>689</v>
      </c>
      <c r="DB1" s="49" t="s">
        <v>690</v>
      </c>
      <c r="DC1" s="49" t="s">
        <v>691</v>
      </c>
      <c r="DD1" s="49" t="s">
        <v>692</v>
      </c>
      <c r="DE1" s="49" t="s">
        <v>693</v>
      </c>
      <c r="DF1" s="49" t="s">
        <v>694</v>
      </c>
      <c r="DG1" s="49" t="s">
        <v>695</v>
      </c>
      <c r="DH1" s="49" t="s">
        <v>696</v>
      </c>
      <c r="DI1" s="49" t="s">
        <v>697</v>
      </c>
      <c r="DJ1" s="49" t="s">
        <v>698</v>
      </c>
      <c r="DK1" s="49" t="s">
        <v>699</v>
      </c>
      <c r="DL1" s="49" t="s">
        <v>700</v>
      </c>
      <c r="DM1" s="49" t="s">
        <v>701</v>
      </c>
      <c r="DN1" s="49" t="s">
        <v>702</v>
      </c>
      <c r="DO1" s="49" t="s">
        <v>703</v>
      </c>
      <c r="DP1" s="49" t="s">
        <v>704</v>
      </c>
      <c r="DQ1" s="49" t="s">
        <v>705</v>
      </c>
      <c r="DR1" s="49" t="s">
        <v>706</v>
      </c>
      <c r="DS1" s="49" t="s">
        <v>707</v>
      </c>
      <c r="DT1" s="49" t="s">
        <v>708</v>
      </c>
      <c r="DU1" s="49" t="s">
        <v>709</v>
      </c>
      <c r="DV1" s="49" t="s">
        <v>710</v>
      </c>
      <c r="DW1" s="49" t="s">
        <v>711</v>
      </c>
      <c r="DX1" s="49" t="s">
        <v>712</v>
      </c>
      <c r="DY1" s="49" t="s">
        <v>713</v>
      </c>
      <c r="DZ1" s="49" t="s">
        <v>714</v>
      </c>
      <c r="EA1" s="49" t="s">
        <v>715</v>
      </c>
      <c r="EB1" s="49" t="s">
        <v>716</v>
      </c>
      <c r="EC1" s="49" t="s">
        <v>717</v>
      </c>
      <c r="ED1" s="49" t="s">
        <v>718</v>
      </c>
      <c r="EE1" s="49" t="s">
        <v>719</v>
      </c>
      <c r="EF1" s="49" t="s">
        <v>720</v>
      </c>
      <c r="EG1" s="49" t="s">
        <v>721</v>
      </c>
      <c r="EH1" s="49" t="s">
        <v>722</v>
      </c>
      <c r="EI1" s="49" t="s">
        <v>723</v>
      </c>
      <c r="EJ1" s="49" t="s">
        <v>724</v>
      </c>
      <c r="EK1" s="49" t="s">
        <v>725</v>
      </c>
      <c r="EL1" s="49" t="s">
        <v>726</v>
      </c>
      <c r="EM1" s="49" t="s">
        <v>727</v>
      </c>
      <c r="EN1" s="49" t="s">
        <v>728</v>
      </c>
      <c r="EO1" s="49" t="s">
        <v>729</v>
      </c>
      <c r="EP1" s="49" t="s">
        <v>730</v>
      </c>
      <c r="EQ1" s="49" t="s">
        <v>731</v>
      </c>
      <c r="ER1" s="49" t="s">
        <v>732</v>
      </c>
      <c r="ES1" s="49" t="s">
        <v>733</v>
      </c>
      <c r="ET1" s="49" t="s">
        <v>734</v>
      </c>
      <c r="EU1" s="49" t="s">
        <v>735</v>
      </c>
      <c r="EV1" s="49" t="s">
        <v>736</v>
      </c>
      <c r="EW1" s="49" t="s">
        <v>737</v>
      </c>
      <c r="EX1" s="49" t="s">
        <v>738</v>
      </c>
      <c r="EY1" s="49" t="s">
        <v>739</v>
      </c>
      <c r="EZ1" s="49" t="s">
        <v>740</v>
      </c>
      <c r="FA1" s="49" t="s">
        <v>741</v>
      </c>
      <c r="FB1" s="49" t="s">
        <v>742</v>
      </c>
      <c r="FC1" s="49" t="s">
        <v>743</v>
      </c>
      <c r="FD1" s="49" t="s">
        <v>744</v>
      </c>
      <c r="FE1" s="49" t="s">
        <v>745</v>
      </c>
      <c r="FF1" s="49" t="s">
        <v>746</v>
      </c>
      <c r="FG1" s="49" t="s">
        <v>747</v>
      </c>
      <c r="FH1" s="49" t="s">
        <v>748</v>
      </c>
      <c r="FI1" s="49" t="s">
        <v>749</v>
      </c>
      <c r="FJ1" s="49" t="s">
        <v>750</v>
      </c>
      <c r="FK1" s="49" t="s">
        <v>751</v>
      </c>
      <c r="FL1" s="49" t="s">
        <v>752</v>
      </c>
      <c r="FM1" s="49" t="s">
        <v>753</v>
      </c>
      <c r="FN1" s="49" t="s">
        <v>754</v>
      </c>
      <c r="FO1" s="49" t="s">
        <v>755</v>
      </c>
      <c r="FP1" s="49" t="s">
        <v>756</v>
      </c>
      <c r="FQ1" s="49" t="s">
        <v>156</v>
      </c>
      <c r="FR1" s="49" t="s">
        <v>395</v>
      </c>
      <c r="FS1" s="49" t="s">
        <v>396</v>
      </c>
      <c r="FT1" s="49" t="s">
        <v>397</v>
      </c>
      <c r="FU1" s="49" t="s">
        <v>398</v>
      </c>
      <c r="FV1" s="49" t="s">
        <v>757</v>
      </c>
      <c r="FW1" s="49" t="s">
        <v>758</v>
      </c>
      <c r="FX1" s="49" t="s">
        <v>759</v>
      </c>
      <c r="FY1" s="49" t="s">
        <v>760</v>
      </c>
      <c r="FZ1" s="49" t="s">
        <v>761</v>
      </c>
      <c r="GA1" s="49" t="s">
        <v>762</v>
      </c>
      <c r="GB1" s="49" t="s">
        <v>399</v>
      </c>
      <c r="GC1" s="49" t="s">
        <v>400</v>
      </c>
      <c r="GD1" s="49" t="s">
        <v>401</v>
      </c>
      <c r="GE1" s="49" t="s">
        <v>402</v>
      </c>
      <c r="GF1" s="49" t="s">
        <v>763</v>
      </c>
      <c r="GG1" s="49" t="s">
        <v>764</v>
      </c>
      <c r="GH1" s="49" t="s">
        <v>765</v>
      </c>
      <c r="GI1" s="49" t="s">
        <v>766</v>
      </c>
      <c r="GJ1" s="49" t="s">
        <v>767</v>
      </c>
      <c r="GK1" s="49" t="s">
        <v>768</v>
      </c>
      <c r="GL1" s="49" t="s">
        <v>769</v>
      </c>
      <c r="GM1" s="49" t="s">
        <v>770</v>
      </c>
      <c r="GN1" s="49" t="s">
        <v>771</v>
      </c>
      <c r="GO1" s="49" t="s">
        <v>772</v>
      </c>
      <c r="GP1" s="49" t="s">
        <v>773</v>
      </c>
      <c r="GQ1" s="49" t="s">
        <v>774</v>
      </c>
      <c r="GR1" s="49" t="s">
        <v>319</v>
      </c>
      <c r="GS1" s="49" t="s">
        <v>54</v>
      </c>
      <c r="GT1" s="49" t="s">
        <v>329</v>
      </c>
      <c r="GU1" s="49" t="s">
        <v>403</v>
      </c>
      <c r="GV1" s="49" t="s">
        <v>404</v>
      </c>
      <c r="GW1" s="49" t="s">
        <v>405</v>
      </c>
      <c r="GX1" s="49" t="s">
        <v>406</v>
      </c>
      <c r="GY1" s="49" t="s">
        <v>407</v>
      </c>
      <c r="GZ1" s="49" t="s">
        <v>408</v>
      </c>
      <c r="HA1" s="49" t="s">
        <v>409</v>
      </c>
      <c r="HB1" s="49" t="s">
        <v>410</v>
      </c>
      <c r="HC1" s="49" t="s">
        <v>411</v>
      </c>
      <c r="HD1" s="49" t="s">
        <v>775</v>
      </c>
      <c r="HE1" s="49" t="s">
        <v>776</v>
      </c>
      <c r="HF1" s="49" t="s">
        <v>412</v>
      </c>
      <c r="HG1" s="49" t="s">
        <v>413</v>
      </c>
      <c r="HH1" s="49" t="s">
        <v>414</v>
      </c>
      <c r="HI1" s="49" t="s">
        <v>415</v>
      </c>
      <c r="HJ1" s="49" t="s">
        <v>416</v>
      </c>
      <c r="HK1" s="49" t="s">
        <v>417</v>
      </c>
      <c r="HL1" s="49" t="s">
        <v>418</v>
      </c>
      <c r="HM1" s="49" t="s">
        <v>419</v>
      </c>
      <c r="HN1" s="49" t="s">
        <v>420</v>
      </c>
      <c r="HO1" s="49" t="s">
        <v>421</v>
      </c>
      <c r="HP1" s="49" t="s">
        <v>422</v>
      </c>
      <c r="HQ1" s="49" t="s">
        <v>423</v>
      </c>
      <c r="HR1" s="49" t="s">
        <v>424</v>
      </c>
      <c r="HS1" s="49" t="s">
        <v>327</v>
      </c>
      <c r="HT1" s="49" t="s">
        <v>328</v>
      </c>
      <c r="HU1" s="49" t="s">
        <v>425</v>
      </c>
      <c r="HV1" s="49" t="s">
        <v>426</v>
      </c>
      <c r="HW1" s="49" t="s">
        <v>427</v>
      </c>
      <c r="HX1" s="49" t="s">
        <v>428</v>
      </c>
      <c r="HY1" s="49" t="s">
        <v>429</v>
      </c>
      <c r="HZ1" s="49" t="s">
        <v>430</v>
      </c>
      <c r="IA1" s="49" t="s">
        <v>431</v>
      </c>
      <c r="IB1" s="49" t="s">
        <v>432</v>
      </c>
      <c r="IC1" s="49" t="s">
        <v>433</v>
      </c>
      <c r="ID1" s="49" t="s">
        <v>434</v>
      </c>
      <c r="IE1" s="49" t="s">
        <v>435</v>
      </c>
      <c r="IF1" s="49" t="s">
        <v>436</v>
      </c>
      <c r="IG1" s="49" t="s">
        <v>437</v>
      </c>
      <c r="IH1" s="49" t="s">
        <v>438</v>
      </c>
      <c r="II1" s="49" t="s">
        <v>439</v>
      </c>
      <c r="IJ1" s="49" t="s">
        <v>440</v>
      </c>
      <c r="IK1" s="49" t="s">
        <v>441</v>
      </c>
      <c r="IL1" s="49" t="s">
        <v>442</v>
      </c>
      <c r="IM1" s="49" t="s">
        <v>325</v>
      </c>
      <c r="IN1" s="49" t="s">
        <v>777</v>
      </c>
      <c r="IO1" s="49" t="s">
        <v>778</v>
      </c>
      <c r="IP1" s="49" t="s">
        <v>443</v>
      </c>
      <c r="IQ1" s="49" t="s">
        <v>444</v>
      </c>
      <c r="IR1" s="49" t="s">
        <v>445</v>
      </c>
      <c r="IS1" s="49" t="s">
        <v>446</v>
      </c>
      <c r="IT1" s="49" t="s">
        <v>447</v>
      </c>
      <c r="IU1" s="49" t="s">
        <v>779</v>
      </c>
      <c r="IV1" s="49" t="s">
        <v>448</v>
      </c>
      <c r="IW1" s="49" t="s">
        <v>449</v>
      </c>
      <c r="IX1" s="49" t="s">
        <v>324</v>
      </c>
      <c r="IY1" s="49" t="s">
        <v>323</v>
      </c>
      <c r="IZ1" s="49" t="s">
        <v>450</v>
      </c>
      <c r="JA1" s="49" t="s">
        <v>451</v>
      </c>
      <c r="JB1" s="49" t="s">
        <v>452</v>
      </c>
      <c r="JC1" s="49" t="s">
        <v>453</v>
      </c>
      <c r="JD1" s="49" t="s">
        <v>454</v>
      </c>
      <c r="JE1" s="49" t="s">
        <v>455</v>
      </c>
      <c r="JF1" s="49" t="s">
        <v>456</v>
      </c>
      <c r="JG1" s="49" t="s">
        <v>457</v>
      </c>
      <c r="JH1" s="49" t="s">
        <v>458</v>
      </c>
      <c r="JI1" s="49" t="s">
        <v>459</v>
      </c>
      <c r="JJ1" s="49" t="s">
        <v>460</v>
      </c>
      <c r="JK1" s="49" t="s">
        <v>461</v>
      </c>
      <c r="JL1" s="49" t="s">
        <v>462</v>
      </c>
      <c r="JM1" s="49" t="s">
        <v>463</v>
      </c>
      <c r="JN1" s="49" t="s">
        <v>464</v>
      </c>
      <c r="JO1" s="49" t="s">
        <v>465</v>
      </c>
      <c r="JP1" s="49" t="s">
        <v>466</v>
      </c>
      <c r="JQ1" s="49" t="s">
        <v>467</v>
      </c>
      <c r="JR1" s="49" t="s">
        <v>468</v>
      </c>
      <c r="JS1" s="49" t="s">
        <v>469</v>
      </c>
      <c r="JT1" s="49" t="s">
        <v>470</v>
      </c>
      <c r="JU1" s="49" t="s">
        <v>471</v>
      </c>
      <c r="JV1" s="49" t="s">
        <v>472</v>
      </c>
      <c r="JW1" s="49" t="s">
        <v>473</v>
      </c>
      <c r="JX1" s="49" t="s">
        <v>474</v>
      </c>
      <c r="JY1" s="49" t="s">
        <v>475</v>
      </c>
      <c r="JZ1" s="49" t="s">
        <v>476</v>
      </c>
      <c r="KA1" s="49" t="s">
        <v>477</v>
      </c>
      <c r="KB1" s="49" t="s">
        <v>478</v>
      </c>
      <c r="KC1" s="49" t="s">
        <v>479</v>
      </c>
      <c r="KD1" s="49" t="s">
        <v>480</v>
      </c>
      <c r="KE1" s="49" t="s">
        <v>481</v>
      </c>
      <c r="KF1" s="49" t="s">
        <v>482</v>
      </c>
      <c r="KG1" s="49" t="s">
        <v>483</v>
      </c>
      <c r="KH1" s="49" t="s">
        <v>484</v>
      </c>
      <c r="KI1" s="49" t="s">
        <v>485</v>
      </c>
      <c r="KJ1" s="49" t="s">
        <v>486</v>
      </c>
      <c r="KK1" s="49" t="s">
        <v>487</v>
      </c>
      <c r="KL1" s="49" t="s">
        <v>488</v>
      </c>
      <c r="KM1" s="49" t="s">
        <v>489</v>
      </c>
      <c r="KN1" s="49" t="s">
        <v>490</v>
      </c>
      <c r="KO1" s="49" t="s">
        <v>491</v>
      </c>
      <c r="KP1" s="49" t="s">
        <v>492</v>
      </c>
      <c r="KQ1" s="49" t="s">
        <v>780</v>
      </c>
      <c r="KR1" s="49" t="s">
        <v>493</v>
      </c>
      <c r="KS1" s="49" t="s">
        <v>494</v>
      </c>
      <c r="KT1" s="49" t="s">
        <v>495</v>
      </c>
      <c r="KU1" s="49" t="s">
        <v>496</v>
      </c>
      <c r="KV1" s="49" t="s">
        <v>497</v>
      </c>
      <c r="KW1" s="49" t="s">
        <v>498</v>
      </c>
      <c r="KX1" s="49" t="s">
        <v>499</v>
      </c>
      <c r="KY1" s="49" t="s">
        <v>500</v>
      </c>
      <c r="KZ1" s="49" t="s">
        <v>501</v>
      </c>
      <c r="LA1" s="49" t="s">
        <v>502</v>
      </c>
      <c r="LB1" s="49" t="s">
        <v>503</v>
      </c>
      <c r="LC1" s="49" t="s">
        <v>504</v>
      </c>
      <c r="LD1" s="49" t="s">
        <v>505</v>
      </c>
      <c r="LE1" s="49" t="s">
        <v>506</v>
      </c>
      <c r="LF1" s="49" t="s">
        <v>507</v>
      </c>
      <c r="LG1" s="49" t="s">
        <v>508</v>
      </c>
      <c r="LH1" s="49" t="s">
        <v>509</v>
      </c>
      <c r="LI1" s="49" t="s">
        <v>510</v>
      </c>
      <c r="LJ1" s="49" t="s">
        <v>511</v>
      </c>
      <c r="LK1" s="49" t="s">
        <v>512</v>
      </c>
      <c r="LL1" s="49" t="s">
        <v>513</v>
      </c>
      <c r="LM1" s="49" t="s">
        <v>514</v>
      </c>
      <c r="LN1" s="49" t="s">
        <v>515</v>
      </c>
      <c r="LO1" s="49" t="s">
        <v>516</v>
      </c>
      <c r="LP1" s="49" t="s">
        <v>517</v>
      </c>
      <c r="LQ1" s="49" t="s">
        <v>518</v>
      </c>
      <c r="LR1" s="49" t="s">
        <v>519</v>
      </c>
      <c r="LS1" s="49" t="s">
        <v>520</v>
      </c>
      <c r="LT1" s="49" t="s">
        <v>521</v>
      </c>
      <c r="LU1" s="49" t="s">
        <v>522</v>
      </c>
      <c r="LV1" s="49" t="s">
        <v>523</v>
      </c>
      <c r="LW1" s="49" t="s">
        <v>524</v>
      </c>
      <c r="LX1" s="49" t="s">
        <v>525</v>
      </c>
      <c r="LY1" s="49" t="s">
        <v>526</v>
      </c>
      <c r="LZ1" s="49" t="s">
        <v>527</v>
      </c>
      <c r="MA1" s="49" t="s">
        <v>239</v>
      </c>
      <c r="MB1" s="49" t="s">
        <v>55</v>
      </c>
      <c r="MC1" s="49" t="s">
        <v>326</v>
      </c>
      <c r="MD1" s="49" t="s">
        <v>318</v>
      </c>
      <c r="ME1" s="49" t="s">
        <v>320</v>
      </c>
      <c r="MF1" s="49" t="s">
        <v>528</v>
      </c>
      <c r="MG1" s="49" t="s">
        <v>529</v>
      </c>
      <c r="MH1" s="49" t="s">
        <v>530</v>
      </c>
      <c r="MI1" s="49" t="s">
        <v>781</v>
      </c>
      <c r="MJ1" s="49" t="s">
        <v>531</v>
      </c>
      <c r="MK1" s="49" t="s">
        <v>393</v>
      </c>
      <c r="ML1" s="49" t="s">
        <v>394</v>
      </c>
      <c r="MM1" s="49" t="s">
        <v>539</v>
      </c>
      <c r="MN1" s="49" t="s">
        <v>532</v>
      </c>
      <c r="MO1" s="49" t="s">
        <v>533</v>
      </c>
      <c r="MP1" s="49" t="s">
        <v>534</v>
      </c>
      <c r="MQ1" s="49" t="s">
        <v>535</v>
      </c>
      <c r="MR1" s="49" t="s">
        <v>536</v>
      </c>
      <c r="MS1" s="49" t="s">
        <v>782</v>
      </c>
      <c r="MT1" s="49" t="s">
        <v>783</v>
      </c>
      <c r="MU1" s="49" t="s">
        <v>784</v>
      </c>
    </row>
    <row r="2" spans="1:359">
      <c r="A2" s="50">
        <v>1</v>
      </c>
      <c r="B2" s="50">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0">
        <v>19</v>
      </c>
      <c r="T2" s="50">
        <v>20</v>
      </c>
      <c r="U2" s="50">
        <v>21</v>
      </c>
      <c r="V2" s="50">
        <v>22</v>
      </c>
      <c r="W2" s="50">
        <v>23</v>
      </c>
      <c r="X2" s="50">
        <v>24</v>
      </c>
      <c r="Y2" s="50">
        <v>25</v>
      </c>
      <c r="Z2" s="50">
        <v>26</v>
      </c>
      <c r="AA2" s="50">
        <v>27</v>
      </c>
      <c r="AB2" s="50">
        <v>28</v>
      </c>
      <c r="AC2" s="50">
        <v>29</v>
      </c>
      <c r="AD2" s="50">
        <v>30</v>
      </c>
      <c r="AE2" s="50">
        <v>31</v>
      </c>
      <c r="AF2" s="50">
        <v>32</v>
      </c>
      <c r="AG2" s="50">
        <v>33</v>
      </c>
      <c r="AH2" s="50">
        <v>34</v>
      </c>
      <c r="AI2" s="50">
        <v>35</v>
      </c>
      <c r="AJ2" s="50">
        <v>36</v>
      </c>
      <c r="AK2" s="50">
        <v>37</v>
      </c>
      <c r="AL2" s="50">
        <v>38</v>
      </c>
      <c r="AM2" s="50">
        <v>39</v>
      </c>
      <c r="AN2" s="50">
        <v>40</v>
      </c>
      <c r="AO2" s="50">
        <v>41</v>
      </c>
      <c r="AP2" s="50">
        <v>42</v>
      </c>
      <c r="AQ2" s="50">
        <v>43</v>
      </c>
      <c r="AR2" s="50">
        <v>44</v>
      </c>
      <c r="AS2" s="50">
        <v>45</v>
      </c>
      <c r="AT2" s="50">
        <v>46</v>
      </c>
      <c r="AU2" s="50">
        <v>47</v>
      </c>
      <c r="AV2" s="50">
        <v>48</v>
      </c>
      <c r="AW2" s="50">
        <v>49</v>
      </c>
      <c r="AX2" s="50">
        <v>50</v>
      </c>
      <c r="AY2" s="50">
        <v>51</v>
      </c>
      <c r="AZ2" s="50">
        <v>52</v>
      </c>
      <c r="BA2" s="50">
        <v>53</v>
      </c>
      <c r="BB2" s="50">
        <v>54</v>
      </c>
      <c r="BC2" s="50">
        <v>55</v>
      </c>
      <c r="BD2" s="50">
        <v>56</v>
      </c>
      <c r="BE2" s="50">
        <v>57</v>
      </c>
      <c r="BF2" s="50">
        <v>58</v>
      </c>
      <c r="BG2" s="50">
        <v>59</v>
      </c>
      <c r="BH2" s="50">
        <v>60</v>
      </c>
      <c r="BI2" s="50">
        <v>61</v>
      </c>
      <c r="BJ2" s="50">
        <v>62</v>
      </c>
      <c r="BK2" s="50">
        <v>63</v>
      </c>
      <c r="BL2" s="50">
        <v>64</v>
      </c>
      <c r="BM2" s="50">
        <v>65</v>
      </c>
      <c r="BN2" s="50">
        <v>66</v>
      </c>
      <c r="BO2" s="50">
        <v>67</v>
      </c>
      <c r="BP2" s="50">
        <v>68</v>
      </c>
      <c r="BQ2" s="50">
        <v>69</v>
      </c>
      <c r="BR2" s="50">
        <v>70</v>
      </c>
      <c r="BS2" s="50">
        <v>71</v>
      </c>
      <c r="BT2" s="50">
        <v>72</v>
      </c>
      <c r="BU2" s="50">
        <v>73</v>
      </c>
      <c r="BV2" s="50">
        <v>74</v>
      </c>
      <c r="BW2" s="50">
        <v>75</v>
      </c>
      <c r="BX2" s="50">
        <v>76</v>
      </c>
      <c r="BY2" s="50">
        <v>77</v>
      </c>
      <c r="BZ2" s="50">
        <v>78</v>
      </c>
      <c r="CA2" s="50">
        <v>79</v>
      </c>
      <c r="CB2" s="50">
        <v>80</v>
      </c>
      <c r="CC2" s="50">
        <v>81</v>
      </c>
      <c r="CD2" s="50">
        <v>82</v>
      </c>
      <c r="CE2" s="50">
        <v>83</v>
      </c>
      <c r="CF2" s="50">
        <v>84</v>
      </c>
      <c r="CG2" s="50">
        <v>85</v>
      </c>
      <c r="CH2" s="50">
        <v>86</v>
      </c>
      <c r="CI2" s="50">
        <v>87</v>
      </c>
      <c r="CJ2" s="50">
        <v>88</v>
      </c>
      <c r="CK2" s="50">
        <v>89</v>
      </c>
      <c r="CL2" s="50">
        <v>90</v>
      </c>
      <c r="CM2" s="50">
        <v>91</v>
      </c>
      <c r="CN2" s="50">
        <v>92</v>
      </c>
      <c r="CO2" s="50">
        <v>93</v>
      </c>
      <c r="CP2" s="50">
        <v>94</v>
      </c>
      <c r="CQ2" s="50">
        <v>95</v>
      </c>
      <c r="CR2" s="50">
        <v>96</v>
      </c>
      <c r="CS2" s="50">
        <v>97</v>
      </c>
      <c r="CT2" s="50">
        <v>98</v>
      </c>
      <c r="CU2" s="50">
        <v>99</v>
      </c>
      <c r="CV2" s="50">
        <v>100</v>
      </c>
      <c r="CW2" s="50">
        <v>101</v>
      </c>
      <c r="CX2" s="50">
        <v>102</v>
      </c>
      <c r="CY2" s="50">
        <v>103</v>
      </c>
      <c r="CZ2" s="50">
        <v>104</v>
      </c>
      <c r="DA2" s="50">
        <v>105</v>
      </c>
      <c r="DB2" s="50">
        <v>106</v>
      </c>
      <c r="DC2" s="50">
        <v>107</v>
      </c>
      <c r="DD2" s="50">
        <v>108</v>
      </c>
      <c r="DE2" s="50">
        <v>109</v>
      </c>
      <c r="DF2" s="50">
        <v>110</v>
      </c>
      <c r="DG2" s="50">
        <v>111</v>
      </c>
      <c r="DH2" s="50">
        <v>112</v>
      </c>
      <c r="DI2" s="50">
        <v>113</v>
      </c>
      <c r="DJ2" s="50">
        <v>114</v>
      </c>
      <c r="DK2" s="50">
        <v>115</v>
      </c>
      <c r="DL2" s="50">
        <v>116</v>
      </c>
      <c r="DM2" s="50">
        <v>117</v>
      </c>
      <c r="DN2" s="50">
        <v>118</v>
      </c>
      <c r="DO2" s="50">
        <v>119</v>
      </c>
      <c r="DP2" s="50">
        <v>120</v>
      </c>
      <c r="DQ2" s="50">
        <v>121</v>
      </c>
      <c r="DR2" s="50">
        <v>122</v>
      </c>
      <c r="DS2" s="50">
        <v>123</v>
      </c>
      <c r="DT2" s="50">
        <v>124</v>
      </c>
      <c r="DU2" s="50">
        <v>125</v>
      </c>
      <c r="DV2" s="50">
        <v>126</v>
      </c>
      <c r="DW2" s="50">
        <v>127</v>
      </c>
      <c r="DX2" s="50">
        <v>128</v>
      </c>
      <c r="DY2" s="50">
        <v>129</v>
      </c>
      <c r="DZ2" s="50">
        <v>130</v>
      </c>
      <c r="EA2" s="50">
        <v>131</v>
      </c>
      <c r="EB2" s="50">
        <v>132</v>
      </c>
      <c r="EC2" s="50">
        <v>133</v>
      </c>
      <c r="ED2" s="50">
        <v>134</v>
      </c>
      <c r="EE2" s="50">
        <v>135</v>
      </c>
      <c r="EF2" s="50">
        <v>136</v>
      </c>
      <c r="EG2" s="50">
        <v>137</v>
      </c>
      <c r="EH2" s="50">
        <v>138</v>
      </c>
      <c r="EI2" s="50">
        <v>139</v>
      </c>
      <c r="EJ2" s="50">
        <v>140</v>
      </c>
      <c r="EK2" s="50">
        <v>141</v>
      </c>
      <c r="EL2" s="50">
        <v>142</v>
      </c>
      <c r="EM2" s="50">
        <v>143</v>
      </c>
      <c r="EN2" s="50">
        <v>144</v>
      </c>
      <c r="EO2" s="50">
        <v>145</v>
      </c>
      <c r="EP2" s="50">
        <v>146</v>
      </c>
      <c r="EQ2" s="50">
        <v>147</v>
      </c>
      <c r="ER2" s="50">
        <v>148</v>
      </c>
      <c r="ES2" s="50">
        <v>149</v>
      </c>
      <c r="ET2" s="50">
        <v>150</v>
      </c>
      <c r="EU2" s="50">
        <v>151</v>
      </c>
      <c r="EV2" s="50">
        <v>152</v>
      </c>
      <c r="EW2" s="50">
        <v>153</v>
      </c>
      <c r="EX2" s="50">
        <v>154</v>
      </c>
      <c r="EY2" s="50">
        <v>155</v>
      </c>
      <c r="EZ2" s="50">
        <v>156</v>
      </c>
      <c r="FA2" s="50">
        <v>157</v>
      </c>
      <c r="FB2" s="50">
        <v>158</v>
      </c>
      <c r="FC2" s="50">
        <v>159</v>
      </c>
      <c r="FD2" s="50">
        <v>160</v>
      </c>
      <c r="FE2" s="50">
        <v>161</v>
      </c>
      <c r="FF2" s="50">
        <v>162</v>
      </c>
      <c r="FG2" s="50">
        <v>163</v>
      </c>
      <c r="FH2" s="50">
        <v>164</v>
      </c>
      <c r="FI2" s="50">
        <v>165</v>
      </c>
      <c r="FJ2" s="50">
        <v>166</v>
      </c>
      <c r="FK2" s="50">
        <v>167</v>
      </c>
      <c r="FL2" s="50">
        <v>168</v>
      </c>
      <c r="FM2" s="50">
        <v>169</v>
      </c>
      <c r="FN2" s="50">
        <v>170</v>
      </c>
      <c r="FO2" s="50">
        <v>171</v>
      </c>
      <c r="FP2" s="50">
        <v>172</v>
      </c>
      <c r="FQ2" s="50">
        <v>173</v>
      </c>
      <c r="FR2" s="50">
        <v>174</v>
      </c>
      <c r="FS2" s="50">
        <v>175</v>
      </c>
      <c r="FT2" s="50">
        <v>176</v>
      </c>
      <c r="FU2" s="50">
        <v>177</v>
      </c>
      <c r="FV2" s="50">
        <v>178</v>
      </c>
      <c r="FW2" s="50">
        <v>179</v>
      </c>
      <c r="FX2" s="50">
        <v>180</v>
      </c>
      <c r="FY2" s="50">
        <v>181</v>
      </c>
      <c r="FZ2" s="50">
        <v>182</v>
      </c>
      <c r="GA2" s="50">
        <v>183</v>
      </c>
      <c r="GB2" s="50">
        <v>184</v>
      </c>
      <c r="GC2" s="50">
        <v>185</v>
      </c>
      <c r="GD2" s="50">
        <v>186</v>
      </c>
      <c r="GE2" s="50">
        <v>187</v>
      </c>
      <c r="GF2" s="50">
        <v>188</v>
      </c>
      <c r="GG2" s="50">
        <v>189</v>
      </c>
      <c r="GH2" s="50">
        <v>190</v>
      </c>
      <c r="GI2" s="50">
        <v>191</v>
      </c>
      <c r="GJ2" s="50">
        <v>192</v>
      </c>
      <c r="GK2" s="50">
        <v>193</v>
      </c>
      <c r="GL2" s="50">
        <v>194</v>
      </c>
      <c r="GM2" s="50">
        <v>195</v>
      </c>
      <c r="GN2" s="50">
        <v>196</v>
      </c>
      <c r="GO2" s="50">
        <v>197</v>
      </c>
      <c r="GP2" s="50">
        <v>198</v>
      </c>
      <c r="GQ2" s="50">
        <v>199</v>
      </c>
      <c r="GR2" s="50">
        <v>200</v>
      </c>
      <c r="GS2" s="50">
        <v>201</v>
      </c>
      <c r="GT2" s="50">
        <v>202</v>
      </c>
      <c r="GU2" s="50">
        <v>203</v>
      </c>
      <c r="GV2" s="50">
        <v>204</v>
      </c>
      <c r="GW2" s="50">
        <v>205</v>
      </c>
      <c r="GX2" s="50">
        <v>206</v>
      </c>
      <c r="GY2" s="50">
        <v>207</v>
      </c>
      <c r="GZ2" s="50">
        <v>208</v>
      </c>
      <c r="HA2" s="50">
        <v>209</v>
      </c>
      <c r="HB2" s="50">
        <v>210</v>
      </c>
      <c r="HC2" s="50">
        <v>211</v>
      </c>
      <c r="HD2" s="50">
        <v>212</v>
      </c>
      <c r="HE2" s="50">
        <v>213</v>
      </c>
      <c r="HF2" s="50">
        <v>214</v>
      </c>
      <c r="HG2" s="50">
        <v>215</v>
      </c>
      <c r="HH2" s="50">
        <v>216</v>
      </c>
      <c r="HI2" s="50">
        <v>217</v>
      </c>
      <c r="HJ2" s="50">
        <v>218</v>
      </c>
      <c r="HK2" s="50">
        <v>219</v>
      </c>
      <c r="HL2" s="50">
        <v>220</v>
      </c>
      <c r="HM2" s="50">
        <v>221</v>
      </c>
      <c r="HN2" s="50">
        <v>222</v>
      </c>
      <c r="HO2" s="50">
        <v>223</v>
      </c>
      <c r="HP2" s="50">
        <v>224</v>
      </c>
      <c r="HQ2" s="50">
        <v>225</v>
      </c>
      <c r="HR2" s="50">
        <v>226</v>
      </c>
      <c r="HS2" s="50">
        <v>227</v>
      </c>
      <c r="HT2" s="50">
        <v>228</v>
      </c>
      <c r="HU2" s="50">
        <v>229</v>
      </c>
      <c r="HV2" s="50">
        <v>230</v>
      </c>
      <c r="HW2" s="50">
        <v>231</v>
      </c>
      <c r="HX2" s="50">
        <v>232</v>
      </c>
      <c r="HY2" s="50">
        <v>233</v>
      </c>
      <c r="HZ2" s="50">
        <v>234</v>
      </c>
      <c r="IA2" s="50">
        <v>235</v>
      </c>
      <c r="IB2" s="50">
        <v>236</v>
      </c>
      <c r="IC2" s="50">
        <v>237</v>
      </c>
      <c r="ID2" s="50">
        <v>238</v>
      </c>
      <c r="IE2" s="50">
        <v>239</v>
      </c>
      <c r="IF2" s="50">
        <v>240</v>
      </c>
      <c r="IG2" s="50">
        <v>241</v>
      </c>
      <c r="IH2" s="50">
        <v>242</v>
      </c>
      <c r="II2" s="50">
        <v>243</v>
      </c>
      <c r="IJ2" s="50">
        <v>244</v>
      </c>
      <c r="IK2" s="50">
        <v>245</v>
      </c>
      <c r="IL2" s="50">
        <v>246</v>
      </c>
      <c r="IM2" s="51">
        <v>247</v>
      </c>
      <c r="IN2" s="50">
        <v>248</v>
      </c>
      <c r="IO2" s="50">
        <v>249</v>
      </c>
      <c r="IP2" s="50">
        <v>250</v>
      </c>
      <c r="IQ2" s="50">
        <v>251</v>
      </c>
      <c r="IR2" s="50">
        <v>252</v>
      </c>
      <c r="IS2" s="50">
        <v>253</v>
      </c>
      <c r="IT2" s="50">
        <v>254</v>
      </c>
      <c r="IU2" s="50">
        <v>255</v>
      </c>
      <c r="IV2" s="50">
        <v>256</v>
      </c>
      <c r="IW2" s="50">
        <v>257</v>
      </c>
      <c r="IX2" s="50">
        <v>258</v>
      </c>
      <c r="IY2" s="50">
        <v>259</v>
      </c>
      <c r="IZ2" s="50">
        <v>260</v>
      </c>
      <c r="JA2" s="50">
        <v>261</v>
      </c>
      <c r="JB2" s="50">
        <v>262</v>
      </c>
      <c r="JC2" s="50">
        <v>263</v>
      </c>
      <c r="JD2" s="50">
        <v>264</v>
      </c>
      <c r="JE2" s="50">
        <v>265</v>
      </c>
      <c r="JF2" s="50">
        <v>266</v>
      </c>
      <c r="JG2" s="50">
        <v>267</v>
      </c>
      <c r="JH2" s="50">
        <v>268</v>
      </c>
      <c r="JI2" s="50">
        <v>269</v>
      </c>
      <c r="JJ2" s="50">
        <v>270</v>
      </c>
      <c r="JK2" s="50">
        <v>271</v>
      </c>
      <c r="JL2" s="50">
        <v>272</v>
      </c>
      <c r="JM2" s="50">
        <v>273</v>
      </c>
      <c r="JN2" s="50">
        <v>274</v>
      </c>
      <c r="JO2" s="50">
        <v>275</v>
      </c>
      <c r="JP2" s="50">
        <v>276</v>
      </c>
      <c r="JQ2" s="50">
        <v>277</v>
      </c>
      <c r="JR2" s="50">
        <v>278</v>
      </c>
      <c r="JS2" s="50">
        <v>279</v>
      </c>
      <c r="JT2" s="50">
        <v>280</v>
      </c>
      <c r="JU2" s="50">
        <v>281</v>
      </c>
      <c r="JV2" s="50">
        <v>282</v>
      </c>
      <c r="JW2" s="50">
        <v>283</v>
      </c>
      <c r="JX2" s="50">
        <v>284</v>
      </c>
      <c r="JY2" s="50">
        <v>285</v>
      </c>
      <c r="JZ2" s="50">
        <v>286</v>
      </c>
      <c r="KA2" s="50">
        <v>287</v>
      </c>
      <c r="KB2" s="50">
        <v>288</v>
      </c>
      <c r="KC2" s="50">
        <v>289</v>
      </c>
      <c r="KD2" s="50">
        <v>290</v>
      </c>
      <c r="KE2" s="50">
        <v>291</v>
      </c>
      <c r="KF2" s="50">
        <v>292</v>
      </c>
      <c r="KG2" s="50">
        <v>293</v>
      </c>
      <c r="KH2" s="50">
        <v>294</v>
      </c>
      <c r="KI2" s="50">
        <v>295</v>
      </c>
      <c r="KJ2" s="50">
        <v>296</v>
      </c>
      <c r="KK2" s="50">
        <v>297</v>
      </c>
      <c r="KL2" s="50">
        <v>298</v>
      </c>
      <c r="KM2" s="50">
        <v>299</v>
      </c>
      <c r="KN2" s="50">
        <v>300</v>
      </c>
      <c r="KO2" s="50">
        <v>301</v>
      </c>
      <c r="KP2" s="50">
        <v>302</v>
      </c>
      <c r="KQ2" s="50">
        <v>303</v>
      </c>
      <c r="KR2" s="50">
        <v>304</v>
      </c>
      <c r="KS2" s="50">
        <v>305</v>
      </c>
      <c r="KT2" s="50">
        <v>306</v>
      </c>
      <c r="KU2" s="50">
        <v>307</v>
      </c>
      <c r="KV2" s="50">
        <v>308</v>
      </c>
      <c r="KW2" s="50">
        <v>309</v>
      </c>
      <c r="KX2" s="50">
        <v>310</v>
      </c>
      <c r="KY2" s="50">
        <v>311</v>
      </c>
      <c r="KZ2" s="50">
        <v>312</v>
      </c>
      <c r="LA2" s="50">
        <v>313</v>
      </c>
      <c r="LB2" s="50">
        <v>314</v>
      </c>
      <c r="LC2" s="50">
        <v>315</v>
      </c>
      <c r="LD2" s="50">
        <v>316</v>
      </c>
      <c r="LE2" s="50">
        <v>317</v>
      </c>
      <c r="LF2" s="50">
        <v>318</v>
      </c>
      <c r="LG2" s="50">
        <v>319</v>
      </c>
      <c r="LH2" s="50">
        <v>320</v>
      </c>
      <c r="LI2" s="50">
        <v>321</v>
      </c>
      <c r="LJ2" s="50">
        <v>322</v>
      </c>
      <c r="LK2" s="50">
        <v>323</v>
      </c>
      <c r="LL2" s="50">
        <v>324</v>
      </c>
      <c r="LM2" s="50">
        <v>325</v>
      </c>
      <c r="LN2" s="50">
        <v>326</v>
      </c>
      <c r="LO2" s="50">
        <v>327</v>
      </c>
      <c r="LP2" s="50">
        <v>328</v>
      </c>
      <c r="LQ2" s="50">
        <v>329</v>
      </c>
      <c r="LR2" s="50">
        <v>330</v>
      </c>
      <c r="LS2" s="50">
        <v>331</v>
      </c>
      <c r="LT2" s="50">
        <v>332</v>
      </c>
      <c r="LU2" s="50">
        <v>333</v>
      </c>
      <c r="LV2" s="50">
        <v>334</v>
      </c>
      <c r="LW2" s="50">
        <v>335</v>
      </c>
      <c r="LX2" s="50">
        <v>336</v>
      </c>
      <c r="LY2" s="50">
        <v>337</v>
      </c>
      <c r="LZ2" s="50">
        <v>338</v>
      </c>
      <c r="MA2" s="50">
        <v>339</v>
      </c>
      <c r="MB2" s="50">
        <v>340</v>
      </c>
      <c r="MC2" s="50">
        <v>341</v>
      </c>
      <c r="MD2" s="50">
        <v>342</v>
      </c>
      <c r="ME2" s="50">
        <v>343</v>
      </c>
      <c r="MF2" s="50">
        <v>344</v>
      </c>
      <c r="MG2" s="50">
        <v>345</v>
      </c>
      <c r="MH2" s="50">
        <v>346</v>
      </c>
      <c r="MI2" s="50">
        <v>347</v>
      </c>
      <c r="MJ2" s="50">
        <v>348</v>
      </c>
      <c r="MK2" s="50">
        <v>349</v>
      </c>
      <c r="ML2" s="50">
        <v>350</v>
      </c>
      <c r="MM2" s="50">
        <v>351</v>
      </c>
    </row>
    <row r="3" spans="1:359" s="51" customFormat="1">
      <c r="A3" s="51">
        <v>0</v>
      </c>
      <c r="B3" s="51">
        <v>0</v>
      </c>
      <c r="C3" s="51">
        <v>0</v>
      </c>
      <c r="D3" s="51">
        <v>0</v>
      </c>
      <c r="E3" s="51">
        <v>0</v>
      </c>
      <c r="F3" s="51">
        <v>0</v>
      </c>
      <c r="G3" s="51">
        <v>0</v>
      </c>
      <c r="H3" s="51">
        <v>0</v>
      </c>
      <c r="I3" s="51">
        <v>0</v>
      </c>
      <c r="J3" s="51">
        <v>0</v>
      </c>
      <c r="K3" s="51">
        <v>0</v>
      </c>
      <c r="L3" s="51">
        <v>0</v>
      </c>
      <c r="M3" s="51">
        <v>0</v>
      </c>
      <c r="N3" s="51">
        <v>0</v>
      </c>
      <c r="O3" s="51">
        <v>0</v>
      </c>
      <c r="P3" s="51">
        <v>0</v>
      </c>
      <c r="Q3" s="51">
        <v>0</v>
      </c>
      <c r="R3" s="51">
        <v>0</v>
      </c>
      <c r="S3" s="51">
        <v>0</v>
      </c>
      <c r="T3" s="51">
        <v>0</v>
      </c>
      <c r="U3" s="51">
        <v>0</v>
      </c>
      <c r="V3" s="51">
        <v>0</v>
      </c>
      <c r="W3" s="51">
        <v>0</v>
      </c>
      <c r="X3" s="51">
        <v>0</v>
      </c>
      <c r="Y3" s="51">
        <v>0</v>
      </c>
      <c r="Z3" s="51">
        <v>0</v>
      </c>
      <c r="AA3" s="51">
        <v>0</v>
      </c>
      <c r="AB3" s="51">
        <v>0</v>
      </c>
      <c r="AC3" s="51">
        <v>0</v>
      </c>
      <c r="AD3" s="51">
        <v>0</v>
      </c>
      <c r="AE3" s="51">
        <v>0</v>
      </c>
      <c r="AF3" s="51">
        <v>0</v>
      </c>
      <c r="AG3" s="51">
        <v>0</v>
      </c>
      <c r="AH3" s="51">
        <v>0</v>
      </c>
      <c r="AI3" s="51">
        <v>0</v>
      </c>
      <c r="AJ3" s="51">
        <v>0</v>
      </c>
      <c r="AK3" s="51">
        <v>0</v>
      </c>
      <c r="AL3" s="51">
        <v>0</v>
      </c>
      <c r="AM3" s="51">
        <v>0</v>
      </c>
      <c r="AN3" s="51">
        <v>0</v>
      </c>
      <c r="AO3" s="51">
        <v>0</v>
      </c>
      <c r="AP3" s="51">
        <v>0</v>
      </c>
      <c r="AQ3" s="51">
        <v>0</v>
      </c>
      <c r="AR3" s="51">
        <v>0</v>
      </c>
      <c r="AS3" s="51">
        <v>0</v>
      </c>
      <c r="AT3" s="51">
        <v>0</v>
      </c>
      <c r="AU3" s="51">
        <v>0</v>
      </c>
      <c r="AV3" s="51">
        <v>0</v>
      </c>
      <c r="AW3" s="51">
        <v>0</v>
      </c>
      <c r="AX3" s="51">
        <v>0</v>
      </c>
      <c r="AY3" s="51">
        <v>0</v>
      </c>
      <c r="AZ3" s="51">
        <v>0</v>
      </c>
      <c r="BA3" s="51">
        <v>0</v>
      </c>
      <c r="BB3" s="51">
        <v>0</v>
      </c>
      <c r="BC3" s="51">
        <v>0</v>
      </c>
      <c r="BD3" s="51">
        <v>0</v>
      </c>
      <c r="BE3" s="51">
        <v>0</v>
      </c>
      <c r="BF3" s="51">
        <v>0</v>
      </c>
      <c r="BG3" s="51">
        <v>0</v>
      </c>
      <c r="BH3" s="51">
        <v>0</v>
      </c>
      <c r="BI3" s="51">
        <v>0</v>
      </c>
      <c r="BJ3" s="51">
        <v>0</v>
      </c>
      <c r="BK3" s="51">
        <f>BK4</f>
        <v>5078</v>
      </c>
      <c r="BL3" s="51">
        <f>BL4</f>
        <v>6152</v>
      </c>
      <c r="BM3" s="51">
        <v>0</v>
      </c>
      <c r="BN3" s="51">
        <v>0</v>
      </c>
      <c r="BO3" s="51">
        <v>0</v>
      </c>
      <c r="BP3" s="51">
        <v>0</v>
      </c>
      <c r="BQ3" s="51">
        <v>0</v>
      </c>
      <c r="BR3" s="51">
        <v>0</v>
      </c>
      <c r="BS3" s="51">
        <v>0</v>
      </c>
      <c r="BT3" s="51">
        <v>0</v>
      </c>
      <c r="BU3" s="51">
        <v>0</v>
      </c>
      <c r="BV3" s="51">
        <v>0</v>
      </c>
      <c r="BW3" s="51">
        <v>0</v>
      </c>
      <c r="BX3" s="51">
        <v>0</v>
      </c>
      <c r="BY3" s="51">
        <v>0</v>
      </c>
      <c r="BZ3" s="51">
        <v>0</v>
      </c>
      <c r="CA3" s="51">
        <v>0</v>
      </c>
      <c r="CB3" s="51">
        <v>0</v>
      </c>
      <c r="CC3" s="51">
        <v>0</v>
      </c>
      <c r="CD3" s="51">
        <v>0</v>
      </c>
      <c r="CE3" s="51">
        <v>0</v>
      </c>
      <c r="CF3" s="51">
        <v>0</v>
      </c>
      <c r="CG3" s="51">
        <v>0</v>
      </c>
      <c r="CH3" s="51">
        <v>0</v>
      </c>
      <c r="CI3" s="51">
        <v>0</v>
      </c>
      <c r="CJ3" s="51">
        <v>0</v>
      </c>
      <c r="CK3" s="51">
        <v>0</v>
      </c>
      <c r="CL3" s="51">
        <v>0</v>
      </c>
      <c r="CM3" s="51">
        <v>0</v>
      </c>
      <c r="CN3" s="51">
        <v>0</v>
      </c>
      <c r="CO3" s="51">
        <v>0</v>
      </c>
      <c r="CP3" s="51">
        <v>0</v>
      </c>
      <c r="CQ3" s="51">
        <v>0</v>
      </c>
      <c r="CR3" s="51">
        <v>0</v>
      </c>
      <c r="CS3" s="51">
        <v>0</v>
      </c>
      <c r="CT3" s="51">
        <v>0</v>
      </c>
      <c r="CU3" s="51">
        <v>0</v>
      </c>
      <c r="CV3" s="51">
        <v>0</v>
      </c>
      <c r="CW3" s="51">
        <v>0</v>
      </c>
      <c r="CX3" s="51">
        <v>0</v>
      </c>
      <c r="CY3" s="51">
        <v>0</v>
      </c>
      <c r="CZ3" s="51">
        <v>0</v>
      </c>
      <c r="DA3" s="51">
        <v>0</v>
      </c>
      <c r="DB3" s="51">
        <v>0</v>
      </c>
      <c r="DC3" s="51">
        <v>0</v>
      </c>
      <c r="DD3" s="51">
        <v>0</v>
      </c>
      <c r="DE3" s="51">
        <v>0</v>
      </c>
      <c r="DF3" s="51">
        <v>0</v>
      </c>
      <c r="DG3" s="51">
        <v>0</v>
      </c>
      <c r="DH3" s="51">
        <v>0</v>
      </c>
      <c r="DI3" s="51">
        <v>0</v>
      </c>
      <c r="DJ3" s="51">
        <v>0</v>
      </c>
      <c r="DK3" s="51">
        <v>0</v>
      </c>
      <c r="DL3" s="51">
        <v>0</v>
      </c>
      <c r="DM3" s="51">
        <v>0</v>
      </c>
      <c r="DN3" s="51">
        <v>0</v>
      </c>
      <c r="DO3" s="51">
        <v>0</v>
      </c>
      <c r="DP3" s="51">
        <v>0</v>
      </c>
      <c r="DQ3" s="51">
        <v>0</v>
      </c>
      <c r="DR3" s="51">
        <v>0</v>
      </c>
      <c r="DS3" s="51">
        <v>0</v>
      </c>
      <c r="DT3" s="51">
        <v>0</v>
      </c>
      <c r="DU3" s="51">
        <v>0</v>
      </c>
      <c r="DV3" s="51">
        <v>0</v>
      </c>
      <c r="DW3" s="51">
        <v>0</v>
      </c>
      <c r="DX3" s="51">
        <v>0</v>
      </c>
      <c r="DY3" s="51">
        <v>0</v>
      </c>
      <c r="DZ3" s="51">
        <v>0</v>
      </c>
      <c r="EA3" s="51">
        <v>0</v>
      </c>
      <c r="EB3" s="51">
        <v>0</v>
      </c>
      <c r="EC3" s="51">
        <v>0</v>
      </c>
      <c r="ED3" s="51">
        <v>0</v>
      </c>
      <c r="EE3" s="51">
        <v>0</v>
      </c>
      <c r="EF3" s="51">
        <v>0</v>
      </c>
      <c r="EG3" s="51">
        <v>0</v>
      </c>
      <c r="EH3" s="51">
        <v>0</v>
      </c>
      <c r="EI3" s="51">
        <v>0</v>
      </c>
      <c r="EJ3" s="51">
        <v>0</v>
      </c>
      <c r="EK3" s="51">
        <v>0</v>
      </c>
      <c r="EL3" s="51">
        <v>0</v>
      </c>
      <c r="EM3" s="51">
        <v>0</v>
      </c>
      <c r="EN3" s="51">
        <v>0</v>
      </c>
      <c r="EO3" s="51">
        <v>0</v>
      </c>
      <c r="EP3" s="51">
        <v>0</v>
      </c>
      <c r="EQ3" s="51">
        <v>0</v>
      </c>
      <c r="ER3" s="51">
        <v>0</v>
      </c>
      <c r="ES3" s="51">
        <v>0</v>
      </c>
      <c r="ET3" s="51">
        <v>0</v>
      </c>
      <c r="EU3" s="51">
        <v>0</v>
      </c>
      <c r="EV3" s="51">
        <v>0</v>
      </c>
      <c r="EW3" s="51">
        <v>0</v>
      </c>
      <c r="EX3" s="51">
        <v>0</v>
      </c>
      <c r="EY3" s="51">
        <v>0</v>
      </c>
      <c r="EZ3" s="51">
        <v>0</v>
      </c>
      <c r="FA3" s="51">
        <v>0</v>
      </c>
      <c r="FB3" s="51">
        <v>0</v>
      </c>
      <c r="FC3" s="51">
        <v>0</v>
      </c>
      <c r="FD3" s="51">
        <v>0</v>
      </c>
      <c r="FE3" s="51">
        <v>0</v>
      </c>
      <c r="FF3" s="51">
        <v>0</v>
      </c>
      <c r="FG3" s="51">
        <v>0</v>
      </c>
      <c r="FH3" s="51">
        <v>0</v>
      </c>
      <c r="FI3" s="51">
        <v>0</v>
      </c>
      <c r="FJ3" s="51">
        <v>0</v>
      </c>
      <c r="FK3" s="51">
        <v>0</v>
      </c>
      <c r="FL3" s="51">
        <v>0</v>
      </c>
      <c r="FM3" s="51">
        <v>0</v>
      </c>
      <c r="FN3" s="51">
        <v>0</v>
      </c>
      <c r="FO3" s="51">
        <v>0</v>
      </c>
      <c r="FP3" s="51">
        <v>0</v>
      </c>
      <c r="FQ3" s="51">
        <v>0</v>
      </c>
      <c r="FR3" s="51">
        <v>0</v>
      </c>
      <c r="FS3" s="51">
        <v>0</v>
      </c>
      <c r="FT3" s="51">
        <v>0</v>
      </c>
      <c r="FU3" s="51">
        <v>0</v>
      </c>
      <c r="FV3" s="51">
        <v>0</v>
      </c>
      <c r="FW3" s="51">
        <v>0</v>
      </c>
      <c r="FX3" s="51">
        <v>0</v>
      </c>
      <c r="FY3" s="51">
        <v>0</v>
      </c>
      <c r="FZ3" s="51">
        <v>0</v>
      </c>
      <c r="GA3" s="51">
        <v>0</v>
      </c>
      <c r="GB3" s="51">
        <f>GB4</f>
        <v>5.3545445599999998E-2</v>
      </c>
      <c r="GC3" s="51">
        <f>GC4</f>
        <v>4.68582762E-2</v>
      </c>
      <c r="GD3" s="51">
        <v>0</v>
      </c>
      <c r="GE3" s="51">
        <v>0</v>
      </c>
      <c r="GF3" s="51">
        <v>0</v>
      </c>
      <c r="GG3" s="51">
        <v>0</v>
      </c>
      <c r="GH3" s="51">
        <v>0</v>
      </c>
      <c r="GI3" s="51">
        <v>0</v>
      </c>
      <c r="GJ3" s="51">
        <v>0</v>
      </c>
      <c r="GK3" s="51">
        <v>0</v>
      </c>
      <c r="GL3" s="51">
        <v>0</v>
      </c>
      <c r="GM3" s="51">
        <v>0</v>
      </c>
      <c r="GN3" s="51">
        <v>0</v>
      </c>
      <c r="GO3" s="51">
        <v>0</v>
      </c>
      <c r="GP3" s="51">
        <v>0</v>
      </c>
      <c r="GQ3" s="51">
        <v>0</v>
      </c>
      <c r="GR3" s="51">
        <v>0</v>
      </c>
      <c r="GS3" s="51">
        <v>0</v>
      </c>
      <c r="GT3" s="51">
        <v>0</v>
      </c>
      <c r="GU3" s="51">
        <v>0</v>
      </c>
      <c r="GV3" s="51">
        <v>0</v>
      </c>
      <c r="GW3" s="51">
        <v>0</v>
      </c>
      <c r="GX3" s="51">
        <v>0</v>
      </c>
      <c r="GY3" s="51">
        <v>0</v>
      </c>
      <c r="GZ3" s="51">
        <v>0</v>
      </c>
      <c r="HA3" s="51">
        <v>0</v>
      </c>
      <c r="HB3" s="51">
        <v>0</v>
      </c>
      <c r="HC3" s="51">
        <f>HC4</f>
        <v>4804.7056220000004</v>
      </c>
      <c r="HD3" s="51">
        <v>0</v>
      </c>
      <c r="HE3" s="51">
        <v>0</v>
      </c>
      <c r="HF3" s="51">
        <v>0</v>
      </c>
      <c r="HG3" s="51">
        <v>0</v>
      </c>
      <c r="HH3" s="51">
        <v>0</v>
      </c>
      <c r="HI3" s="51">
        <v>0</v>
      </c>
      <c r="HJ3" s="51">
        <v>0</v>
      </c>
      <c r="HK3" s="51">
        <v>0</v>
      </c>
      <c r="HL3" s="51">
        <v>0</v>
      </c>
      <c r="HM3" s="51">
        <v>0</v>
      </c>
      <c r="HN3" s="51">
        <v>0</v>
      </c>
      <c r="HO3" s="51">
        <v>0</v>
      </c>
      <c r="HP3" s="51">
        <v>0</v>
      </c>
      <c r="HQ3" s="51">
        <v>0</v>
      </c>
      <c r="HR3" s="51">
        <v>0</v>
      </c>
      <c r="HS3" s="51">
        <v>0</v>
      </c>
      <c r="HT3" s="51">
        <v>0</v>
      </c>
      <c r="HU3" s="51">
        <v>0</v>
      </c>
      <c r="HV3" s="51">
        <v>0</v>
      </c>
      <c r="HW3" s="51">
        <v>0</v>
      </c>
      <c r="HX3" s="51">
        <v>0</v>
      </c>
      <c r="HY3" s="51">
        <v>0</v>
      </c>
      <c r="HZ3" s="51">
        <v>0</v>
      </c>
      <c r="IA3" s="51">
        <v>0</v>
      </c>
      <c r="IB3" s="51">
        <v>0</v>
      </c>
      <c r="IC3" s="51">
        <v>0</v>
      </c>
      <c r="ID3" s="51">
        <v>0</v>
      </c>
      <c r="IE3" s="51">
        <v>0</v>
      </c>
      <c r="IF3" s="51">
        <v>0</v>
      </c>
      <c r="IG3" s="51">
        <v>0</v>
      </c>
      <c r="IH3" s="51">
        <v>0</v>
      </c>
      <c r="II3" s="51">
        <v>0</v>
      </c>
      <c r="IJ3" s="51">
        <v>0</v>
      </c>
      <c r="IK3" s="51">
        <v>0</v>
      </c>
      <c r="IL3" s="51">
        <v>0</v>
      </c>
      <c r="IM3" s="51">
        <v>0</v>
      </c>
      <c r="IN3" s="51">
        <v>0</v>
      </c>
      <c r="IO3" s="51">
        <v>0</v>
      </c>
      <c r="IP3" s="51">
        <v>0</v>
      </c>
      <c r="IQ3" s="51">
        <v>0</v>
      </c>
      <c r="IR3" s="51">
        <v>0</v>
      </c>
      <c r="IS3" s="51">
        <v>0</v>
      </c>
      <c r="IT3" s="51">
        <v>0</v>
      </c>
      <c r="IU3" s="51">
        <v>0</v>
      </c>
      <c r="IV3" s="51">
        <v>0</v>
      </c>
      <c r="IW3" s="51">
        <v>0</v>
      </c>
      <c r="IX3" s="51">
        <v>0</v>
      </c>
      <c r="IY3" s="51">
        <v>0</v>
      </c>
      <c r="IZ3" s="51">
        <v>0</v>
      </c>
      <c r="JA3" s="51">
        <v>0</v>
      </c>
      <c r="JB3" s="51">
        <v>0</v>
      </c>
      <c r="JC3" s="51">
        <v>0</v>
      </c>
      <c r="JD3" s="51">
        <v>0</v>
      </c>
      <c r="JE3" s="51">
        <v>0</v>
      </c>
      <c r="JF3" s="51">
        <v>0</v>
      </c>
      <c r="JG3" s="51">
        <v>0</v>
      </c>
      <c r="JH3" s="51">
        <v>0</v>
      </c>
      <c r="JI3" s="51">
        <v>0</v>
      </c>
      <c r="JJ3" s="51">
        <v>0</v>
      </c>
      <c r="JK3" s="51">
        <v>0</v>
      </c>
      <c r="JL3" s="51">
        <v>0</v>
      </c>
      <c r="JM3" s="51">
        <v>0</v>
      </c>
      <c r="JN3" s="51">
        <v>0</v>
      </c>
      <c r="JO3" s="51">
        <v>0</v>
      </c>
      <c r="JP3" s="51">
        <v>0</v>
      </c>
      <c r="JQ3" s="51">
        <v>0</v>
      </c>
      <c r="JR3" s="51">
        <v>0</v>
      </c>
      <c r="JS3" s="51">
        <v>0</v>
      </c>
      <c r="JT3" s="51">
        <v>0</v>
      </c>
      <c r="JU3" s="51">
        <v>0</v>
      </c>
      <c r="JV3" s="51">
        <v>0</v>
      </c>
      <c r="JW3" s="51">
        <v>0</v>
      </c>
      <c r="JX3" s="51">
        <v>0</v>
      </c>
      <c r="JY3" s="51">
        <v>0</v>
      </c>
      <c r="JZ3" s="51">
        <v>0</v>
      </c>
      <c r="KA3" s="51">
        <v>0</v>
      </c>
      <c r="KB3" s="51">
        <v>0</v>
      </c>
      <c r="KC3" s="51">
        <v>0</v>
      </c>
      <c r="KD3" s="51">
        <v>0</v>
      </c>
      <c r="KE3" s="51">
        <v>0</v>
      </c>
      <c r="KF3" s="51">
        <v>0</v>
      </c>
      <c r="KG3" s="51">
        <v>0</v>
      </c>
      <c r="KH3" s="51">
        <v>0</v>
      </c>
      <c r="KI3" s="51">
        <v>0</v>
      </c>
      <c r="KJ3" s="51">
        <v>0</v>
      </c>
      <c r="KK3" s="51">
        <v>0</v>
      </c>
      <c r="KL3" s="51">
        <v>0</v>
      </c>
      <c r="KM3" s="51">
        <v>0</v>
      </c>
      <c r="KN3" s="51">
        <v>0</v>
      </c>
      <c r="KO3" s="51">
        <v>0</v>
      </c>
      <c r="KP3" s="51">
        <v>0</v>
      </c>
      <c r="KQ3" s="51">
        <v>0</v>
      </c>
      <c r="KR3" s="51">
        <v>0</v>
      </c>
      <c r="KS3" s="51">
        <v>0</v>
      </c>
      <c r="KT3" s="51">
        <v>0</v>
      </c>
      <c r="KU3" s="51">
        <v>0</v>
      </c>
      <c r="KV3" s="51">
        <v>0</v>
      </c>
      <c r="KW3" s="51">
        <v>0</v>
      </c>
      <c r="KX3" s="51">
        <v>0</v>
      </c>
      <c r="KY3" s="51">
        <v>0</v>
      </c>
      <c r="KZ3" s="51">
        <v>0</v>
      </c>
      <c r="LA3" s="51">
        <v>0</v>
      </c>
      <c r="LB3" s="51">
        <v>0</v>
      </c>
      <c r="LC3" s="51">
        <v>0</v>
      </c>
      <c r="LD3" s="51">
        <v>0</v>
      </c>
      <c r="LE3" s="51">
        <v>0</v>
      </c>
      <c r="LF3" s="51">
        <v>0</v>
      </c>
      <c r="LG3" s="51">
        <v>0</v>
      </c>
      <c r="LH3" s="51">
        <v>0</v>
      </c>
      <c r="LI3" s="51">
        <v>0</v>
      </c>
      <c r="LJ3" s="51">
        <v>0</v>
      </c>
      <c r="LK3" s="51">
        <v>0</v>
      </c>
      <c r="LL3" s="51">
        <v>0</v>
      </c>
      <c r="LM3" s="51">
        <v>0</v>
      </c>
      <c r="LN3" s="51">
        <v>0</v>
      </c>
      <c r="LO3" s="51">
        <v>0</v>
      </c>
      <c r="LP3" s="51">
        <v>0</v>
      </c>
      <c r="LQ3" s="51">
        <v>0</v>
      </c>
      <c r="LR3" s="51">
        <v>0</v>
      </c>
      <c r="LS3" s="51">
        <v>0</v>
      </c>
      <c r="LT3" s="51">
        <v>0</v>
      </c>
      <c r="LU3" s="51">
        <v>0</v>
      </c>
      <c r="LV3" s="51">
        <v>0</v>
      </c>
      <c r="LW3" s="51">
        <v>0</v>
      </c>
      <c r="LX3" s="51">
        <v>0</v>
      </c>
      <c r="LY3" s="51">
        <v>0</v>
      </c>
      <c r="LZ3" s="51">
        <v>0</v>
      </c>
      <c r="MA3" s="51">
        <v>0</v>
      </c>
      <c r="MB3" s="51">
        <v>0</v>
      </c>
      <c r="MC3" s="51">
        <v>0</v>
      </c>
      <c r="MD3" s="51">
        <v>0</v>
      </c>
      <c r="ME3" s="51">
        <v>0</v>
      </c>
      <c r="MF3" s="51">
        <v>0</v>
      </c>
      <c r="MG3" s="51">
        <v>0</v>
      </c>
      <c r="MH3" s="51">
        <v>0</v>
      </c>
      <c r="MI3" s="51">
        <v>0</v>
      </c>
      <c r="MJ3" s="51">
        <v>0</v>
      </c>
      <c r="MK3" s="51">
        <v>0</v>
      </c>
      <c r="ML3" s="51">
        <v>0</v>
      </c>
      <c r="MM3" s="51">
        <v>0</v>
      </c>
      <c r="MN3" s="51">
        <v>0</v>
      </c>
      <c r="MO3" s="51">
        <v>0</v>
      </c>
      <c r="MP3" s="51">
        <v>0</v>
      </c>
      <c r="MQ3" s="51">
        <v>0</v>
      </c>
      <c r="MR3" s="51">
        <v>0</v>
      </c>
      <c r="MS3" s="51">
        <v>0</v>
      </c>
      <c r="MT3" s="51">
        <v>0</v>
      </c>
      <c r="MU3" s="51">
        <v>0</v>
      </c>
    </row>
    <row r="4" spans="1:359" s="48" customFormat="1">
      <c r="A4" s="47">
        <v>3801</v>
      </c>
      <c r="C4" s="48">
        <v>4</v>
      </c>
      <c r="E4" s="48">
        <v>0</v>
      </c>
      <c r="F4" s="48" t="s">
        <v>330</v>
      </c>
      <c r="G4" s="48">
        <v>1</v>
      </c>
      <c r="H4" s="48">
        <v>0</v>
      </c>
      <c r="I4" s="48" t="s">
        <v>537</v>
      </c>
      <c r="J4" s="48">
        <v>0</v>
      </c>
      <c r="L4" s="48">
        <v>12</v>
      </c>
      <c r="M4" s="48" t="s">
        <v>538</v>
      </c>
      <c r="N4" s="48" t="s">
        <v>537</v>
      </c>
      <c r="O4" s="48" t="s">
        <v>537</v>
      </c>
      <c r="P4" s="48">
        <v>0</v>
      </c>
      <c r="R4" s="48">
        <v>576.65700000000004</v>
      </c>
      <c r="S4" s="48">
        <v>0</v>
      </c>
      <c r="T4" s="48">
        <v>0</v>
      </c>
      <c r="U4" s="48">
        <v>0.76600000000000001</v>
      </c>
      <c r="V4" s="48">
        <v>8.0359999999999996</v>
      </c>
      <c r="W4" s="48">
        <v>0</v>
      </c>
      <c r="X4" s="48">
        <v>0</v>
      </c>
      <c r="Y4" s="48">
        <v>0</v>
      </c>
      <c r="Z4" s="48">
        <v>576.65700000000004</v>
      </c>
      <c r="AA4" s="48">
        <v>0</v>
      </c>
      <c r="AB4" s="48">
        <v>0</v>
      </c>
      <c r="AC4" s="48">
        <v>0</v>
      </c>
      <c r="AD4" s="48">
        <v>77.44</v>
      </c>
      <c r="AE4" s="48">
        <v>0</v>
      </c>
      <c r="AF4" s="48">
        <v>0</v>
      </c>
      <c r="AG4" s="48">
        <v>15.198</v>
      </c>
      <c r="AH4" s="48">
        <v>0</v>
      </c>
      <c r="AI4" s="48">
        <v>0</v>
      </c>
      <c r="AJ4" s="48">
        <v>0</v>
      </c>
      <c r="AK4" s="48">
        <v>0</v>
      </c>
      <c r="AL4" s="48">
        <v>0</v>
      </c>
      <c r="AM4" s="48">
        <v>0</v>
      </c>
      <c r="AN4" s="48">
        <v>0</v>
      </c>
      <c r="AO4" s="48">
        <v>0</v>
      </c>
      <c r="AP4" s="48">
        <v>0</v>
      </c>
      <c r="AQ4" s="48">
        <v>14.833</v>
      </c>
      <c r="AR4" s="48">
        <v>0</v>
      </c>
      <c r="AS4" s="48">
        <v>0</v>
      </c>
      <c r="AT4" s="48">
        <v>0.33300000000000002</v>
      </c>
      <c r="AU4" s="48">
        <v>0</v>
      </c>
      <c r="AV4" s="48">
        <v>0</v>
      </c>
      <c r="AW4" s="48">
        <v>8.8019999999999996</v>
      </c>
      <c r="AX4" s="48">
        <v>27.937999999999999</v>
      </c>
      <c r="AY4" s="48">
        <v>0</v>
      </c>
      <c r="AZ4" s="48">
        <v>0</v>
      </c>
      <c r="BA4" s="48">
        <v>9.35</v>
      </c>
      <c r="BB4" s="48">
        <v>558.505</v>
      </c>
      <c r="BC4" s="48">
        <v>352.5</v>
      </c>
      <c r="BD4" s="48">
        <v>0</v>
      </c>
      <c r="BE4" s="48">
        <v>28.832999999999998</v>
      </c>
      <c r="BF4" s="48">
        <v>0</v>
      </c>
      <c r="BG4" s="48">
        <v>0</v>
      </c>
      <c r="BH4" s="48">
        <v>0</v>
      </c>
      <c r="BI4" s="48">
        <v>1</v>
      </c>
      <c r="BJ4" s="48">
        <v>0</v>
      </c>
      <c r="BK4" s="48">
        <v>5078</v>
      </c>
      <c r="BL4" s="48">
        <v>6152</v>
      </c>
      <c r="BM4" s="48">
        <v>3435923</v>
      </c>
      <c r="BN4" s="48">
        <v>0</v>
      </c>
      <c r="BO4" s="48">
        <v>186674</v>
      </c>
      <c r="BP4" s="48">
        <v>0</v>
      </c>
      <c r="BQ4" s="48">
        <v>0</v>
      </c>
      <c r="BR4" s="48">
        <v>0</v>
      </c>
      <c r="BS4" s="48">
        <v>0</v>
      </c>
      <c r="BT4" s="48">
        <v>433716</v>
      </c>
      <c r="BU4" s="48">
        <v>0</v>
      </c>
      <c r="BV4" s="48">
        <v>433716</v>
      </c>
      <c r="BW4" s="48">
        <v>0</v>
      </c>
      <c r="BX4" s="48">
        <v>171875</v>
      </c>
      <c r="BY4" s="48">
        <v>0</v>
      </c>
      <c r="BZ4" s="48">
        <v>0</v>
      </c>
      <c r="CA4" s="48">
        <v>0</v>
      </c>
      <c r="CB4" s="48">
        <v>0</v>
      </c>
      <c r="CC4" s="48">
        <v>102848</v>
      </c>
      <c r="CD4" s="48">
        <v>0</v>
      </c>
      <c r="CE4" s="48">
        <v>274723</v>
      </c>
      <c r="CF4" s="48">
        <v>21296</v>
      </c>
      <c r="CG4" s="48">
        <v>77654</v>
      </c>
      <c r="CH4" s="48">
        <v>0</v>
      </c>
      <c r="CI4" s="48">
        <v>77654</v>
      </c>
      <c r="CJ4" s="48">
        <v>7500</v>
      </c>
      <c r="CK4" s="48">
        <v>21286</v>
      </c>
      <c r="CL4" s="48">
        <v>0</v>
      </c>
      <c r="CM4" s="48">
        <v>21286</v>
      </c>
      <c r="CN4" s="48">
        <v>0</v>
      </c>
      <c r="CO4" s="48">
        <v>0</v>
      </c>
      <c r="CP4" s="48">
        <v>0</v>
      </c>
      <c r="CQ4" s="48">
        <v>0</v>
      </c>
      <c r="CR4" s="48">
        <v>0</v>
      </c>
      <c r="CS4" s="48">
        <v>0</v>
      </c>
      <c r="CT4" s="48">
        <v>0</v>
      </c>
      <c r="CU4" s="48">
        <v>0</v>
      </c>
      <c r="CV4" s="48">
        <v>0</v>
      </c>
      <c r="CW4" s="48">
        <v>0</v>
      </c>
      <c r="CX4" s="48">
        <v>0</v>
      </c>
      <c r="CY4" s="48">
        <v>0</v>
      </c>
      <c r="CZ4" s="48">
        <v>0</v>
      </c>
      <c r="DA4" s="48">
        <v>0</v>
      </c>
      <c r="DB4" s="48">
        <v>0</v>
      </c>
      <c r="DC4" s="48">
        <v>0</v>
      </c>
      <c r="DD4" s="48">
        <v>0</v>
      </c>
      <c r="DE4" s="48">
        <v>0</v>
      </c>
      <c r="DF4" s="48">
        <v>0</v>
      </c>
      <c r="DG4" s="48">
        <v>0</v>
      </c>
      <c r="DH4" s="48">
        <v>7500</v>
      </c>
      <c r="DI4" s="48">
        <v>0</v>
      </c>
      <c r="DJ4" s="48">
        <v>0</v>
      </c>
      <c r="DK4" s="48">
        <v>0</v>
      </c>
      <c r="DL4" s="48">
        <v>0</v>
      </c>
      <c r="DM4" s="48">
        <v>0</v>
      </c>
      <c r="DN4" s="48">
        <v>0</v>
      </c>
      <c r="DO4" s="48">
        <v>0</v>
      </c>
      <c r="DP4" s="48">
        <v>0</v>
      </c>
      <c r="DQ4" s="48">
        <v>0</v>
      </c>
      <c r="DR4" s="48">
        <v>0</v>
      </c>
      <c r="DS4" s="48">
        <v>0</v>
      </c>
      <c r="DU4" s="48">
        <v>4264598</v>
      </c>
      <c r="DV4" s="48">
        <v>0</v>
      </c>
      <c r="DW4" s="48">
        <v>0</v>
      </c>
      <c r="DX4" s="48">
        <v>0</v>
      </c>
      <c r="DY4" s="48">
        <v>0</v>
      </c>
      <c r="DZ4" s="48">
        <v>286.61700000000002</v>
      </c>
      <c r="EA4" s="48">
        <v>165378</v>
      </c>
      <c r="EB4" s="48">
        <v>577</v>
      </c>
      <c r="EC4" s="48">
        <v>186674</v>
      </c>
      <c r="ED4" s="48">
        <v>0</v>
      </c>
      <c r="EE4" s="48">
        <v>4077924</v>
      </c>
      <c r="EG4" s="48">
        <v>0</v>
      </c>
      <c r="EH4" s="48">
        <v>0</v>
      </c>
      <c r="EI4" s="48">
        <v>0</v>
      </c>
      <c r="EJ4" s="48">
        <v>0</v>
      </c>
      <c r="EK4" s="48">
        <v>0</v>
      </c>
      <c r="EL4" s="48">
        <v>0</v>
      </c>
      <c r="EM4" s="48">
        <v>0</v>
      </c>
      <c r="EN4" s="48">
        <v>0</v>
      </c>
      <c r="EO4" s="48">
        <v>0</v>
      </c>
      <c r="EP4" s="48">
        <v>0</v>
      </c>
      <c r="EQ4" s="48">
        <v>0</v>
      </c>
      <c r="ER4" s="48">
        <v>0</v>
      </c>
      <c r="ES4" s="48">
        <v>0</v>
      </c>
      <c r="ET4" s="48">
        <v>0</v>
      </c>
      <c r="EU4" s="48">
        <v>0</v>
      </c>
      <c r="EV4" s="48">
        <v>0</v>
      </c>
      <c r="EW4" s="48">
        <v>0</v>
      </c>
      <c r="EX4" s="48">
        <v>4482545</v>
      </c>
      <c r="EY4" s="48">
        <v>275960</v>
      </c>
      <c r="EZ4" s="48">
        <v>4511341</v>
      </c>
      <c r="FA4" s="48">
        <v>0</v>
      </c>
      <c r="FB4" s="48">
        <v>0</v>
      </c>
      <c r="FC4" s="48">
        <v>0</v>
      </c>
      <c r="FD4" s="48">
        <v>128661</v>
      </c>
      <c r="FE4" s="48">
        <v>0</v>
      </c>
      <c r="FF4" s="48">
        <v>0</v>
      </c>
      <c r="FG4" s="48">
        <v>0</v>
      </c>
      <c r="FH4" s="48">
        <v>0</v>
      </c>
      <c r="FJ4" s="48">
        <v>0</v>
      </c>
      <c r="FK4" s="48">
        <v>0</v>
      </c>
      <c r="FL4" s="48">
        <v>0</v>
      </c>
      <c r="FM4" s="48">
        <v>0</v>
      </c>
      <c r="FO4" s="48">
        <v>0</v>
      </c>
      <c r="FP4" s="48">
        <v>0</v>
      </c>
      <c r="FQ4" s="48" t="s">
        <v>214</v>
      </c>
      <c r="FR4" s="48">
        <v>576.65700000000004</v>
      </c>
      <c r="FS4" s="48">
        <v>0</v>
      </c>
      <c r="FT4" s="48">
        <v>0</v>
      </c>
      <c r="FU4" s="48">
        <v>0</v>
      </c>
      <c r="FV4" s="48">
        <v>0</v>
      </c>
      <c r="FW4" s="48">
        <v>0</v>
      </c>
      <c r="FX4" s="48">
        <v>0</v>
      </c>
      <c r="FY4" s="48">
        <v>0</v>
      </c>
      <c r="FZ4" s="48">
        <v>0</v>
      </c>
      <c r="GA4" s="48">
        <v>0</v>
      </c>
      <c r="GB4" s="52">
        <v>5.3545445599999998E-2</v>
      </c>
      <c r="GC4" s="52">
        <v>4.68582762E-2</v>
      </c>
      <c r="GD4" s="48">
        <v>0</v>
      </c>
      <c r="GE4" s="48">
        <v>0</v>
      </c>
      <c r="GM4" s="48">
        <v>0</v>
      </c>
      <c r="GN4" s="48">
        <v>0</v>
      </c>
      <c r="GP4" s="48">
        <v>0</v>
      </c>
      <c r="GQ4" s="48">
        <v>0</v>
      </c>
      <c r="GR4" s="48">
        <v>0</v>
      </c>
      <c r="GS4" s="48">
        <v>859.39</v>
      </c>
      <c r="GT4" s="48">
        <v>4676719</v>
      </c>
      <c r="GU4" s="48">
        <v>0</v>
      </c>
      <c r="GV4" s="48">
        <v>5066933</v>
      </c>
      <c r="GW4" s="48">
        <v>0</v>
      </c>
      <c r="GX4" s="48">
        <v>0</v>
      </c>
      <c r="GY4" s="48">
        <v>0</v>
      </c>
      <c r="GZ4" s="48">
        <v>0</v>
      </c>
      <c r="HA4" s="48">
        <v>0</v>
      </c>
      <c r="HB4" s="48">
        <v>0</v>
      </c>
      <c r="HC4" s="48">
        <v>4804.7056220000004</v>
      </c>
      <c r="HD4" s="48">
        <v>558.505</v>
      </c>
      <c r="HE4" s="48">
        <v>1</v>
      </c>
      <c r="HF4" s="48">
        <v>0</v>
      </c>
      <c r="HG4" s="48">
        <v>5078</v>
      </c>
      <c r="HH4" s="48">
        <v>5078</v>
      </c>
      <c r="HI4" s="48">
        <v>1</v>
      </c>
      <c r="HJ4" s="48">
        <v>28.832850000000001</v>
      </c>
      <c r="HK4" s="48">
        <v>0</v>
      </c>
      <c r="HL4" s="48">
        <v>0</v>
      </c>
      <c r="HM4" s="48">
        <v>0</v>
      </c>
      <c r="HN4" s="48">
        <v>0</v>
      </c>
      <c r="HO4" s="48">
        <v>0</v>
      </c>
      <c r="HP4" s="48">
        <v>0</v>
      </c>
      <c r="HQ4" s="48">
        <v>0</v>
      </c>
      <c r="HR4" s="48">
        <v>0</v>
      </c>
      <c r="HS4" s="48">
        <v>0.97309000000000001</v>
      </c>
      <c r="HT4" s="48">
        <v>4129116</v>
      </c>
      <c r="HU4" s="48">
        <v>0</v>
      </c>
      <c r="HV4" s="48">
        <v>0</v>
      </c>
      <c r="HW4" s="48">
        <v>384046</v>
      </c>
      <c r="HX4" s="48">
        <v>192023</v>
      </c>
      <c r="HY4" s="48">
        <v>0</v>
      </c>
      <c r="IA4" s="48">
        <v>0</v>
      </c>
      <c r="IB4" s="48">
        <v>0</v>
      </c>
      <c r="IC4" s="48">
        <v>0</v>
      </c>
      <c r="ID4" s="48">
        <v>0</v>
      </c>
      <c r="IE4" s="48">
        <v>0</v>
      </c>
      <c r="IF4" s="48">
        <v>0</v>
      </c>
      <c r="IG4" s="48">
        <v>0</v>
      </c>
      <c r="IH4" s="48">
        <v>5066933</v>
      </c>
      <c r="II4" s="48">
        <v>186674</v>
      </c>
      <c r="IJ4" s="48">
        <v>-555592</v>
      </c>
      <c r="IK4" s="48">
        <v>0</v>
      </c>
      <c r="IL4" s="48">
        <v>-368918</v>
      </c>
      <c r="IP4" s="48">
        <v>9095</v>
      </c>
      <c r="IQ4" s="48">
        <v>0</v>
      </c>
      <c r="IR4" s="48">
        <v>0</v>
      </c>
      <c r="IS4" s="48">
        <v>0</v>
      </c>
      <c r="IT4" s="48">
        <v>0</v>
      </c>
      <c r="IU4" s="48">
        <v>0</v>
      </c>
      <c r="IV4" s="48">
        <v>1</v>
      </c>
      <c r="IW4" s="48">
        <v>0</v>
      </c>
      <c r="IX4" s="48">
        <v>0</v>
      </c>
    </row>
    <row r="5" spans="1:359" s="48" customFormat="1">
      <c r="A5" s="47">
        <v>13801</v>
      </c>
      <c r="C5" s="48">
        <v>4</v>
      </c>
      <c r="E5" s="48">
        <v>0</v>
      </c>
      <c r="F5" s="48" t="s">
        <v>330</v>
      </c>
      <c r="G5" s="48">
        <v>1</v>
      </c>
      <c r="H5" s="48">
        <v>0</v>
      </c>
      <c r="I5" s="48" t="s">
        <v>537</v>
      </c>
      <c r="J5" s="48">
        <v>0</v>
      </c>
      <c r="L5" s="48">
        <v>12</v>
      </c>
      <c r="M5" s="48" t="s">
        <v>538</v>
      </c>
      <c r="N5" s="48" t="s">
        <v>537</v>
      </c>
      <c r="O5" s="48" t="s">
        <v>537</v>
      </c>
      <c r="P5" s="48">
        <v>0</v>
      </c>
      <c r="R5" s="48">
        <v>403.73099999999999</v>
      </c>
      <c r="S5" s="48">
        <v>0</v>
      </c>
      <c r="T5" s="48">
        <v>0</v>
      </c>
      <c r="U5" s="48">
        <v>0.66300000000000003</v>
      </c>
      <c r="V5" s="48">
        <v>6.4610000000000003</v>
      </c>
      <c r="W5" s="48">
        <v>1.702</v>
      </c>
      <c r="X5" s="48">
        <v>0</v>
      </c>
      <c r="Y5" s="48">
        <v>0</v>
      </c>
      <c r="Z5" s="48">
        <v>403.73099999999999</v>
      </c>
      <c r="AA5" s="48">
        <v>0</v>
      </c>
      <c r="AB5" s="48">
        <v>0</v>
      </c>
      <c r="AC5" s="48">
        <v>0</v>
      </c>
      <c r="AD5" s="48">
        <v>0</v>
      </c>
      <c r="AE5" s="48">
        <v>0</v>
      </c>
      <c r="AF5" s="48">
        <v>0</v>
      </c>
      <c r="AG5" s="48">
        <v>8.2029999999999994</v>
      </c>
      <c r="AH5" s="48">
        <v>0</v>
      </c>
      <c r="AI5" s="48">
        <v>0</v>
      </c>
      <c r="AJ5" s="48">
        <v>0</v>
      </c>
      <c r="AK5" s="48">
        <v>0</v>
      </c>
      <c r="AL5" s="48">
        <v>0</v>
      </c>
      <c r="AM5" s="48">
        <v>0</v>
      </c>
      <c r="AN5" s="48">
        <v>0</v>
      </c>
      <c r="AO5" s="48">
        <v>0</v>
      </c>
      <c r="AP5" s="48">
        <v>0</v>
      </c>
      <c r="AQ5" s="48">
        <v>35.167000000000002</v>
      </c>
      <c r="AR5" s="48">
        <v>0</v>
      </c>
      <c r="AS5" s="48">
        <v>0</v>
      </c>
      <c r="AT5" s="48">
        <v>4.75</v>
      </c>
      <c r="AU5" s="48">
        <v>0</v>
      </c>
      <c r="AV5" s="48">
        <v>0</v>
      </c>
      <c r="AW5" s="48">
        <v>8.8260000000000005</v>
      </c>
      <c r="AX5" s="48">
        <v>27.803999999999998</v>
      </c>
      <c r="AY5" s="48">
        <v>0</v>
      </c>
      <c r="AZ5" s="48">
        <v>0</v>
      </c>
      <c r="BA5" s="48">
        <v>0</v>
      </c>
      <c r="BB5" s="48">
        <v>394.90499999999997</v>
      </c>
      <c r="BC5" s="48">
        <v>316</v>
      </c>
      <c r="BD5" s="48">
        <v>0.184</v>
      </c>
      <c r="BE5" s="48">
        <v>20.157</v>
      </c>
      <c r="BF5" s="48">
        <v>0</v>
      </c>
      <c r="BG5" s="48">
        <v>0</v>
      </c>
      <c r="BH5" s="48">
        <v>0</v>
      </c>
      <c r="BI5" s="48">
        <v>1</v>
      </c>
      <c r="BJ5" s="48">
        <v>0</v>
      </c>
      <c r="BK5" s="48">
        <v>5078</v>
      </c>
      <c r="BL5" s="48">
        <v>6152</v>
      </c>
      <c r="BM5" s="48">
        <v>2429456</v>
      </c>
      <c r="BN5" s="48">
        <v>0</v>
      </c>
      <c r="BO5" s="48">
        <v>115793</v>
      </c>
      <c r="BP5" s="48">
        <v>113</v>
      </c>
      <c r="BQ5" s="48">
        <v>0</v>
      </c>
      <c r="BR5" s="48">
        <v>113</v>
      </c>
      <c r="BS5" s="48">
        <v>0</v>
      </c>
      <c r="BT5" s="48">
        <v>388806</v>
      </c>
      <c r="BU5" s="48">
        <v>0</v>
      </c>
      <c r="BV5" s="48">
        <v>388806</v>
      </c>
      <c r="BW5" s="48">
        <v>0</v>
      </c>
      <c r="BX5" s="48">
        <v>171050</v>
      </c>
      <c r="BY5" s="48">
        <v>0</v>
      </c>
      <c r="BZ5" s="48">
        <v>0</v>
      </c>
      <c r="CA5" s="48">
        <v>0</v>
      </c>
      <c r="CB5" s="48">
        <v>0</v>
      </c>
      <c r="CC5" s="48">
        <v>55511</v>
      </c>
      <c r="CD5" s="48">
        <v>0</v>
      </c>
      <c r="CE5" s="48">
        <v>226561</v>
      </c>
      <c r="CF5" s="48">
        <v>0</v>
      </c>
      <c r="CG5" s="48">
        <v>0</v>
      </c>
      <c r="CH5" s="48">
        <v>0</v>
      </c>
      <c r="CI5" s="48">
        <v>0</v>
      </c>
      <c r="CJ5" s="48">
        <v>18771</v>
      </c>
      <c r="CK5" s="48">
        <v>14881</v>
      </c>
      <c r="CL5" s="48">
        <v>0</v>
      </c>
      <c r="CM5" s="48">
        <v>14881</v>
      </c>
      <c r="CN5" s="48">
        <v>0</v>
      </c>
      <c r="CO5" s="48">
        <v>0</v>
      </c>
      <c r="CP5" s="48">
        <v>0</v>
      </c>
      <c r="CQ5" s="48">
        <v>0</v>
      </c>
      <c r="CR5" s="48">
        <v>0</v>
      </c>
      <c r="CS5" s="48">
        <v>0</v>
      </c>
      <c r="CT5" s="48">
        <v>0</v>
      </c>
      <c r="CU5" s="48">
        <v>0</v>
      </c>
      <c r="CV5" s="48">
        <v>0</v>
      </c>
      <c r="CW5" s="48">
        <v>0</v>
      </c>
      <c r="CX5" s="48">
        <v>0</v>
      </c>
      <c r="CY5" s="48">
        <v>0</v>
      </c>
      <c r="CZ5" s="48">
        <v>0</v>
      </c>
      <c r="DA5" s="48">
        <v>0</v>
      </c>
      <c r="DB5" s="48">
        <v>0</v>
      </c>
      <c r="DC5" s="48">
        <v>0</v>
      </c>
      <c r="DD5" s="48">
        <v>0</v>
      </c>
      <c r="DE5" s="48">
        <v>0</v>
      </c>
      <c r="DF5" s="48">
        <v>0</v>
      </c>
      <c r="DG5" s="48">
        <v>0</v>
      </c>
      <c r="DH5" s="48">
        <v>18771</v>
      </c>
      <c r="DI5" s="48">
        <v>0</v>
      </c>
      <c r="DJ5" s="48">
        <v>0</v>
      </c>
      <c r="DK5" s="48">
        <v>0</v>
      </c>
      <c r="DL5" s="48">
        <v>0</v>
      </c>
      <c r="DM5" s="48">
        <v>0</v>
      </c>
      <c r="DN5" s="48">
        <v>0</v>
      </c>
      <c r="DO5" s="48">
        <v>0</v>
      </c>
      <c r="DP5" s="48">
        <v>0</v>
      </c>
      <c r="DQ5" s="48">
        <v>0</v>
      </c>
      <c r="DR5" s="48">
        <v>0</v>
      </c>
      <c r="DS5" s="48">
        <v>0</v>
      </c>
      <c r="DU5" s="48">
        <v>3059817</v>
      </c>
      <c r="DV5" s="48">
        <v>0</v>
      </c>
      <c r="DW5" s="48">
        <v>0</v>
      </c>
      <c r="DX5" s="48">
        <v>0</v>
      </c>
      <c r="DY5" s="48">
        <v>0</v>
      </c>
      <c r="DZ5" s="48">
        <v>286.61700000000002</v>
      </c>
      <c r="EA5" s="48">
        <v>115793</v>
      </c>
      <c r="EB5" s="48">
        <v>404</v>
      </c>
      <c r="EC5" s="48">
        <v>115793</v>
      </c>
      <c r="ED5" s="48">
        <v>0</v>
      </c>
      <c r="EE5" s="48">
        <v>2944024</v>
      </c>
      <c r="EG5" s="48">
        <v>0</v>
      </c>
      <c r="EH5" s="48">
        <v>0</v>
      </c>
      <c r="EI5" s="48">
        <v>0</v>
      </c>
      <c r="EJ5" s="48">
        <v>0</v>
      </c>
      <c r="EK5" s="48">
        <v>0</v>
      </c>
      <c r="EL5" s="48">
        <v>0</v>
      </c>
      <c r="EM5" s="48">
        <v>0</v>
      </c>
      <c r="EN5" s="48">
        <v>0</v>
      </c>
      <c r="EO5" s="48">
        <v>0</v>
      </c>
      <c r="EP5" s="48">
        <v>0</v>
      </c>
      <c r="EQ5" s="48">
        <v>0</v>
      </c>
      <c r="ER5" s="48">
        <v>0</v>
      </c>
      <c r="ES5" s="48">
        <v>0</v>
      </c>
      <c r="ET5" s="48">
        <v>0</v>
      </c>
      <c r="EU5" s="48">
        <v>0</v>
      </c>
      <c r="EV5" s="48">
        <v>0</v>
      </c>
      <c r="EW5" s="48">
        <v>0</v>
      </c>
      <c r="EX5" s="48">
        <v>3235794</v>
      </c>
      <c r="EY5" s="48">
        <v>198993</v>
      </c>
      <c r="EZ5" s="48">
        <v>3254565</v>
      </c>
      <c r="FA5" s="48">
        <v>0</v>
      </c>
      <c r="FB5" s="48">
        <v>0</v>
      </c>
      <c r="FC5" s="48">
        <v>0</v>
      </c>
      <c r="FD5" s="48">
        <v>92777</v>
      </c>
      <c r="FE5" s="48">
        <v>0</v>
      </c>
      <c r="FF5" s="48">
        <v>0</v>
      </c>
      <c r="FG5" s="48">
        <v>0</v>
      </c>
      <c r="FH5" s="48">
        <v>0</v>
      </c>
      <c r="FJ5" s="48">
        <v>0</v>
      </c>
      <c r="FK5" s="48">
        <v>0</v>
      </c>
      <c r="FL5" s="48">
        <v>0</v>
      </c>
      <c r="FM5" s="48">
        <v>0</v>
      </c>
      <c r="FO5" s="48">
        <v>0</v>
      </c>
      <c r="FP5" s="48">
        <v>0</v>
      </c>
      <c r="FQ5" s="48" t="s">
        <v>66</v>
      </c>
      <c r="FR5" s="48">
        <v>403.73099999999999</v>
      </c>
      <c r="FS5" s="48">
        <v>0</v>
      </c>
      <c r="FT5" s="48">
        <v>0</v>
      </c>
      <c r="FU5" s="48">
        <v>0</v>
      </c>
      <c r="FV5" s="48">
        <v>0</v>
      </c>
      <c r="FW5" s="48">
        <v>0</v>
      </c>
      <c r="FX5" s="48">
        <v>0</v>
      </c>
      <c r="FY5" s="48">
        <v>0</v>
      </c>
      <c r="FZ5" s="48">
        <v>0</v>
      </c>
      <c r="GA5" s="48">
        <v>0</v>
      </c>
      <c r="GB5" s="52">
        <v>5.3545445599999998E-2</v>
      </c>
      <c r="GC5" s="52">
        <v>4.68582762E-2</v>
      </c>
      <c r="GD5" s="48">
        <v>0</v>
      </c>
      <c r="GE5" s="48">
        <v>0</v>
      </c>
      <c r="GM5" s="48">
        <v>0</v>
      </c>
      <c r="GN5" s="48">
        <v>0</v>
      </c>
      <c r="GP5" s="48">
        <v>0</v>
      </c>
      <c r="GQ5" s="48">
        <v>0</v>
      </c>
      <c r="GR5" s="48">
        <v>0</v>
      </c>
      <c r="GS5" s="48">
        <v>619.70000000000005</v>
      </c>
      <c r="GT5" s="48">
        <v>3370358</v>
      </c>
      <c r="GU5" s="48">
        <v>0</v>
      </c>
      <c r="GV5" s="48">
        <v>3545053</v>
      </c>
      <c r="GW5" s="48">
        <v>0</v>
      </c>
      <c r="GX5" s="48">
        <v>0</v>
      </c>
      <c r="GY5" s="48">
        <v>0</v>
      </c>
      <c r="GZ5" s="48">
        <v>0</v>
      </c>
      <c r="HA5" s="48">
        <v>0</v>
      </c>
      <c r="HB5" s="48">
        <v>0</v>
      </c>
      <c r="HC5" s="48">
        <v>4804.7056220000004</v>
      </c>
      <c r="HD5" s="48">
        <v>394.90499999999997</v>
      </c>
      <c r="HE5" s="48">
        <v>1</v>
      </c>
      <c r="HF5" s="48">
        <v>0</v>
      </c>
      <c r="HG5" s="48">
        <v>5078</v>
      </c>
      <c r="HH5" s="48">
        <v>5078</v>
      </c>
      <c r="HI5" s="48">
        <v>1</v>
      </c>
      <c r="HJ5" s="48">
        <v>20.18655</v>
      </c>
      <c r="HK5" s="48">
        <v>0</v>
      </c>
      <c r="HL5" s="48">
        <v>0</v>
      </c>
      <c r="HM5" s="48">
        <v>0</v>
      </c>
      <c r="HN5" s="48">
        <v>0</v>
      </c>
      <c r="HO5" s="48">
        <v>0</v>
      </c>
      <c r="HP5" s="48">
        <v>0</v>
      </c>
      <c r="HQ5" s="48">
        <v>0</v>
      </c>
      <c r="HR5" s="48">
        <v>0</v>
      </c>
      <c r="HS5" s="48">
        <v>0.97309000000000001</v>
      </c>
      <c r="HT5" s="48">
        <v>2977478</v>
      </c>
      <c r="HU5" s="48">
        <v>0</v>
      </c>
      <c r="HV5" s="48">
        <v>0</v>
      </c>
      <c r="HW5" s="48">
        <v>384046</v>
      </c>
      <c r="HX5" s="48">
        <v>192023</v>
      </c>
      <c r="HY5" s="48">
        <v>0</v>
      </c>
      <c r="IA5" s="48">
        <v>0</v>
      </c>
      <c r="IB5" s="48">
        <v>0</v>
      </c>
      <c r="IC5" s="48">
        <v>0</v>
      </c>
      <c r="ID5" s="48">
        <v>0</v>
      </c>
      <c r="IE5" s="48">
        <v>0</v>
      </c>
      <c r="IF5" s="48">
        <v>0</v>
      </c>
      <c r="IG5" s="48">
        <v>0</v>
      </c>
      <c r="IH5" s="48">
        <v>3545053</v>
      </c>
      <c r="II5" s="48">
        <v>115793</v>
      </c>
      <c r="IJ5" s="48">
        <v>-290488</v>
      </c>
      <c r="IK5" s="48">
        <v>0</v>
      </c>
      <c r="IL5" s="48">
        <v>-174695</v>
      </c>
      <c r="IP5" s="48">
        <v>9095</v>
      </c>
      <c r="IQ5" s="48">
        <v>0</v>
      </c>
      <c r="IR5" s="48">
        <v>0</v>
      </c>
      <c r="IS5" s="48">
        <v>0</v>
      </c>
      <c r="IT5" s="48">
        <v>0</v>
      </c>
      <c r="IU5" s="48">
        <v>0</v>
      </c>
      <c r="IV5" s="48">
        <v>1</v>
      </c>
      <c r="IW5" s="48">
        <v>0</v>
      </c>
      <c r="IX5" s="48">
        <v>0</v>
      </c>
    </row>
    <row r="6" spans="1:359" s="48" customFormat="1">
      <c r="A6" s="47">
        <v>14801</v>
      </c>
      <c r="C6" s="48">
        <v>4</v>
      </c>
      <c r="E6" s="48">
        <v>0</v>
      </c>
      <c r="F6" s="48" t="s">
        <v>330</v>
      </c>
      <c r="G6" s="48">
        <v>1</v>
      </c>
      <c r="H6" s="48">
        <v>0</v>
      </c>
      <c r="I6" s="48" t="s">
        <v>537</v>
      </c>
      <c r="J6" s="48">
        <v>0</v>
      </c>
      <c r="L6" s="48">
        <v>12</v>
      </c>
      <c r="M6" s="48" t="s">
        <v>538</v>
      </c>
      <c r="N6" s="48" t="s">
        <v>537</v>
      </c>
      <c r="O6" s="48" t="s">
        <v>537</v>
      </c>
      <c r="P6" s="48">
        <v>0</v>
      </c>
      <c r="R6" s="48">
        <v>135.33500000000001</v>
      </c>
      <c r="S6" s="48">
        <v>0.02</v>
      </c>
      <c r="T6" s="48">
        <v>0</v>
      </c>
      <c r="U6" s="48">
        <v>0</v>
      </c>
      <c r="V6" s="48">
        <v>0</v>
      </c>
      <c r="W6" s="48">
        <v>0</v>
      </c>
      <c r="X6" s="48">
        <v>0</v>
      </c>
      <c r="Y6" s="48">
        <v>0</v>
      </c>
      <c r="Z6" s="48">
        <v>135.33500000000001</v>
      </c>
      <c r="AA6" s="48">
        <v>0</v>
      </c>
      <c r="AB6" s="48">
        <v>0</v>
      </c>
      <c r="AC6" s="48">
        <v>0</v>
      </c>
      <c r="AD6" s="48">
        <v>160.91999999999999</v>
      </c>
      <c r="AE6" s="48">
        <v>0.90500000000000003</v>
      </c>
      <c r="AF6" s="48">
        <v>0</v>
      </c>
      <c r="AG6" s="48">
        <v>30.420999999999999</v>
      </c>
      <c r="AH6" s="48">
        <v>0</v>
      </c>
      <c r="AI6" s="48">
        <v>0</v>
      </c>
      <c r="AJ6" s="48">
        <v>0</v>
      </c>
      <c r="AK6" s="48">
        <v>0</v>
      </c>
      <c r="AL6" s="48">
        <v>0</v>
      </c>
      <c r="AM6" s="48">
        <v>0</v>
      </c>
      <c r="AN6" s="48">
        <v>0</v>
      </c>
      <c r="AO6" s="48">
        <v>0</v>
      </c>
      <c r="AP6" s="48">
        <v>0</v>
      </c>
      <c r="AQ6" s="48">
        <v>0</v>
      </c>
      <c r="AR6" s="48">
        <v>0</v>
      </c>
      <c r="AS6" s="48">
        <v>0</v>
      </c>
      <c r="AT6" s="48">
        <v>0</v>
      </c>
      <c r="AU6" s="48">
        <v>0</v>
      </c>
      <c r="AV6" s="48">
        <v>0</v>
      </c>
      <c r="AW6" s="48">
        <v>0.02</v>
      </c>
      <c r="AX6" s="48">
        <v>0.1</v>
      </c>
      <c r="AY6" s="48">
        <v>0</v>
      </c>
      <c r="AZ6" s="48">
        <v>0</v>
      </c>
      <c r="BA6" s="48">
        <v>9.0190000000000001</v>
      </c>
      <c r="BB6" s="48">
        <v>126.29600000000001</v>
      </c>
      <c r="BC6" s="48">
        <v>144.5</v>
      </c>
      <c r="BD6" s="48">
        <v>0</v>
      </c>
      <c r="BE6" s="48">
        <v>0</v>
      </c>
      <c r="BF6" s="48">
        <v>0</v>
      </c>
      <c r="BG6" s="48">
        <v>0</v>
      </c>
      <c r="BH6" s="48">
        <v>10</v>
      </c>
      <c r="BI6" s="48">
        <v>1</v>
      </c>
      <c r="BJ6" s="48">
        <v>0</v>
      </c>
      <c r="BK6" s="48">
        <v>5078</v>
      </c>
      <c r="BL6" s="48">
        <v>6152</v>
      </c>
      <c r="BM6" s="48">
        <v>776973</v>
      </c>
      <c r="BN6" s="48">
        <v>0</v>
      </c>
      <c r="BO6" s="48">
        <v>75910</v>
      </c>
      <c r="BP6" s="48">
        <v>0</v>
      </c>
      <c r="BQ6" s="48">
        <v>0</v>
      </c>
      <c r="BR6" s="48">
        <v>0</v>
      </c>
      <c r="BS6" s="48">
        <v>0</v>
      </c>
      <c r="BT6" s="48">
        <v>177793</v>
      </c>
      <c r="BU6" s="48">
        <v>0</v>
      </c>
      <c r="BV6" s="48">
        <v>191211</v>
      </c>
      <c r="BW6" s="48">
        <v>13418</v>
      </c>
      <c r="BX6" s="48">
        <v>615</v>
      </c>
      <c r="BY6" s="48">
        <v>0</v>
      </c>
      <c r="BZ6" s="48">
        <v>0</v>
      </c>
      <c r="CA6" s="48">
        <v>0</v>
      </c>
      <c r="CB6" s="48">
        <v>0</v>
      </c>
      <c r="CC6" s="48">
        <v>205865</v>
      </c>
      <c r="CD6" s="48">
        <v>0</v>
      </c>
      <c r="CE6" s="48">
        <v>206480</v>
      </c>
      <c r="CF6" s="48">
        <v>37217</v>
      </c>
      <c r="CG6" s="48">
        <v>74905</v>
      </c>
      <c r="CH6" s="48">
        <v>0</v>
      </c>
      <c r="CI6" s="48">
        <v>74905</v>
      </c>
      <c r="CJ6" s="48">
        <v>0</v>
      </c>
      <c r="CK6" s="48">
        <v>0</v>
      </c>
      <c r="CL6" s="48">
        <v>0</v>
      </c>
      <c r="CM6" s="48">
        <v>0</v>
      </c>
      <c r="CN6" s="48">
        <v>0</v>
      </c>
      <c r="CO6" s="48">
        <v>0</v>
      </c>
      <c r="CP6" s="48">
        <v>0</v>
      </c>
      <c r="CQ6" s="48">
        <v>0</v>
      </c>
      <c r="CR6" s="48">
        <v>0</v>
      </c>
      <c r="CS6" s="48">
        <v>0</v>
      </c>
      <c r="CT6" s="48">
        <v>0</v>
      </c>
      <c r="CU6" s="48">
        <v>0</v>
      </c>
      <c r="CV6" s="48">
        <v>0</v>
      </c>
      <c r="CW6" s="48">
        <v>0</v>
      </c>
      <c r="CX6" s="48">
        <v>0</v>
      </c>
      <c r="CY6" s="48">
        <v>0</v>
      </c>
      <c r="CZ6" s="48">
        <v>0</v>
      </c>
      <c r="DA6" s="48">
        <v>0</v>
      </c>
      <c r="DB6" s="48">
        <v>0</v>
      </c>
      <c r="DC6" s="48">
        <v>0</v>
      </c>
      <c r="DD6" s="48">
        <v>0</v>
      </c>
      <c r="DE6" s="48">
        <v>0</v>
      </c>
      <c r="DF6" s="48">
        <v>0</v>
      </c>
      <c r="DG6" s="48">
        <v>0</v>
      </c>
      <c r="DH6" s="48">
        <v>0</v>
      </c>
      <c r="DI6" s="48">
        <v>0</v>
      </c>
      <c r="DJ6" s="48">
        <v>0</v>
      </c>
      <c r="DK6" s="48">
        <v>0</v>
      </c>
      <c r="DL6" s="48">
        <v>0</v>
      </c>
      <c r="DM6" s="48">
        <v>0</v>
      </c>
      <c r="DN6" s="48">
        <v>0</v>
      </c>
      <c r="DO6" s="48">
        <v>0</v>
      </c>
      <c r="DP6" s="48">
        <v>0</v>
      </c>
      <c r="DQ6" s="48">
        <v>0</v>
      </c>
      <c r="DR6" s="48">
        <v>0</v>
      </c>
      <c r="DS6" s="48">
        <v>0</v>
      </c>
      <c r="DU6" s="48">
        <v>1286786</v>
      </c>
      <c r="DV6" s="48">
        <v>0</v>
      </c>
      <c r="DW6" s="48">
        <v>0</v>
      </c>
      <c r="DX6" s="48">
        <v>0</v>
      </c>
      <c r="DY6" s="48">
        <v>0</v>
      </c>
      <c r="DZ6" s="48">
        <v>286.61700000000002</v>
      </c>
      <c r="EA6" s="48">
        <v>38693</v>
      </c>
      <c r="EB6" s="48">
        <v>135</v>
      </c>
      <c r="EC6" s="48">
        <v>75910</v>
      </c>
      <c r="ED6" s="48">
        <v>0</v>
      </c>
      <c r="EE6" s="48">
        <v>1210876</v>
      </c>
      <c r="EG6" s="48">
        <v>0</v>
      </c>
      <c r="EH6" s="48">
        <v>0</v>
      </c>
      <c r="EI6" s="48">
        <v>0</v>
      </c>
      <c r="EJ6" s="48">
        <v>0</v>
      </c>
      <c r="EK6" s="48">
        <v>0</v>
      </c>
      <c r="EL6" s="48">
        <v>0</v>
      </c>
      <c r="EM6" s="48">
        <v>0</v>
      </c>
      <c r="EN6" s="48">
        <v>0</v>
      </c>
      <c r="EO6" s="48">
        <v>0</v>
      </c>
      <c r="EP6" s="48">
        <v>0</v>
      </c>
      <c r="EQ6" s="48">
        <v>0</v>
      </c>
      <c r="ER6" s="48">
        <v>0</v>
      </c>
      <c r="ES6" s="48">
        <v>0</v>
      </c>
      <c r="ET6" s="48">
        <v>0</v>
      </c>
      <c r="EU6" s="48">
        <v>0</v>
      </c>
      <c r="EV6" s="48">
        <v>0</v>
      </c>
      <c r="EW6" s="48">
        <v>0</v>
      </c>
      <c r="EX6" s="48">
        <v>1330029</v>
      </c>
      <c r="EY6" s="48">
        <v>81265</v>
      </c>
      <c r="EZ6" s="48">
        <v>1367246</v>
      </c>
      <c r="FA6" s="48">
        <v>0</v>
      </c>
      <c r="FB6" s="48">
        <v>0</v>
      </c>
      <c r="FC6" s="48">
        <v>0</v>
      </c>
      <c r="FD6" s="48">
        <v>37888</v>
      </c>
      <c r="FE6" s="48">
        <v>0</v>
      </c>
      <c r="FF6" s="48">
        <v>0</v>
      </c>
      <c r="FG6" s="48">
        <v>0</v>
      </c>
      <c r="FH6" s="48">
        <v>0</v>
      </c>
      <c r="FJ6" s="48">
        <v>0</v>
      </c>
      <c r="FK6" s="48">
        <v>0</v>
      </c>
      <c r="FL6" s="48">
        <v>0</v>
      </c>
      <c r="FM6" s="48">
        <v>0</v>
      </c>
      <c r="FO6" s="48">
        <v>0</v>
      </c>
      <c r="FP6" s="48">
        <v>0</v>
      </c>
      <c r="FQ6" s="48" t="s">
        <v>67</v>
      </c>
      <c r="FR6" s="48">
        <v>135.33500000000001</v>
      </c>
      <c r="FS6" s="48">
        <v>0</v>
      </c>
      <c r="FT6" s="48">
        <v>0</v>
      </c>
      <c r="FU6" s="48">
        <v>0</v>
      </c>
      <c r="FV6" s="48">
        <v>0</v>
      </c>
      <c r="FW6" s="48">
        <v>0</v>
      </c>
      <c r="FX6" s="48">
        <v>0</v>
      </c>
      <c r="FY6" s="48">
        <v>0</v>
      </c>
      <c r="FZ6" s="48">
        <v>0</v>
      </c>
      <c r="GA6" s="48">
        <v>0</v>
      </c>
      <c r="GB6" s="52">
        <v>5.3545445599999998E-2</v>
      </c>
      <c r="GC6" s="52">
        <v>4.68582762E-2</v>
      </c>
      <c r="GD6" s="48">
        <v>0</v>
      </c>
      <c r="GE6" s="48">
        <v>0</v>
      </c>
      <c r="GM6" s="48">
        <v>0</v>
      </c>
      <c r="GN6" s="48">
        <v>0</v>
      </c>
      <c r="GP6" s="48">
        <v>0</v>
      </c>
      <c r="GQ6" s="48">
        <v>0</v>
      </c>
      <c r="GR6" s="48">
        <v>0</v>
      </c>
      <c r="GS6" s="48">
        <v>253.07300000000001</v>
      </c>
      <c r="GT6" s="48">
        <v>1405939</v>
      </c>
      <c r="GU6" s="48">
        <v>0</v>
      </c>
      <c r="GV6" s="48">
        <v>1609225</v>
      </c>
      <c r="GW6" s="48">
        <v>0</v>
      </c>
      <c r="GX6" s="48">
        <v>0</v>
      </c>
      <c r="GY6" s="48">
        <v>0</v>
      </c>
      <c r="GZ6" s="48">
        <v>0</v>
      </c>
      <c r="HA6" s="48">
        <v>0</v>
      </c>
      <c r="HB6" s="48">
        <v>0</v>
      </c>
      <c r="HC6" s="48">
        <v>4804.7056220000004</v>
      </c>
      <c r="HD6" s="48">
        <v>126.29600000000001</v>
      </c>
      <c r="HE6" s="48">
        <v>1</v>
      </c>
      <c r="HF6" s="48">
        <v>0</v>
      </c>
      <c r="HG6" s="48">
        <v>5078</v>
      </c>
      <c r="HH6" s="48">
        <v>5078</v>
      </c>
      <c r="HI6" s="48">
        <v>1</v>
      </c>
      <c r="HJ6" s="48">
        <v>6.76675</v>
      </c>
      <c r="HK6" s="48">
        <v>0</v>
      </c>
      <c r="HL6" s="48">
        <v>0</v>
      </c>
      <c r="HM6" s="48">
        <v>0</v>
      </c>
      <c r="HN6" s="48">
        <v>0</v>
      </c>
      <c r="HO6" s="48">
        <v>0</v>
      </c>
      <c r="HP6" s="48">
        <v>0</v>
      </c>
      <c r="HQ6" s="48">
        <v>0</v>
      </c>
      <c r="HR6" s="48">
        <v>0</v>
      </c>
      <c r="HS6" s="48">
        <v>0.97309000000000001</v>
      </c>
      <c r="HT6" s="48">
        <v>1215944</v>
      </c>
      <c r="HU6" s="48">
        <v>0</v>
      </c>
      <c r="HV6" s="48">
        <v>0</v>
      </c>
      <c r="HW6" s="48">
        <v>384046</v>
      </c>
      <c r="HX6" s="48">
        <v>192023</v>
      </c>
      <c r="HY6" s="48">
        <v>0</v>
      </c>
      <c r="IA6" s="48">
        <v>0</v>
      </c>
      <c r="IB6" s="48">
        <v>0</v>
      </c>
      <c r="IC6" s="48">
        <v>0</v>
      </c>
      <c r="ID6" s="48">
        <v>0</v>
      </c>
      <c r="IE6" s="48">
        <v>0</v>
      </c>
      <c r="IF6" s="48">
        <v>0</v>
      </c>
      <c r="IG6" s="48">
        <v>0</v>
      </c>
      <c r="IH6" s="48">
        <v>1609225</v>
      </c>
      <c r="II6" s="48">
        <v>75910</v>
      </c>
      <c r="IJ6" s="48">
        <v>-241979</v>
      </c>
      <c r="IK6" s="48">
        <v>0</v>
      </c>
      <c r="IL6" s="48">
        <v>-166069</v>
      </c>
      <c r="IP6" s="48">
        <v>9095</v>
      </c>
      <c r="IQ6" s="48">
        <v>0</v>
      </c>
      <c r="IR6" s="48">
        <v>0</v>
      </c>
      <c r="IS6" s="48">
        <v>0</v>
      </c>
      <c r="IT6" s="48">
        <v>0</v>
      </c>
      <c r="IU6" s="48">
        <v>0</v>
      </c>
      <c r="IV6" s="48">
        <v>1</v>
      </c>
      <c r="IW6" s="48">
        <v>0</v>
      </c>
      <c r="IX6" s="48">
        <v>0</v>
      </c>
    </row>
    <row r="7" spans="1:359" s="48" customFormat="1">
      <c r="A7" s="47">
        <v>14802</v>
      </c>
      <c r="C7" s="48">
        <v>4</v>
      </c>
      <c r="E7" s="48">
        <v>0</v>
      </c>
      <c r="F7" s="48" t="s">
        <v>330</v>
      </c>
      <c r="G7" s="48">
        <v>1</v>
      </c>
      <c r="H7" s="48">
        <v>0</v>
      </c>
      <c r="I7" s="48" t="s">
        <v>537</v>
      </c>
      <c r="J7" s="48">
        <v>0</v>
      </c>
      <c r="L7" s="48">
        <v>12</v>
      </c>
      <c r="M7" s="48" t="s">
        <v>538</v>
      </c>
      <c r="N7" s="48" t="s">
        <v>537</v>
      </c>
      <c r="O7" s="48" t="s">
        <v>537</v>
      </c>
      <c r="P7" s="48">
        <v>0</v>
      </c>
      <c r="R7" s="48">
        <v>66.662999999999997</v>
      </c>
      <c r="S7" s="48">
        <v>0</v>
      </c>
      <c r="T7" s="48">
        <v>0</v>
      </c>
      <c r="U7" s="48">
        <v>0</v>
      </c>
      <c r="V7" s="48">
        <v>0</v>
      </c>
      <c r="W7" s="48">
        <v>0</v>
      </c>
      <c r="X7" s="48">
        <v>0</v>
      </c>
      <c r="Y7" s="48">
        <v>0</v>
      </c>
      <c r="Z7" s="48">
        <v>66.662999999999997</v>
      </c>
      <c r="AA7" s="48">
        <v>0</v>
      </c>
      <c r="AB7" s="48">
        <v>0</v>
      </c>
      <c r="AC7" s="48">
        <v>0</v>
      </c>
      <c r="AD7" s="48">
        <v>54.32</v>
      </c>
      <c r="AE7" s="48">
        <v>0.30399999999999999</v>
      </c>
      <c r="AF7" s="48">
        <v>0</v>
      </c>
      <c r="AG7" s="48">
        <v>7.5389999999999997</v>
      </c>
      <c r="AH7" s="48">
        <v>0</v>
      </c>
      <c r="AI7" s="48">
        <v>0</v>
      </c>
      <c r="AJ7" s="48">
        <v>0</v>
      </c>
      <c r="AK7" s="48">
        <v>0</v>
      </c>
      <c r="AL7" s="48">
        <v>0</v>
      </c>
      <c r="AM7" s="48">
        <v>0</v>
      </c>
      <c r="AN7" s="48">
        <v>0</v>
      </c>
      <c r="AO7" s="48">
        <v>0</v>
      </c>
      <c r="AP7" s="48">
        <v>0</v>
      </c>
      <c r="AQ7" s="48">
        <v>9</v>
      </c>
      <c r="AR7" s="48">
        <v>0</v>
      </c>
      <c r="AS7" s="48">
        <v>0</v>
      </c>
      <c r="AT7" s="48">
        <v>2</v>
      </c>
      <c r="AU7" s="48">
        <v>0</v>
      </c>
      <c r="AV7" s="48">
        <v>0</v>
      </c>
      <c r="AW7" s="48">
        <v>0</v>
      </c>
      <c r="AX7" s="48">
        <v>0</v>
      </c>
      <c r="AY7" s="48">
        <v>0</v>
      </c>
      <c r="AZ7" s="48">
        <v>0</v>
      </c>
      <c r="BA7" s="48">
        <v>0</v>
      </c>
      <c r="BB7" s="48">
        <v>66.662999999999997</v>
      </c>
      <c r="BC7" s="48">
        <v>39.17</v>
      </c>
      <c r="BD7" s="48">
        <v>0</v>
      </c>
      <c r="BE7" s="48">
        <v>0</v>
      </c>
      <c r="BF7" s="48">
        <v>0</v>
      </c>
      <c r="BG7" s="48">
        <v>0</v>
      </c>
      <c r="BH7" s="48">
        <v>0</v>
      </c>
      <c r="BI7" s="48">
        <v>1</v>
      </c>
      <c r="BJ7" s="48">
        <v>0</v>
      </c>
      <c r="BK7" s="48">
        <v>5078</v>
      </c>
      <c r="BL7" s="48">
        <v>6152</v>
      </c>
      <c r="BM7" s="48">
        <v>410111</v>
      </c>
      <c r="BN7" s="48">
        <v>0</v>
      </c>
      <c r="BO7" s="48">
        <v>32995</v>
      </c>
      <c r="BP7" s="48">
        <v>0</v>
      </c>
      <c r="BQ7" s="48">
        <v>0</v>
      </c>
      <c r="BR7" s="48">
        <v>0</v>
      </c>
      <c r="BS7" s="48">
        <v>0</v>
      </c>
      <c r="BT7" s="48">
        <v>48195</v>
      </c>
      <c r="BU7" s="48">
        <v>0</v>
      </c>
      <c r="BV7" s="48">
        <v>52702</v>
      </c>
      <c r="BW7" s="48">
        <v>4507</v>
      </c>
      <c r="BX7" s="48">
        <v>0</v>
      </c>
      <c r="BY7" s="48">
        <v>0</v>
      </c>
      <c r="BZ7" s="48">
        <v>0</v>
      </c>
      <c r="CA7" s="48">
        <v>0</v>
      </c>
      <c r="CB7" s="48">
        <v>0</v>
      </c>
      <c r="CC7" s="48">
        <v>51018</v>
      </c>
      <c r="CD7" s="48">
        <v>0</v>
      </c>
      <c r="CE7" s="48">
        <v>51018</v>
      </c>
      <c r="CF7" s="48">
        <v>14938</v>
      </c>
      <c r="CG7" s="48">
        <v>0</v>
      </c>
      <c r="CH7" s="48">
        <v>0</v>
      </c>
      <c r="CI7" s="48">
        <v>0</v>
      </c>
      <c r="CJ7" s="48">
        <v>5000</v>
      </c>
      <c r="CK7" s="48">
        <v>0</v>
      </c>
      <c r="CL7" s="48">
        <v>0</v>
      </c>
      <c r="CM7" s="48">
        <v>0</v>
      </c>
      <c r="CN7" s="48">
        <v>0</v>
      </c>
      <c r="CO7" s="48">
        <v>0</v>
      </c>
      <c r="CP7" s="48">
        <v>0</v>
      </c>
      <c r="CQ7" s="48">
        <v>0</v>
      </c>
      <c r="CR7" s="48">
        <v>0</v>
      </c>
      <c r="CS7" s="48">
        <v>0</v>
      </c>
      <c r="CT7" s="48">
        <v>0</v>
      </c>
      <c r="CU7" s="48">
        <v>0</v>
      </c>
      <c r="CV7" s="48">
        <v>0</v>
      </c>
      <c r="CW7" s="48">
        <v>0</v>
      </c>
      <c r="CX7" s="48">
        <v>0</v>
      </c>
      <c r="CY7" s="48">
        <v>0</v>
      </c>
      <c r="CZ7" s="48">
        <v>0</v>
      </c>
      <c r="DA7" s="48">
        <v>0</v>
      </c>
      <c r="DB7" s="48">
        <v>0</v>
      </c>
      <c r="DC7" s="48">
        <v>0</v>
      </c>
      <c r="DD7" s="48">
        <v>0</v>
      </c>
      <c r="DE7" s="48">
        <v>0</v>
      </c>
      <c r="DF7" s="48">
        <v>0</v>
      </c>
      <c r="DG7" s="48">
        <v>0</v>
      </c>
      <c r="DH7" s="48">
        <v>5000</v>
      </c>
      <c r="DI7" s="48">
        <v>0</v>
      </c>
      <c r="DJ7" s="48">
        <v>0</v>
      </c>
      <c r="DK7" s="48">
        <v>0</v>
      </c>
      <c r="DL7" s="48">
        <v>0</v>
      </c>
      <c r="DM7" s="48">
        <v>0</v>
      </c>
      <c r="DN7" s="48">
        <v>0</v>
      </c>
      <c r="DO7" s="48">
        <v>0</v>
      </c>
      <c r="DP7" s="48">
        <v>0</v>
      </c>
      <c r="DQ7" s="48">
        <v>0</v>
      </c>
      <c r="DR7" s="48">
        <v>0</v>
      </c>
      <c r="DS7" s="48">
        <v>0</v>
      </c>
      <c r="DU7" s="48">
        <v>528769</v>
      </c>
      <c r="DV7" s="48">
        <v>0</v>
      </c>
      <c r="DW7" s="48">
        <v>0</v>
      </c>
      <c r="DX7" s="48">
        <v>0</v>
      </c>
      <c r="DY7" s="48">
        <v>0</v>
      </c>
      <c r="DZ7" s="48">
        <v>286.61700000000002</v>
      </c>
      <c r="EA7" s="48">
        <v>18057</v>
      </c>
      <c r="EB7" s="48">
        <v>63</v>
      </c>
      <c r="EC7" s="48">
        <v>32995</v>
      </c>
      <c r="ED7" s="48">
        <v>0</v>
      </c>
      <c r="EE7" s="48">
        <v>495774</v>
      </c>
      <c r="EG7" s="48">
        <v>0</v>
      </c>
      <c r="EH7" s="48">
        <v>0</v>
      </c>
      <c r="EI7" s="48">
        <v>0</v>
      </c>
      <c r="EJ7" s="48">
        <v>0</v>
      </c>
      <c r="EK7" s="48">
        <v>0</v>
      </c>
      <c r="EL7" s="48">
        <v>0</v>
      </c>
      <c r="EM7" s="48">
        <v>0</v>
      </c>
      <c r="EN7" s="48">
        <v>0</v>
      </c>
      <c r="EO7" s="48">
        <v>0</v>
      </c>
      <c r="EP7" s="48">
        <v>0</v>
      </c>
      <c r="EQ7" s="48">
        <v>0</v>
      </c>
      <c r="ER7" s="48">
        <v>0</v>
      </c>
      <c r="ES7" s="48">
        <v>0</v>
      </c>
      <c r="ET7" s="48">
        <v>0</v>
      </c>
      <c r="EU7" s="48">
        <v>0</v>
      </c>
      <c r="EV7" s="48">
        <v>0</v>
      </c>
      <c r="EW7" s="48">
        <v>0</v>
      </c>
      <c r="EX7" s="48">
        <v>544771</v>
      </c>
      <c r="EY7" s="48">
        <v>33417</v>
      </c>
      <c r="EZ7" s="48">
        <v>564709</v>
      </c>
      <c r="FA7" s="48">
        <v>0</v>
      </c>
      <c r="FB7" s="48">
        <v>0</v>
      </c>
      <c r="FC7" s="48">
        <v>0</v>
      </c>
      <c r="FD7" s="48">
        <v>15580</v>
      </c>
      <c r="FE7" s="48">
        <v>0</v>
      </c>
      <c r="FF7" s="48">
        <v>0</v>
      </c>
      <c r="FG7" s="48">
        <v>0</v>
      </c>
      <c r="FH7" s="48">
        <v>0</v>
      </c>
      <c r="FJ7" s="48">
        <v>0</v>
      </c>
      <c r="FK7" s="48">
        <v>0</v>
      </c>
      <c r="FL7" s="48">
        <v>0</v>
      </c>
      <c r="FM7" s="48">
        <v>0</v>
      </c>
      <c r="FO7" s="48">
        <v>0</v>
      </c>
      <c r="FP7" s="48">
        <v>0</v>
      </c>
      <c r="FQ7" s="48" t="s">
        <v>216</v>
      </c>
      <c r="FR7" s="48">
        <v>66.662999999999997</v>
      </c>
      <c r="FS7" s="48">
        <v>0</v>
      </c>
      <c r="FT7" s="48">
        <v>0</v>
      </c>
      <c r="FU7" s="48">
        <v>0</v>
      </c>
      <c r="FV7" s="48">
        <v>0</v>
      </c>
      <c r="FW7" s="48">
        <v>0</v>
      </c>
      <c r="FX7" s="48">
        <v>0</v>
      </c>
      <c r="FY7" s="48">
        <v>0</v>
      </c>
      <c r="FZ7" s="48">
        <v>0</v>
      </c>
      <c r="GA7" s="48">
        <v>0</v>
      </c>
      <c r="GB7" s="52">
        <v>5.3545445599999998E-2</v>
      </c>
      <c r="GC7" s="52">
        <v>4.68582762E-2</v>
      </c>
      <c r="GD7" s="48">
        <v>0</v>
      </c>
      <c r="GE7" s="48">
        <v>0</v>
      </c>
      <c r="GM7" s="48">
        <v>0</v>
      </c>
      <c r="GN7" s="48">
        <v>0</v>
      </c>
      <c r="GP7" s="48">
        <v>0</v>
      </c>
      <c r="GQ7" s="48">
        <v>0</v>
      </c>
      <c r="GR7" s="48">
        <v>0</v>
      </c>
      <c r="GS7" s="48">
        <v>104.065</v>
      </c>
      <c r="GT7" s="48">
        <v>582766</v>
      </c>
      <c r="GU7" s="48">
        <v>0</v>
      </c>
      <c r="GV7" s="48">
        <v>502136</v>
      </c>
      <c r="GW7" s="48">
        <v>0</v>
      </c>
      <c r="GX7" s="48">
        <v>0</v>
      </c>
      <c r="GY7" s="48">
        <v>0</v>
      </c>
      <c r="GZ7" s="48">
        <v>0</v>
      </c>
      <c r="HA7" s="48">
        <v>0</v>
      </c>
      <c r="HB7" s="48">
        <v>0</v>
      </c>
      <c r="HC7" s="48">
        <v>4804.7056220000004</v>
      </c>
      <c r="HD7" s="48">
        <v>66.662999999999997</v>
      </c>
      <c r="HE7" s="48">
        <v>1</v>
      </c>
      <c r="HF7" s="48">
        <v>0</v>
      </c>
      <c r="HG7" s="48">
        <v>5078</v>
      </c>
      <c r="HH7" s="48">
        <v>5078</v>
      </c>
      <c r="HI7" s="48">
        <v>1</v>
      </c>
      <c r="HJ7" s="48">
        <v>3.3331499999999998</v>
      </c>
      <c r="HK7" s="48">
        <v>0</v>
      </c>
      <c r="HL7" s="48">
        <v>0</v>
      </c>
      <c r="HM7" s="48">
        <v>0</v>
      </c>
      <c r="HN7" s="48">
        <v>0</v>
      </c>
      <c r="HO7" s="48">
        <v>0</v>
      </c>
      <c r="HP7" s="48">
        <v>0</v>
      </c>
      <c r="HQ7" s="48">
        <v>0</v>
      </c>
      <c r="HR7" s="48">
        <v>0</v>
      </c>
      <c r="HS7" s="48">
        <v>0.97309000000000001</v>
      </c>
      <c r="HT7" s="48">
        <v>500004</v>
      </c>
      <c r="HU7" s="48">
        <v>0</v>
      </c>
      <c r="HV7" s="48">
        <v>0</v>
      </c>
      <c r="HW7" s="48">
        <v>384046</v>
      </c>
      <c r="HX7" s="48">
        <v>192023</v>
      </c>
      <c r="HY7" s="48">
        <v>0</v>
      </c>
      <c r="IA7" s="48">
        <v>0</v>
      </c>
      <c r="IB7" s="48">
        <v>0</v>
      </c>
      <c r="IC7" s="48">
        <v>0</v>
      </c>
      <c r="ID7" s="48">
        <v>0</v>
      </c>
      <c r="IE7" s="48">
        <v>0</v>
      </c>
      <c r="IF7" s="48">
        <v>0</v>
      </c>
      <c r="IG7" s="48">
        <v>0</v>
      </c>
      <c r="IH7" s="48">
        <v>502136</v>
      </c>
      <c r="II7" s="48">
        <v>32995</v>
      </c>
      <c r="IJ7" s="48">
        <v>62573</v>
      </c>
      <c r="IK7" s="48">
        <v>0</v>
      </c>
      <c r="IL7" s="48">
        <v>95568</v>
      </c>
      <c r="IP7" s="48">
        <v>9095</v>
      </c>
      <c r="IQ7" s="48">
        <v>0</v>
      </c>
      <c r="IR7" s="48">
        <v>0</v>
      </c>
      <c r="IS7" s="48">
        <v>0</v>
      </c>
      <c r="IT7" s="48">
        <v>0</v>
      </c>
      <c r="IU7" s="48">
        <v>0</v>
      </c>
      <c r="IV7" s="48">
        <v>1</v>
      </c>
      <c r="IW7" s="48">
        <v>0</v>
      </c>
      <c r="IX7" s="48">
        <v>0</v>
      </c>
    </row>
    <row r="8" spans="1:359" s="48" customFormat="1">
      <c r="A8" s="47">
        <v>14803</v>
      </c>
      <c r="C8" s="48">
        <v>4</v>
      </c>
      <c r="E8" s="48">
        <v>0</v>
      </c>
      <c r="F8" s="48" t="s">
        <v>330</v>
      </c>
      <c r="G8" s="48">
        <v>1</v>
      </c>
      <c r="H8" s="48">
        <v>0</v>
      </c>
      <c r="I8" s="48" t="s">
        <v>537</v>
      </c>
      <c r="J8" s="48">
        <v>0</v>
      </c>
      <c r="L8" s="48">
        <v>12</v>
      </c>
      <c r="M8" s="48" t="s">
        <v>538</v>
      </c>
      <c r="N8" s="48" t="s">
        <v>537</v>
      </c>
      <c r="O8" s="48" t="s">
        <v>537</v>
      </c>
      <c r="P8" s="48">
        <v>0</v>
      </c>
      <c r="R8" s="48">
        <v>426.04199999999997</v>
      </c>
      <c r="S8" s="48">
        <v>0</v>
      </c>
      <c r="T8" s="48">
        <v>0</v>
      </c>
      <c r="U8" s="48">
        <v>0.64700000000000002</v>
      </c>
      <c r="V8" s="48">
        <v>10.872</v>
      </c>
      <c r="W8" s="48">
        <v>0</v>
      </c>
      <c r="X8" s="48">
        <v>0</v>
      </c>
      <c r="Y8" s="48">
        <v>0</v>
      </c>
      <c r="Z8" s="48">
        <v>426.04199999999997</v>
      </c>
      <c r="AA8" s="48">
        <v>0</v>
      </c>
      <c r="AB8" s="48">
        <v>0</v>
      </c>
      <c r="AC8" s="48">
        <v>0</v>
      </c>
      <c r="AD8" s="48">
        <v>47.4</v>
      </c>
      <c r="AE8" s="48">
        <v>0</v>
      </c>
      <c r="AF8" s="48">
        <v>0</v>
      </c>
      <c r="AG8" s="48">
        <v>4.0579999999999998</v>
      </c>
      <c r="AH8" s="48">
        <v>0</v>
      </c>
      <c r="AI8" s="48">
        <v>0</v>
      </c>
      <c r="AJ8" s="48">
        <v>0</v>
      </c>
      <c r="AK8" s="48">
        <v>0</v>
      </c>
      <c r="AL8" s="48">
        <v>0</v>
      </c>
      <c r="AM8" s="48">
        <v>0</v>
      </c>
      <c r="AN8" s="48">
        <v>0</v>
      </c>
      <c r="AO8" s="48">
        <v>0</v>
      </c>
      <c r="AP8" s="48">
        <v>0</v>
      </c>
      <c r="AQ8" s="48">
        <v>6.1669999999999998</v>
      </c>
      <c r="AR8" s="48">
        <v>0</v>
      </c>
      <c r="AS8" s="48">
        <v>0</v>
      </c>
      <c r="AT8" s="48">
        <v>0.83299999999999996</v>
      </c>
      <c r="AU8" s="48">
        <v>0</v>
      </c>
      <c r="AV8" s="48">
        <v>0</v>
      </c>
      <c r="AW8" s="48">
        <v>11.519</v>
      </c>
      <c r="AX8" s="48">
        <v>35.850999999999999</v>
      </c>
      <c r="AY8" s="48">
        <v>0</v>
      </c>
      <c r="AZ8" s="48">
        <v>0</v>
      </c>
      <c r="BA8" s="48">
        <v>0</v>
      </c>
      <c r="BB8" s="48">
        <v>414.52300000000002</v>
      </c>
      <c r="BC8" s="48">
        <v>179.67</v>
      </c>
      <c r="BD8" s="48">
        <v>0.63200000000000001</v>
      </c>
      <c r="BE8" s="48">
        <v>0</v>
      </c>
      <c r="BF8" s="48">
        <v>0</v>
      </c>
      <c r="BG8" s="48">
        <v>0</v>
      </c>
      <c r="BH8" s="48">
        <v>0</v>
      </c>
      <c r="BI8" s="48">
        <v>1</v>
      </c>
      <c r="BJ8" s="48">
        <v>0</v>
      </c>
      <c r="BK8" s="48">
        <v>5078</v>
      </c>
      <c r="BL8" s="48">
        <v>6152</v>
      </c>
      <c r="BM8" s="48">
        <v>2550145</v>
      </c>
      <c r="BN8" s="48">
        <v>0</v>
      </c>
      <c r="BO8" s="48">
        <v>136280</v>
      </c>
      <c r="BP8" s="48">
        <v>389</v>
      </c>
      <c r="BQ8" s="48">
        <v>0</v>
      </c>
      <c r="BR8" s="48">
        <v>389</v>
      </c>
      <c r="BS8" s="48">
        <v>0</v>
      </c>
      <c r="BT8" s="48">
        <v>221066</v>
      </c>
      <c r="BU8" s="48">
        <v>0</v>
      </c>
      <c r="BV8" s="48">
        <v>221066</v>
      </c>
      <c r="BW8" s="48">
        <v>0</v>
      </c>
      <c r="BX8" s="48">
        <v>220555</v>
      </c>
      <c r="BY8" s="48">
        <v>0</v>
      </c>
      <c r="BZ8" s="48">
        <v>0</v>
      </c>
      <c r="CA8" s="48">
        <v>0</v>
      </c>
      <c r="CB8" s="48">
        <v>0</v>
      </c>
      <c r="CC8" s="48">
        <v>27461</v>
      </c>
      <c r="CD8" s="48">
        <v>0</v>
      </c>
      <c r="CE8" s="48">
        <v>248016</v>
      </c>
      <c r="CF8" s="48">
        <v>13035</v>
      </c>
      <c r="CG8" s="48">
        <v>0</v>
      </c>
      <c r="CH8" s="48">
        <v>0</v>
      </c>
      <c r="CI8" s="48">
        <v>0</v>
      </c>
      <c r="CJ8" s="48">
        <v>3292</v>
      </c>
      <c r="CK8" s="48">
        <v>0</v>
      </c>
      <c r="CL8" s="48">
        <v>0</v>
      </c>
      <c r="CM8" s="48">
        <v>0</v>
      </c>
      <c r="CN8" s="48">
        <v>0</v>
      </c>
      <c r="CO8" s="48">
        <v>0</v>
      </c>
      <c r="CP8" s="48">
        <v>0</v>
      </c>
      <c r="CQ8" s="48">
        <v>0</v>
      </c>
      <c r="CR8" s="48">
        <v>0</v>
      </c>
      <c r="CS8" s="48">
        <v>0</v>
      </c>
      <c r="CT8" s="48">
        <v>0</v>
      </c>
      <c r="CU8" s="48">
        <v>0</v>
      </c>
      <c r="CV8" s="48">
        <v>0</v>
      </c>
      <c r="CW8" s="48">
        <v>0</v>
      </c>
      <c r="CX8" s="48">
        <v>0</v>
      </c>
      <c r="CY8" s="48">
        <v>0</v>
      </c>
      <c r="CZ8" s="48">
        <v>0</v>
      </c>
      <c r="DA8" s="48">
        <v>0</v>
      </c>
      <c r="DB8" s="48">
        <v>0</v>
      </c>
      <c r="DC8" s="48">
        <v>0</v>
      </c>
      <c r="DD8" s="48">
        <v>0</v>
      </c>
      <c r="DE8" s="48">
        <v>0</v>
      </c>
      <c r="DF8" s="48">
        <v>0</v>
      </c>
      <c r="DG8" s="48">
        <v>0</v>
      </c>
      <c r="DH8" s="48">
        <v>3292</v>
      </c>
      <c r="DI8" s="48">
        <v>0</v>
      </c>
      <c r="DJ8" s="48">
        <v>16293</v>
      </c>
      <c r="DK8" s="48">
        <v>0</v>
      </c>
      <c r="DL8" s="48">
        <v>0</v>
      </c>
      <c r="DM8" s="48">
        <v>0</v>
      </c>
      <c r="DN8" s="48">
        <v>16293</v>
      </c>
      <c r="DO8" s="48">
        <v>0</v>
      </c>
      <c r="DP8" s="48">
        <v>0</v>
      </c>
      <c r="DQ8" s="48">
        <v>0</v>
      </c>
      <c r="DR8" s="48">
        <v>0</v>
      </c>
      <c r="DS8" s="48">
        <v>16293</v>
      </c>
      <c r="DU8" s="48">
        <v>3048944</v>
      </c>
      <c r="DV8" s="48">
        <v>0</v>
      </c>
      <c r="DW8" s="48">
        <v>0</v>
      </c>
      <c r="DX8" s="48">
        <v>0</v>
      </c>
      <c r="DY8" s="48">
        <v>0</v>
      </c>
      <c r="DZ8" s="48">
        <v>286.61700000000002</v>
      </c>
      <c r="EA8" s="48">
        <v>123245</v>
      </c>
      <c r="EB8" s="48">
        <v>430</v>
      </c>
      <c r="EC8" s="48">
        <v>136280</v>
      </c>
      <c r="ED8" s="48">
        <v>0</v>
      </c>
      <c r="EE8" s="48">
        <v>2912664</v>
      </c>
      <c r="EG8" s="48">
        <v>0</v>
      </c>
      <c r="EH8" s="48">
        <v>0</v>
      </c>
      <c r="EI8" s="48">
        <v>0</v>
      </c>
      <c r="EJ8" s="48">
        <v>0</v>
      </c>
      <c r="EK8" s="48">
        <v>0</v>
      </c>
      <c r="EL8" s="48">
        <v>0</v>
      </c>
      <c r="EM8" s="48">
        <v>0</v>
      </c>
      <c r="EN8" s="48">
        <v>0</v>
      </c>
      <c r="EO8" s="48">
        <v>0</v>
      </c>
      <c r="EP8" s="48">
        <v>0</v>
      </c>
      <c r="EQ8" s="48">
        <v>0</v>
      </c>
      <c r="ER8" s="48">
        <v>0</v>
      </c>
      <c r="ES8" s="48">
        <v>0</v>
      </c>
      <c r="ET8" s="48">
        <v>0</v>
      </c>
      <c r="EU8" s="48">
        <v>0</v>
      </c>
      <c r="EV8" s="48">
        <v>0</v>
      </c>
      <c r="EW8" s="48">
        <v>0</v>
      </c>
      <c r="EX8" s="48">
        <v>3200601</v>
      </c>
      <c r="EY8" s="48">
        <v>196379</v>
      </c>
      <c r="EZ8" s="48">
        <v>3216928</v>
      </c>
      <c r="FA8" s="48">
        <v>0</v>
      </c>
      <c r="FB8" s="48">
        <v>0</v>
      </c>
      <c r="FC8" s="48">
        <v>0</v>
      </c>
      <c r="FD8" s="48">
        <v>91558</v>
      </c>
      <c r="FE8" s="48">
        <v>0</v>
      </c>
      <c r="FF8" s="48">
        <v>0</v>
      </c>
      <c r="FG8" s="48">
        <v>0</v>
      </c>
      <c r="FH8" s="48">
        <v>0</v>
      </c>
      <c r="FJ8" s="48">
        <v>0</v>
      </c>
      <c r="FK8" s="48">
        <v>0</v>
      </c>
      <c r="FL8" s="48">
        <v>0</v>
      </c>
      <c r="FM8" s="48">
        <v>0</v>
      </c>
      <c r="FO8" s="48">
        <v>0</v>
      </c>
      <c r="FP8" s="48">
        <v>0</v>
      </c>
      <c r="FQ8" s="48" t="s">
        <v>557</v>
      </c>
      <c r="FR8" s="48">
        <v>426.04199999999997</v>
      </c>
      <c r="FS8" s="48">
        <v>0</v>
      </c>
      <c r="FT8" s="48">
        <v>0</v>
      </c>
      <c r="FU8" s="48">
        <v>0</v>
      </c>
      <c r="FV8" s="48">
        <v>0</v>
      </c>
      <c r="FW8" s="48">
        <v>0</v>
      </c>
      <c r="FX8" s="48">
        <v>0</v>
      </c>
      <c r="FY8" s="48">
        <v>0</v>
      </c>
      <c r="FZ8" s="48">
        <v>0</v>
      </c>
      <c r="GA8" s="48">
        <v>0</v>
      </c>
      <c r="GB8" s="52">
        <v>5.3545445599999998E-2</v>
      </c>
      <c r="GC8" s="52">
        <v>4.68582762E-2</v>
      </c>
      <c r="GD8" s="48">
        <v>0</v>
      </c>
      <c r="GE8" s="48">
        <v>0</v>
      </c>
      <c r="GM8" s="48">
        <v>0</v>
      </c>
      <c r="GN8" s="48">
        <v>0</v>
      </c>
      <c r="GP8" s="48">
        <v>0</v>
      </c>
      <c r="GQ8" s="48">
        <v>0</v>
      </c>
      <c r="GR8" s="48">
        <v>0</v>
      </c>
      <c r="GS8" s="48">
        <v>611.55899999999997</v>
      </c>
      <c r="GT8" s="48">
        <v>3340173</v>
      </c>
      <c r="GU8" s="48">
        <v>0</v>
      </c>
      <c r="GV8" s="48">
        <v>2534115</v>
      </c>
      <c r="GW8" s="48">
        <v>0</v>
      </c>
      <c r="GX8" s="48">
        <v>0</v>
      </c>
      <c r="GY8" s="48">
        <v>0</v>
      </c>
      <c r="GZ8" s="48">
        <v>0</v>
      </c>
      <c r="HA8" s="48">
        <v>0</v>
      </c>
      <c r="HB8" s="48">
        <v>0</v>
      </c>
      <c r="HC8" s="48">
        <v>4804.7056220000004</v>
      </c>
      <c r="HD8" s="48">
        <v>414.52300000000002</v>
      </c>
      <c r="HE8" s="48">
        <v>1</v>
      </c>
      <c r="HF8" s="48">
        <v>0</v>
      </c>
      <c r="HG8" s="48">
        <v>5078</v>
      </c>
      <c r="HH8" s="48">
        <v>5078</v>
      </c>
      <c r="HI8" s="48">
        <v>1</v>
      </c>
      <c r="HJ8" s="48">
        <v>21.302099999999999</v>
      </c>
      <c r="HK8" s="48">
        <v>0</v>
      </c>
      <c r="HL8" s="48">
        <v>0</v>
      </c>
      <c r="HM8" s="48">
        <v>0</v>
      </c>
      <c r="HN8" s="48">
        <v>0</v>
      </c>
      <c r="HO8" s="48">
        <v>0</v>
      </c>
      <c r="HP8" s="48">
        <v>0</v>
      </c>
      <c r="HQ8" s="48">
        <v>0</v>
      </c>
      <c r="HR8" s="48">
        <v>0</v>
      </c>
      <c r="HS8" s="48">
        <v>0.97309000000000001</v>
      </c>
      <c r="HT8" s="48">
        <v>2938359</v>
      </c>
      <c r="HU8" s="48">
        <v>0</v>
      </c>
      <c r="HV8" s="48">
        <v>0</v>
      </c>
      <c r="HW8" s="48">
        <v>384046</v>
      </c>
      <c r="HX8" s="48">
        <v>192023</v>
      </c>
      <c r="HY8" s="48">
        <v>0</v>
      </c>
      <c r="IA8" s="48">
        <v>0</v>
      </c>
      <c r="IB8" s="48">
        <v>0</v>
      </c>
      <c r="IC8" s="48">
        <v>0</v>
      </c>
      <c r="ID8" s="48">
        <v>0</v>
      </c>
      <c r="IE8" s="48">
        <v>0</v>
      </c>
      <c r="IF8" s="48">
        <v>0</v>
      </c>
      <c r="IG8" s="48">
        <v>0</v>
      </c>
      <c r="IH8" s="48">
        <v>2534115</v>
      </c>
      <c r="II8" s="48">
        <v>136280</v>
      </c>
      <c r="IJ8" s="48">
        <v>682813</v>
      </c>
      <c r="IK8" s="48">
        <v>0</v>
      </c>
      <c r="IL8" s="48">
        <v>819093</v>
      </c>
      <c r="IP8" s="48">
        <v>9095</v>
      </c>
      <c r="IQ8" s="48">
        <v>0</v>
      </c>
      <c r="IR8" s="48">
        <v>0</v>
      </c>
      <c r="IS8" s="48">
        <v>0</v>
      </c>
      <c r="IT8" s="48">
        <v>0</v>
      </c>
      <c r="IU8" s="48">
        <v>0</v>
      </c>
      <c r="IV8" s="48">
        <v>1</v>
      </c>
      <c r="IW8" s="48">
        <v>0</v>
      </c>
      <c r="IX8" s="48">
        <v>0</v>
      </c>
    </row>
    <row r="9" spans="1:359" s="48" customFormat="1">
      <c r="A9" s="47">
        <v>14804</v>
      </c>
      <c r="C9" s="48">
        <v>4</v>
      </c>
      <c r="E9" s="48">
        <v>0</v>
      </c>
      <c r="F9" s="48" t="s">
        <v>330</v>
      </c>
      <c r="G9" s="48">
        <v>1</v>
      </c>
      <c r="H9" s="48">
        <v>0</v>
      </c>
      <c r="I9" s="48" t="s">
        <v>537</v>
      </c>
      <c r="J9" s="48">
        <v>0</v>
      </c>
      <c r="L9" s="48">
        <v>12</v>
      </c>
      <c r="M9" s="48" t="s">
        <v>538</v>
      </c>
      <c r="N9" s="48" t="s">
        <v>537</v>
      </c>
      <c r="O9" s="48" t="s">
        <v>537</v>
      </c>
      <c r="P9" s="48">
        <v>0</v>
      </c>
      <c r="R9" s="48">
        <v>973.13199999999995</v>
      </c>
      <c r="S9" s="48">
        <v>0</v>
      </c>
      <c r="T9" s="48">
        <v>0</v>
      </c>
      <c r="U9" s="48">
        <v>1.45</v>
      </c>
      <c r="V9" s="48">
        <v>8.0869999999999997</v>
      </c>
      <c r="W9" s="48">
        <v>6.6000000000000003E-2</v>
      </c>
      <c r="X9" s="48">
        <v>0</v>
      </c>
      <c r="Y9" s="48">
        <v>0</v>
      </c>
      <c r="Z9" s="48">
        <v>973.13199999999995</v>
      </c>
      <c r="AA9" s="48">
        <v>0</v>
      </c>
      <c r="AB9" s="48">
        <v>0</v>
      </c>
      <c r="AC9" s="48">
        <v>0</v>
      </c>
      <c r="AD9" s="48">
        <v>222.82</v>
      </c>
      <c r="AE9" s="48">
        <v>0</v>
      </c>
      <c r="AF9" s="48">
        <v>67.662000000000006</v>
      </c>
      <c r="AG9" s="48">
        <v>12.065</v>
      </c>
      <c r="AH9" s="48">
        <v>0</v>
      </c>
      <c r="AI9" s="48">
        <v>0</v>
      </c>
      <c r="AJ9" s="48">
        <v>0</v>
      </c>
      <c r="AK9" s="48">
        <v>0</v>
      </c>
      <c r="AL9" s="48">
        <v>0</v>
      </c>
      <c r="AM9" s="48">
        <v>0</v>
      </c>
      <c r="AN9" s="48">
        <v>0</v>
      </c>
      <c r="AO9" s="48">
        <v>0</v>
      </c>
      <c r="AP9" s="48">
        <v>0</v>
      </c>
      <c r="AQ9" s="48">
        <v>12.167</v>
      </c>
      <c r="AR9" s="48">
        <v>0</v>
      </c>
      <c r="AS9" s="48">
        <v>0</v>
      </c>
      <c r="AT9" s="48">
        <v>0</v>
      </c>
      <c r="AU9" s="48">
        <v>0</v>
      </c>
      <c r="AV9" s="48">
        <v>0</v>
      </c>
      <c r="AW9" s="48">
        <v>77.265000000000001</v>
      </c>
      <c r="AX9" s="48">
        <v>31.709</v>
      </c>
      <c r="AY9" s="48">
        <v>0</v>
      </c>
      <c r="AZ9" s="48">
        <v>0</v>
      </c>
      <c r="BA9" s="48">
        <v>0</v>
      </c>
      <c r="BB9" s="48">
        <v>895.86699999999996</v>
      </c>
      <c r="BC9" s="48">
        <v>278.17</v>
      </c>
      <c r="BD9" s="48">
        <v>3.8730000000000002</v>
      </c>
      <c r="BE9" s="48">
        <v>0</v>
      </c>
      <c r="BF9" s="48">
        <v>0</v>
      </c>
      <c r="BG9" s="48">
        <v>0</v>
      </c>
      <c r="BH9" s="48">
        <v>0</v>
      </c>
      <c r="BI9" s="48">
        <v>1</v>
      </c>
      <c r="BJ9" s="48">
        <v>0</v>
      </c>
      <c r="BK9" s="48">
        <v>5078</v>
      </c>
      <c r="BL9" s="48">
        <v>6152</v>
      </c>
      <c r="BM9" s="48">
        <v>5511374</v>
      </c>
      <c r="BN9" s="48">
        <v>0</v>
      </c>
      <c r="BO9" s="48">
        <v>339581</v>
      </c>
      <c r="BP9" s="48">
        <v>2383</v>
      </c>
      <c r="BQ9" s="48">
        <v>0</v>
      </c>
      <c r="BR9" s="48">
        <v>2383</v>
      </c>
      <c r="BS9" s="48">
        <v>0</v>
      </c>
      <c r="BT9" s="48">
        <v>342260</v>
      </c>
      <c r="BU9" s="48">
        <v>0</v>
      </c>
      <c r="BV9" s="48">
        <v>342260</v>
      </c>
      <c r="BW9" s="48">
        <v>0</v>
      </c>
      <c r="BX9" s="48">
        <v>195074</v>
      </c>
      <c r="BY9" s="48">
        <v>0</v>
      </c>
      <c r="BZ9" s="48">
        <v>1665026</v>
      </c>
      <c r="CA9" s="48">
        <v>0</v>
      </c>
      <c r="CB9" s="48">
        <v>0</v>
      </c>
      <c r="CC9" s="48">
        <v>81646</v>
      </c>
      <c r="CD9" s="48">
        <v>0</v>
      </c>
      <c r="CE9" s="48">
        <v>1941746</v>
      </c>
      <c r="CF9" s="48">
        <v>61276</v>
      </c>
      <c r="CG9" s="48">
        <v>0</v>
      </c>
      <c r="CH9" s="48">
        <v>0</v>
      </c>
      <c r="CI9" s="48">
        <v>0</v>
      </c>
      <c r="CJ9" s="48">
        <v>6084</v>
      </c>
      <c r="CK9" s="48">
        <v>0</v>
      </c>
      <c r="CL9" s="48">
        <v>0</v>
      </c>
      <c r="CM9" s="48">
        <v>0</v>
      </c>
      <c r="CN9" s="48">
        <v>0</v>
      </c>
      <c r="CO9" s="48">
        <v>0</v>
      </c>
      <c r="CP9" s="48">
        <v>0</v>
      </c>
      <c r="CQ9" s="48">
        <v>0</v>
      </c>
      <c r="CR9" s="48">
        <v>0</v>
      </c>
      <c r="CS9" s="48">
        <v>0</v>
      </c>
      <c r="CT9" s="48">
        <v>0</v>
      </c>
      <c r="CU9" s="48">
        <v>0</v>
      </c>
      <c r="CV9" s="48">
        <v>0</v>
      </c>
      <c r="CW9" s="48">
        <v>0</v>
      </c>
      <c r="CX9" s="48">
        <v>0</v>
      </c>
      <c r="CY9" s="48">
        <v>0</v>
      </c>
      <c r="CZ9" s="48">
        <v>0</v>
      </c>
      <c r="DA9" s="48">
        <v>0</v>
      </c>
      <c r="DB9" s="48">
        <v>0</v>
      </c>
      <c r="DC9" s="48">
        <v>0</v>
      </c>
      <c r="DD9" s="48">
        <v>0</v>
      </c>
      <c r="DE9" s="48">
        <v>0</v>
      </c>
      <c r="DF9" s="48">
        <v>0</v>
      </c>
      <c r="DG9" s="48">
        <v>0</v>
      </c>
      <c r="DH9" s="48">
        <v>6084</v>
      </c>
      <c r="DI9" s="48">
        <v>0</v>
      </c>
      <c r="DJ9" s="48">
        <v>37502</v>
      </c>
      <c r="DK9" s="48">
        <v>0</v>
      </c>
      <c r="DL9" s="48">
        <v>0</v>
      </c>
      <c r="DM9" s="48">
        <v>0</v>
      </c>
      <c r="DN9" s="48">
        <v>37502</v>
      </c>
      <c r="DO9" s="48">
        <v>0</v>
      </c>
      <c r="DP9" s="48">
        <v>0</v>
      </c>
      <c r="DQ9" s="48">
        <v>0</v>
      </c>
      <c r="DR9" s="48">
        <v>0</v>
      </c>
      <c r="DS9" s="48">
        <v>37502</v>
      </c>
      <c r="DU9" s="48">
        <v>7896541</v>
      </c>
      <c r="DV9" s="48">
        <v>0</v>
      </c>
      <c r="DW9" s="48">
        <v>0</v>
      </c>
      <c r="DX9" s="48">
        <v>0</v>
      </c>
      <c r="DY9" s="48">
        <v>0</v>
      </c>
      <c r="DZ9" s="48">
        <v>286.61700000000002</v>
      </c>
      <c r="EA9" s="48">
        <v>278305</v>
      </c>
      <c r="EB9" s="48">
        <v>971</v>
      </c>
      <c r="EC9" s="48">
        <v>339581</v>
      </c>
      <c r="ED9" s="48">
        <v>0</v>
      </c>
      <c r="EE9" s="48">
        <v>7556960</v>
      </c>
      <c r="EG9" s="48">
        <v>0</v>
      </c>
      <c r="EH9" s="48">
        <v>0</v>
      </c>
      <c r="EI9" s="48">
        <v>0</v>
      </c>
      <c r="EJ9" s="48">
        <v>0</v>
      </c>
      <c r="EK9" s="48">
        <v>0</v>
      </c>
      <c r="EL9" s="48">
        <v>0</v>
      </c>
      <c r="EM9" s="48">
        <v>0</v>
      </c>
      <c r="EN9" s="48">
        <v>0</v>
      </c>
      <c r="EO9" s="48">
        <v>0</v>
      </c>
      <c r="EP9" s="48">
        <v>0</v>
      </c>
      <c r="EQ9" s="48">
        <v>0</v>
      </c>
      <c r="ER9" s="48">
        <v>0</v>
      </c>
      <c r="ES9" s="48">
        <v>0</v>
      </c>
      <c r="ET9" s="48">
        <v>0</v>
      </c>
      <c r="EU9" s="48">
        <v>0</v>
      </c>
      <c r="EV9" s="48">
        <v>0</v>
      </c>
      <c r="EW9" s="48">
        <v>0</v>
      </c>
      <c r="EX9" s="48">
        <v>8300519</v>
      </c>
      <c r="EY9" s="48">
        <v>507123</v>
      </c>
      <c r="EZ9" s="48">
        <v>8367879</v>
      </c>
      <c r="FA9" s="48">
        <v>0</v>
      </c>
      <c r="FB9" s="48">
        <v>0</v>
      </c>
      <c r="FC9" s="48">
        <v>0</v>
      </c>
      <c r="FD9" s="48">
        <v>236436</v>
      </c>
      <c r="FE9" s="48">
        <v>0</v>
      </c>
      <c r="FF9" s="48">
        <v>0</v>
      </c>
      <c r="FG9" s="48">
        <v>0</v>
      </c>
      <c r="FH9" s="48">
        <v>0</v>
      </c>
      <c r="FJ9" s="48">
        <v>0</v>
      </c>
      <c r="FK9" s="48">
        <v>0</v>
      </c>
      <c r="FL9" s="48">
        <v>0</v>
      </c>
      <c r="FM9" s="48">
        <v>0</v>
      </c>
      <c r="FO9" s="48">
        <v>0</v>
      </c>
      <c r="FP9" s="48">
        <v>0</v>
      </c>
      <c r="FQ9" s="48" t="s">
        <v>100</v>
      </c>
      <c r="FR9" s="48">
        <v>973.13199999999995</v>
      </c>
      <c r="FS9" s="48">
        <v>0</v>
      </c>
      <c r="FT9" s="48">
        <v>0</v>
      </c>
      <c r="FU9" s="48">
        <v>0</v>
      </c>
      <c r="FV9" s="48">
        <v>0</v>
      </c>
      <c r="FW9" s="48">
        <v>0</v>
      </c>
      <c r="FX9" s="48">
        <v>0</v>
      </c>
      <c r="FY9" s="48">
        <v>0</v>
      </c>
      <c r="FZ9" s="48">
        <v>0</v>
      </c>
      <c r="GA9" s="48">
        <v>0</v>
      </c>
      <c r="GB9" s="52">
        <v>5.3545445599999998E-2</v>
      </c>
      <c r="GC9" s="52">
        <v>4.68582762E-2</v>
      </c>
      <c r="GD9" s="48">
        <v>0</v>
      </c>
      <c r="GE9" s="48">
        <v>0</v>
      </c>
      <c r="GM9" s="48">
        <v>0</v>
      </c>
      <c r="GN9" s="48">
        <v>0</v>
      </c>
      <c r="GP9" s="48">
        <v>0</v>
      </c>
      <c r="GQ9" s="48">
        <v>0</v>
      </c>
      <c r="GR9" s="48">
        <v>0</v>
      </c>
      <c r="GS9" s="48">
        <v>1579.27</v>
      </c>
      <c r="GT9" s="48">
        <v>8646184</v>
      </c>
      <c r="GU9" s="48">
        <v>0</v>
      </c>
      <c r="GV9" s="48">
        <v>9524294</v>
      </c>
      <c r="GW9" s="48">
        <v>0</v>
      </c>
      <c r="GX9" s="48">
        <v>0</v>
      </c>
      <c r="GY9" s="48">
        <v>0</v>
      </c>
      <c r="GZ9" s="48">
        <v>0</v>
      </c>
      <c r="HA9" s="48">
        <v>0</v>
      </c>
      <c r="HB9" s="48">
        <v>0</v>
      </c>
      <c r="HC9" s="48">
        <v>4804.7056220000004</v>
      </c>
      <c r="HD9" s="48">
        <v>895.86699999999996</v>
      </c>
      <c r="HE9" s="48">
        <v>1</v>
      </c>
      <c r="HF9" s="48">
        <v>0</v>
      </c>
      <c r="HG9" s="48">
        <v>5078</v>
      </c>
      <c r="HH9" s="48">
        <v>5078</v>
      </c>
      <c r="HI9" s="48">
        <v>1</v>
      </c>
      <c r="HJ9" s="48">
        <v>48.656599999999997</v>
      </c>
      <c r="HK9" s="48">
        <v>0</v>
      </c>
      <c r="HL9" s="48">
        <v>0</v>
      </c>
      <c r="HM9" s="48">
        <v>0</v>
      </c>
      <c r="HN9" s="48">
        <v>0</v>
      </c>
      <c r="HO9" s="48">
        <v>0</v>
      </c>
      <c r="HP9" s="48">
        <v>0</v>
      </c>
      <c r="HQ9" s="48">
        <v>0</v>
      </c>
      <c r="HR9" s="48">
        <v>0</v>
      </c>
      <c r="HS9" s="48">
        <v>0.97309000000000001</v>
      </c>
      <c r="HT9" s="48">
        <v>7587928</v>
      </c>
      <c r="HU9" s="48">
        <v>0</v>
      </c>
      <c r="HV9" s="48">
        <v>0</v>
      </c>
      <c r="HW9" s="48">
        <v>384046</v>
      </c>
      <c r="HX9" s="48">
        <v>192023</v>
      </c>
      <c r="HY9" s="48">
        <v>0</v>
      </c>
      <c r="IA9" s="48">
        <v>0</v>
      </c>
      <c r="IB9" s="48">
        <v>0</v>
      </c>
      <c r="IC9" s="48">
        <v>0</v>
      </c>
      <c r="ID9" s="48">
        <v>0</v>
      </c>
      <c r="IE9" s="48">
        <v>0</v>
      </c>
      <c r="IF9" s="48">
        <v>0</v>
      </c>
      <c r="IG9" s="48">
        <v>0</v>
      </c>
      <c r="IH9" s="48">
        <v>9524294</v>
      </c>
      <c r="II9" s="48">
        <v>339581</v>
      </c>
      <c r="IJ9" s="48">
        <v>-1156415</v>
      </c>
      <c r="IK9" s="48">
        <v>0</v>
      </c>
      <c r="IL9" s="48">
        <v>-816834</v>
      </c>
      <c r="IP9" s="48">
        <v>9095</v>
      </c>
      <c r="IQ9" s="48">
        <v>0</v>
      </c>
      <c r="IR9" s="48">
        <v>0</v>
      </c>
      <c r="IS9" s="48">
        <v>0</v>
      </c>
      <c r="IT9" s="48">
        <v>0</v>
      </c>
      <c r="IU9" s="48">
        <v>0</v>
      </c>
      <c r="IV9" s="48">
        <v>1</v>
      </c>
      <c r="IW9" s="48">
        <v>0</v>
      </c>
      <c r="IX9" s="48">
        <v>0</v>
      </c>
    </row>
    <row r="10" spans="1:359" s="48" customFormat="1">
      <c r="A10" s="47">
        <v>15801</v>
      </c>
      <c r="C10" s="48">
        <v>4</v>
      </c>
      <c r="E10" s="48">
        <v>0</v>
      </c>
      <c r="F10" s="48" t="s">
        <v>330</v>
      </c>
      <c r="G10" s="48">
        <v>1</v>
      </c>
      <c r="H10" s="48">
        <v>0</v>
      </c>
      <c r="I10" s="48" t="s">
        <v>537</v>
      </c>
      <c r="J10" s="48">
        <v>0</v>
      </c>
      <c r="L10" s="48">
        <v>12</v>
      </c>
      <c r="M10" s="48" t="s">
        <v>538</v>
      </c>
      <c r="N10" s="48" t="s">
        <v>537</v>
      </c>
      <c r="O10" s="48" t="s">
        <v>537</v>
      </c>
      <c r="P10" s="48">
        <v>0</v>
      </c>
      <c r="R10" s="48">
        <v>226.96700000000001</v>
      </c>
      <c r="S10" s="48">
        <v>0</v>
      </c>
      <c r="T10" s="48">
        <v>0</v>
      </c>
      <c r="U10" s="48">
        <v>1.0999999999999999E-2</v>
      </c>
      <c r="V10" s="48">
        <v>14.824999999999999</v>
      </c>
      <c r="W10" s="48">
        <v>3.5999999999999997E-2</v>
      </c>
      <c r="X10" s="48">
        <v>0</v>
      </c>
      <c r="Y10" s="48">
        <v>0</v>
      </c>
      <c r="Z10" s="48">
        <v>226.96700000000001</v>
      </c>
      <c r="AA10" s="48">
        <v>0</v>
      </c>
      <c r="AB10" s="48">
        <v>0</v>
      </c>
      <c r="AC10" s="48">
        <v>0</v>
      </c>
      <c r="AD10" s="48">
        <v>243.42</v>
      </c>
      <c r="AE10" s="48">
        <v>0.77100000000000002</v>
      </c>
      <c r="AF10" s="48">
        <v>0.41499999999999998</v>
      </c>
      <c r="AG10" s="48">
        <v>9.3239999999999998</v>
      </c>
      <c r="AH10" s="48">
        <v>0</v>
      </c>
      <c r="AI10" s="48">
        <v>0</v>
      </c>
      <c r="AJ10" s="48">
        <v>0</v>
      </c>
      <c r="AK10" s="48">
        <v>0</v>
      </c>
      <c r="AL10" s="48">
        <v>0</v>
      </c>
      <c r="AM10" s="48">
        <v>0</v>
      </c>
      <c r="AN10" s="48">
        <v>0</v>
      </c>
      <c r="AO10" s="48">
        <v>0</v>
      </c>
      <c r="AP10" s="48">
        <v>0</v>
      </c>
      <c r="AQ10" s="48">
        <v>17.667000000000002</v>
      </c>
      <c r="AR10" s="48">
        <v>0</v>
      </c>
      <c r="AS10" s="48">
        <v>0</v>
      </c>
      <c r="AT10" s="48">
        <v>2</v>
      </c>
      <c r="AU10" s="48">
        <v>0</v>
      </c>
      <c r="AV10" s="48">
        <v>0</v>
      </c>
      <c r="AW10" s="48">
        <v>15.287000000000001</v>
      </c>
      <c r="AX10" s="48">
        <v>44.637999999999998</v>
      </c>
      <c r="AY10" s="48">
        <v>0</v>
      </c>
      <c r="AZ10" s="48">
        <v>0</v>
      </c>
      <c r="BA10" s="48">
        <v>34.079000000000001</v>
      </c>
      <c r="BB10" s="48">
        <v>177.601</v>
      </c>
      <c r="BC10" s="48">
        <v>335.67</v>
      </c>
      <c r="BD10" s="48">
        <v>3.0630000000000002</v>
      </c>
      <c r="BE10" s="48">
        <v>0</v>
      </c>
      <c r="BF10" s="48">
        <v>0</v>
      </c>
      <c r="BG10" s="48">
        <v>0</v>
      </c>
      <c r="BH10" s="48">
        <v>0</v>
      </c>
      <c r="BI10" s="48">
        <v>1</v>
      </c>
      <c r="BJ10" s="48">
        <v>0</v>
      </c>
      <c r="BK10" s="48">
        <v>5078</v>
      </c>
      <c r="BL10" s="48">
        <v>6152</v>
      </c>
      <c r="BM10" s="48">
        <v>1092601</v>
      </c>
      <c r="BN10" s="48">
        <v>0</v>
      </c>
      <c r="BO10" s="48">
        <v>127478</v>
      </c>
      <c r="BP10" s="48">
        <v>1884</v>
      </c>
      <c r="BQ10" s="48">
        <v>0</v>
      </c>
      <c r="BR10" s="48">
        <v>1884</v>
      </c>
      <c r="BS10" s="48">
        <v>0</v>
      </c>
      <c r="BT10" s="48">
        <v>413008</v>
      </c>
      <c r="BU10" s="48">
        <v>0</v>
      </c>
      <c r="BV10" s="48">
        <v>424439</v>
      </c>
      <c r="BW10" s="48">
        <v>11431</v>
      </c>
      <c r="BX10" s="48">
        <v>274613</v>
      </c>
      <c r="BY10" s="48">
        <v>0</v>
      </c>
      <c r="BZ10" s="48">
        <v>10212</v>
      </c>
      <c r="CA10" s="48">
        <v>0</v>
      </c>
      <c r="CB10" s="48">
        <v>0</v>
      </c>
      <c r="CC10" s="48">
        <v>63097</v>
      </c>
      <c r="CD10" s="48">
        <v>0</v>
      </c>
      <c r="CE10" s="48">
        <v>347922</v>
      </c>
      <c r="CF10" s="48">
        <v>62416</v>
      </c>
      <c r="CG10" s="48">
        <v>283033</v>
      </c>
      <c r="CH10" s="48">
        <v>0</v>
      </c>
      <c r="CI10" s="48">
        <v>283033</v>
      </c>
      <c r="CJ10" s="48">
        <v>9334</v>
      </c>
      <c r="CK10" s="48">
        <v>0</v>
      </c>
      <c r="CL10" s="48">
        <v>0</v>
      </c>
      <c r="CM10" s="48">
        <v>0</v>
      </c>
      <c r="CN10" s="48">
        <v>0</v>
      </c>
      <c r="CO10" s="48">
        <v>0</v>
      </c>
      <c r="CP10" s="48">
        <v>0</v>
      </c>
      <c r="CQ10" s="48">
        <v>0</v>
      </c>
      <c r="CR10" s="48">
        <v>0</v>
      </c>
      <c r="CS10" s="48">
        <v>0</v>
      </c>
      <c r="CT10" s="48">
        <v>0</v>
      </c>
      <c r="CU10" s="48">
        <v>0</v>
      </c>
      <c r="CV10" s="48">
        <v>0</v>
      </c>
      <c r="CW10" s="48">
        <v>0</v>
      </c>
      <c r="CX10" s="48">
        <v>0</v>
      </c>
      <c r="CY10" s="48">
        <v>0</v>
      </c>
      <c r="CZ10" s="48">
        <v>0</v>
      </c>
      <c r="DA10" s="48">
        <v>0</v>
      </c>
      <c r="DB10" s="48">
        <v>0</v>
      </c>
      <c r="DC10" s="48">
        <v>0</v>
      </c>
      <c r="DD10" s="48">
        <v>0</v>
      </c>
      <c r="DE10" s="48">
        <v>0</v>
      </c>
      <c r="DF10" s="48">
        <v>0</v>
      </c>
      <c r="DG10" s="48">
        <v>0</v>
      </c>
      <c r="DH10" s="48">
        <v>9334</v>
      </c>
      <c r="DI10" s="48">
        <v>0</v>
      </c>
      <c r="DJ10" s="48">
        <v>22439</v>
      </c>
      <c r="DK10" s="48">
        <v>0</v>
      </c>
      <c r="DL10" s="48">
        <v>0</v>
      </c>
      <c r="DM10" s="48">
        <v>0</v>
      </c>
      <c r="DN10" s="48">
        <v>22439</v>
      </c>
      <c r="DO10" s="48">
        <v>0</v>
      </c>
      <c r="DP10" s="48">
        <v>0</v>
      </c>
      <c r="DQ10" s="48">
        <v>0</v>
      </c>
      <c r="DR10" s="48">
        <v>0</v>
      </c>
      <c r="DS10" s="48">
        <v>22439</v>
      </c>
      <c r="DU10" s="48">
        <v>2234734</v>
      </c>
      <c r="DV10" s="48">
        <v>0</v>
      </c>
      <c r="DW10" s="48">
        <v>0</v>
      </c>
      <c r="DX10" s="48">
        <v>0</v>
      </c>
      <c r="DY10" s="48">
        <v>0</v>
      </c>
      <c r="DZ10" s="48">
        <v>286.61700000000002</v>
      </c>
      <c r="EA10" s="48">
        <v>65062</v>
      </c>
      <c r="EB10" s="48">
        <v>227</v>
      </c>
      <c r="EC10" s="48">
        <v>127478</v>
      </c>
      <c r="ED10" s="48">
        <v>0</v>
      </c>
      <c r="EE10" s="48">
        <v>2107256</v>
      </c>
      <c r="EG10" s="48">
        <v>0</v>
      </c>
      <c r="EH10" s="48">
        <v>0</v>
      </c>
      <c r="EI10" s="48">
        <v>0</v>
      </c>
      <c r="EJ10" s="48">
        <v>0</v>
      </c>
      <c r="EK10" s="48">
        <v>0</v>
      </c>
      <c r="EL10" s="48">
        <v>0</v>
      </c>
      <c r="EM10" s="48">
        <v>0</v>
      </c>
      <c r="EN10" s="48">
        <v>0</v>
      </c>
      <c r="EO10" s="48">
        <v>0</v>
      </c>
      <c r="EP10" s="48">
        <v>0</v>
      </c>
      <c r="EQ10" s="48">
        <v>0</v>
      </c>
      <c r="ER10" s="48">
        <v>0</v>
      </c>
      <c r="ES10" s="48">
        <v>0</v>
      </c>
      <c r="ET10" s="48">
        <v>0</v>
      </c>
      <c r="EU10" s="48">
        <v>0</v>
      </c>
      <c r="EV10" s="48">
        <v>0</v>
      </c>
      <c r="EW10" s="48">
        <v>0</v>
      </c>
      <c r="EX10" s="48">
        <v>2312258</v>
      </c>
      <c r="EY10" s="48">
        <v>139816</v>
      </c>
      <c r="EZ10" s="48">
        <v>2384008</v>
      </c>
      <c r="FA10" s="48">
        <v>0</v>
      </c>
      <c r="FB10" s="48">
        <v>0</v>
      </c>
      <c r="FC10" s="48">
        <v>0</v>
      </c>
      <c r="FD10" s="48">
        <v>65186</v>
      </c>
      <c r="FE10" s="48">
        <v>0</v>
      </c>
      <c r="FF10" s="48">
        <v>0</v>
      </c>
      <c r="FG10" s="48">
        <v>0</v>
      </c>
      <c r="FH10" s="48">
        <v>0</v>
      </c>
      <c r="FJ10" s="48">
        <v>0</v>
      </c>
      <c r="FK10" s="48">
        <v>0</v>
      </c>
      <c r="FL10" s="48">
        <v>0</v>
      </c>
      <c r="FM10" s="48">
        <v>0</v>
      </c>
      <c r="FO10" s="48">
        <v>0</v>
      </c>
      <c r="FP10" s="48">
        <v>0</v>
      </c>
      <c r="FQ10" s="48" t="s">
        <v>166</v>
      </c>
      <c r="FR10" s="48">
        <v>226.96700000000001</v>
      </c>
      <c r="FS10" s="48">
        <v>0</v>
      </c>
      <c r="FT10" s="48">
        <v>0</v>
      </c>
      <c r="FU10" s="48">
        <v>0</v>
      </c>
      <c r="FV10" s="48">
        <v>0</v>
      </c>
      <c r="FW10" s="48">
        <v>0</v>
      </c>
      <c r="FX10" s="48">
        <v>0</v>
      </c>
      <c r="FY10" s="48">
        <v>0</v>
      </c>
      <c r="FZ10" s="48">
        <v>0</v>
      </c>
      <c r="GA10" s="48">
        <v>0</v>
      </c>
      <c r="GB10" s="52">
        <v>5.3545445599999998E-2</v>
      </c>
      <c r="GC10" s="52">
        <v>4.68582762E-2</v>
      </c>
      <c r="GD10" s="48">
        <v>0</v>
      </c>
      <c r="GE10" s="48">
        <v>0</v>
      </c>
      <c r="GM10" s="48">
        <v>0</v>
      </c>
      <c r="GN10" s="48">
        <v>0</v>
      </c>
      <c r="GP10" s="48">
        <v>0</v>
      </c>
      <c r="GQ10" s="48">
        <v>0</v>
      </c>
      <c r="GR10" s="48">
        <v>0</v>
      </c>
      <c r="GS10" s="48">
        <v>435.41199999999998</v>
      </c>
      <c r="GT10" s="48">
        <v>2449070</v>
      </c>
      <c r="GU10" s="48">
        <v>0</v>
      </c>
      <c r="GV10" s="48">
        <v>2149295</v>
      </c>
      <c r="GW10" s="48">
        <v>0</v>
      </c>
      <c r="GX10" s="48">
        <v>0</v>
      </c>
      <c r="GY10" s="48">
        <v>0</v>
      </c>
      <c r="GZ10" s="48">
        <v>0</v>
      </c>
      <c r="HA10" s="48">
        <v>0</v>
      </c>
      <c r="HB10" s="48">
        <v>0</v>
      </c>
      <c r="HC10" s="48">
        <v>4804.7056220000004</v>
      </c>
      <c r="HD10" s="48">
        <v>177.601</v>
      </c>
      <c r="HE10" s="48">
        <v>1</v>
      </c>
      <c r="HF10" s="48">
        <v>0</v>
      </c>
      <c r="HG10" s="48">
        <v>5078</v>
      </c>
      <c r="HH10" s="48">
        <v>5078</v>
      </c>
      <c r="HI10" s="48">
        <v>1</v>
      </c>
      <c r="HJ10" s="48">
        <v>11.34835</v>
      </c>
      <c r="HK10" s="48">
        <v>0</v>
      </c>
      <c r="HL10" s="48">
        <v>0</v>
      </c>
      <c r="HM10" s="48">
        <v>0</v>
      </c>
      <c r="HN10" s="48">
        <v>0</v>
      </c>
      <c r="HO10" s="48">
        <v>0</v>
      </c>
      <c r="HP10" s="48">
        <v>0</v>
      </c>
      <c r="HQ10" s="48">
        <v>0</v>
      </c>
      <c r="HR10" s="48">
        <v>0</v>
      </c>
      <c r="HS10" s="48">
        <v>0.97309000000000001</v>
      </c>
      <c r="HT10" s="48">
        <v>2092027</v>
      </c>
      <c r="HU10" s="48">
        <v>0</v>
      </c>
      <c r="HV10" s="48">
        <v>0</v>
      </c>
      <c r="HW10" s="48">
        <v>384046</v>
      </c>
      <c r="HX10" s="48">
        <v>192023</v>
      </c>
      <c r="HY10" s="48">
        <v>0</v>
      </c>
      <c r="IA10" s="48">
        <v>0</v>
      </c>
      <c r="IB10" s="48">
        <v>0</v>
      </c>
      <c r="IC10" s="48">
        <v>0</v>
      </c>
      <c r="ID10" s="48">
        <v>0</v>
      </c>
      <c r="IE10" s="48">
        <v>0</v>
      </c>
      <c r="IF10" s="48">
        <v>0</v>
      </c>
      <c r="IG10" s="48">
        <v>0</v>
      </c>
      <c r="IH10" s="48">
        <v>2149295</v>
      </c>
      <c r="II10" s="48">
        <v>127478</v>
      </c>
      <c r="IJ10" s="48">
        <v>234713</v>
      </c>
      <c r="IK10" s="48">
        <v>0</v>
      </c>
      <c r="IL10" s="48">
        <v>362191</v>
      </c>
      <c r="IP10" s="48">
        <v>9095</v>
      </c>
      <c r="IQ10" s="48">
        <v>0</v>
      </c>
      <c r="IR10" s="48">
        <v>0</v>
      </c>
      <c r="IS10" s="48">
        <v>0</v>
      </c>
      <c r="IT10" s="48">
        <v>0</v>
      </c>
      <c r="IU10" s="48">
        <v>0</v>
      </c>
      <c r="IV10" s="48">
        <v>1</v>
      </c>
      <c r="IW10" s="48">
        <v>0</v>
      </c>
      <c r="IX10" s="48">
        <v>0</v>
      </c>
    </row>
    <row r="11" spans="1:359" s="48" customFormat="1">
      <c r="A11" s="47">
        <v>15802</v>
      </c>
      <c r="C11" s="48">
        <v>4</v>
      </c>
      <c r="E11" s="48">
        <v>0</v>
      </c>
      <c r="F11" s="48" t="s">
        <v>330</v>
      </c>
      <c r="G11" s="48">
        <v>1</v>
      </c>
      <c r="H11" s="48">
        <v>0</v>
      </c>
      <c r="I11" s="48" t="s">
        <v>537</v>
      </c>
      <c r="J11" s="48">
        <v>0</v>
      </c>
      <c r="L11" s="48">
        <v>12</v>
      </c>
      <c r="M11" s="48" t="s">
        <v>538</v>
      </c>
      <c r="N11" s="48" t="s">
        <v>537</v>
      </c>
      <c r="O11" s="48" t="s">
        <v>537</v>
      </c>
      <c r="P11" s="48">
        <v>0</v>
      </c>
      <c r="R11" s="48">
        <v>824.19799999999998</v>
      </c>
      <c r="S11" s="48">
        <v>0</v>
      </c>
      <c r="T11" s="48">
        <v>0</v>
      </c>
      <c r="U11" s="48">
        <v>0.80800000000000005</v>
      </c>
      <c r="V11" s="48">
        <v>5.5430000000000001</v>
      </c>
      <c r="W11" s="48">
        <v>0</v>
      </c>
      <c r="X11" s="48">
        <v>0</v>
      </c>
      <c r="Y11" s="48">
        <v>0</v>
      </c>
      <c r="Z11" s="48">
        <v>824.19799999999998</v>
      </c>
      <c r="AA11" s="48">
        <v>0</v>
      </c>
      <c r="AB11" s="48">
        <v>0</v>
      </c>
      <c r="AC11" s="48">
        <v>0</v>
      </c>
      <c r="AD11" s="48">
        <v>107.61</v>
      </c>
      <c r="AE11" s="48">
        <v>0</v>
      </c>
      <c r="AF11" s="48">
        <v>0.6</v>
      </c>
      <c r="AG11" s="48">
        <v>7.1630000000000003</v>
      </c>
      <c r="AH11" s="48">
        <v>0</v>
      </c>
      <c r="AI11" s="48">
        <v>0</v>
      </c>
      <c r="AJ11" s="48">
        <v>0</v>
      </c>
      <c r="AK11" s="48">
        <v>0</v>
      </c>
      <c r="AL11" s="48">
        <v>0</v>
      </c>
      <c r="AM11" s="48">
        <v>0</v>
      </c>
      <c r="AN11" s="48">
        <v>0</v>
      </c>
      <c r="AO11" s="48">
        <v>0</v>
      </c>
      <c r="AP11" s="48">
        <v>0</v>
      </c>
      <c r="AQ11" s="48">
        <v>0</v>
      </c>
      <c r="AR11" s="48">
        <v>0</v>
      </c>
      <c r="AS11" s="48">
        <v>0</v>
      </c>
      <c r="AT11" s="48">
        <v>0</v>
      </c>
      <c r="AU11" s="48">
        <v>0</v>
      </c>
      <c r="AV11" s="48">
        <v>0</v>
      </c>
      <c r="AW11" s="48">
        <v>6.9509999999999996</v>
      </c>
      <c r="AX11" s="48">
        <v>20.669</v>
      </c>
      <c r="AY11" s="48">
        <v>0</v>
      </c>
      <c r="AZ11" s="48">
        <v>0</v>
      </c>
      <c r="BA11" s="48">
        <v>33.311</v>
      </c>
      <c r="BB11" s="48">
        <v>783.93600000000004</v>
      </c>
      <c r="BC11" s="48">
        <v>1192.33</v>
      </c>
      <c r="BD11" s="48">
        <v>99.394000000000005</v>
      </c>
      <c r="BE11" s="48">
        <v>0.16700000000000001</v>
      </c>
      <c r="BF11" s="48">
        <v>0</v>
      </c>
      <c r="BG11" s="48">
        <v>0</v>
      </c>
      <c r="BH11" s="48">
        <v>45</v>
      </c>
      <c r="BI11" s="48">
        <v>1</v>
      </c>
      <c r="BJ11" s="48">
        <v>0</v>
      </c>
      <c r="BK11" s="48">
        <v>5078</v>
      </c>
      <c r="BL11" s="48">
        <v>6152</v>
      </c>
      <c r="BM11" s="48">
        <v>4822774</v>
      </c>
      <c r="BN11" s="48">
        <v>0</v>
      </c>
      <c r="BO11" s="48">
        <v>265765</v>
      </c>
      <c r="BP11" s="48">
        <v>61147</v>
      </c>
      <c r="BQ11" s="48">
        <v>0</v>
      </c>
      <c r="BR11" s="48">
        <v>61147</v>
      </c>
      <c r="BS11" s="48">
        <v>0</v>
      </c>
      <c r="BT11" s="48">
        <v>1467043</v>
      </c>
      <c r="BU11" s="48">
        <v>0</v>
      </c>
      <c r="BV11" s="48">
        <v>1467043</v>
      </c>
      <c r="BW11" s="48">
        <v>0</v>
      </c>
      <c r="BX11" s="48">
        <v>127156</v>
      </c>
      <c r="BY11" s="48">
        <v>0</v>
      </c>
      <c r="BZ11" s="48">
        <v>14765</v>
      </c>
      <c r="CA11" s="48">
        <v>0</v>
      </c>
      <c r="CB11" s="48">
        <v>0</v>
      </c>
      <c r="CC11" s="48">
        <v>48473</v>
      </c>
      <c r="CD11" s="48">
        <v>0</v>
      </c>
      <c r="CE11" s="48">
        <v>190394</v>
      </c>
      <c r="CF11" s="48">
        <v>29593</v>
      </c>
      <c r="CG11" s="48">
        <v>276655</v>
      </c>
      <c r="CH11" s="48">
        <v>0</v>
      </c>
      <c r="CI11" s="48">
        <v>276655</v>
      </c>
      <c r="CJ11" s="48">
        <v>0</v>
      </c>
      <c r="CK11" s="48">
        <v>123</v>
      </c>
      <c r="CL11" s="48">
        <v>0</v>
      </c>
      <c r="CM11" s="48">
        <v>123</v>
      </c>
      <c r="CN11" s="48">
        <v>0</v>
      </c>
      <c r="CO11" s="48">
        <v>0</v>
      </c>
      <c r="CP11" s="48">
        <v>0</v>
      </c>
      <c r="CQ11" s="48">
        <v>0</v>
      </c>
      <c r="CR11" s="48">
        <v>0</v>
      </c>
      <c r="CS11" s="48">
        <v>0</v>
      </c>
      <c r="CT11" s="48">
        <v>0</v>
      </c>
      <c r="CU11" s="48">
        <v>0</v>
      </c>
      <c r="CV11" s="48">
        <v>0</v>
      </c>
      <c r="CW11" s="48">
        <v>0</v>
      </c>
      <c r="CX11" s="48">
        <v>0</v>
      </c>
      <c r="CY11" s="48">
        <v>0</v>
      </c>
      <c r="CZ11" s="48">
        <v>0</v>
      </c>
      <c r="DA11" s="48">
        <v>0</v>
      </c>
      <c r="DB11" s="48">
        <v>0</v>
      </c>
      <c r="DC11" s="48">
        <v>0</v>
      </c>
      <c r="DD11" s="48">
        <v>0</v>
      </c>
      <c r="DE11" s="48">
        <v>0</v>
      </c>
      <c r="DF11" s="48">
        <v>0</v>
      </c>
      <c r="DG11" s="48">
        <v>0</v>
      </c>
      <c r="DH11" s="48">
        <v>0</v>
      </c>
      <c r="DI11" s="48">
        <v>0</v>
      </c>
      <c r="DJ11" s="48">
        <v>76136</v>
      </c>
      <c r="DK11" s="48">
        <v>0</v>
      </c>
      <c r="DL11" s="48">
        <v>0</v>
      </c>
      <c r="DM11" s="48">
        <v>0</v>
      </c>
      <c r="DN11" s="48">
        <v>76136</v>
      </c>
      <c r="DO11" s="48">
        <v>0</v>
      </c>
      <c r="DP11" s="48">
        <v>0</v>
      </c>
      <c r="DQ11" s="48">
        <v>0</v>
      </c>
      <c r="DR11" s="48">
        <v>0</v>
      </c>
      <c r="DS11" s="48">
        <v>76136</v>
      </c>
      <c r="DU11" s="48">
        <v>6923865</v>
      </c>
      <c r="DV11" s="48">
        <v>0</v>
      </c>
      <c r="DW11" s="48">
        <v>0</v>
      </c>
      <c r="DX11" s="48">
        <v>0</v>
      </c>
      <c r="DY11" s="48">
        <v>0</v>
      </c>
      <c r="DZ11" s="48">
        <v>286.61700000000002</v>
      </c>
      <c r="EA11" s="48">
        <v>236172</v>
      </c>
      <c r="EB11" s="48">
        <v>824</v>
      </c>
      <c r="EC11" s="48">
        <v>265765</v>
      </c>
      <c r="ED11" s="48">
        <v>0</v>
      </c>
      <c r="EE11" s="48">
        <v>6658100</v>
      </c>
      <c r="EG11" s="48">
        <v>0</v>
      </c>
      <c r="EH11" s="48">
        <v>0</v>
      </c>
      <c r="EI11" s="48">
        <v>0</v>
      </c>
      <c r="EJ11" s="48">
        <v>0</v>
      </c>
      <c r="EK11" s="48">
        <v>0</v>
      </c>
      <c r="EL11" s="48">
        <v>0</v>
      </c>
      <c r="EM11" s="48">
        <v>0</v>
      </c>
      <c r="EN11" s="48">
        <v>0</v>
      </c>
      <c r="EO11" s="48">
        <v>0</v>
      </c>
      <c r="EP11" s="48">
        <v>0</v>
      </c>
      <c r="EQ11" s="48">
        <v>0</v>
      </c>
      <c r="ER11" s="48">
        <v>0</v>
      </c>
      <c r="ES11" s="48">
        <v>0</v>
      </c>
      <c r="ET11" s="48">
        <v>0</v>
      </c>
      <c r="EU11" s="48">
        <v>0</v>
      </c>
      <c r="EV11" s="48">
        <v>0</v>
      </c>
      <c r="EW11" s="48">
        <v>0</v>
      </c>
      <c r="EX11" s="48">
        <v>7308246</v>
      </c>
      <c r="EY11" s="48">
        <v>443413</v>
      </c>
      <c r="EZ11" s="48">
        <v>7337839</v>
      </c>
      <c r="FA11" s="48">
        <v>0</v>
      </c>
      <c r="FB11" s="48">
        <v>0</v>
      </c>
      <c r="FC11" s="48">
        <v>0</v>
      </c>
      <c r="FD11" s="48">
        <v>206733</v>
      </c>
      <c r="FE11" s="48">
        <v>0</v>
      </c>
      <c r="FF11" s="48">
        <v>0</v>
      </c>
      <c r="FG11" s="48">
        <v>0</v>
      </c>
      <c r="FH11" s="48">
        <v>0</v>
      </c>
      <c r="FJ11" s="48">
        <v>0</v>
      </c>
      <c r="FK11" s="48">
        <v>0</v>
      </c>
      <c r="FL11" s="48">
        <v>0</v>
      </c>
      <c r="FM11" s="48">
        <v>0</v>
      </c>
      <c r="FO11" s="48">
        <v>0</v>
      </c>
      <c r="FP11" s="48">
        <v>0</v>
      </c>
      <c r="FQ11" s="48" t="s">
        <v>217</v>
      </c>
      <c r="FR11" s="48">
        <v>824.19799999999998</v>
      </c>
      <c r="FS11" s="48">
        <v>0</v>
      </c>
      <c r="FT11" s="48">
        <v>0</v>
      </c>
      <c r="FU11" s="48">
        <v>0</v>
      </c>
      <c r="FV11" s="48">
        <v>0</v>
      </c>
      <c r="FW11" s="48">
        <v>0</v>
      </c>
      <c r="FX11" s="48">
        <v>0</v>
      </c>
      <c r="FY11" s="48">
        <v>0</v>
      </c>
      <c r="FZ11" s="48">
        <v>0</v>
      </c>
      <c r="GA11" s="48">
        <v>0</v>
      </c>
      <c r="GB11" s="52">
        <v>5.3545445599999998E-2</v>
      </c>
      <c r="GC11" s="52">
        <v>4.68582762E-2</v>
      </c>
      <c r="GD11" s="48">
        <v>0</v>
      </c>
      <c r="GE11" s="48">
        <v>0</v>
      </c>
      <c r="GM11" s="48">
        <v>0</v>
      </c>
      <c r="GN11" s="48">
        <v>0</v>
      </c>
      <c r="GP11" s="48">
        <v>0</v>
      </c>
      <c r="GQ11" s="48">
        <v>0</v>
      </c>
      <c r="GR11" s="48">
        <v>0</v>
      </c>
      <c r="GS11" s="48">
        <v>1380.8679999999999</v>
      </c>
      <c r="GT11" s="48">
        <v>7574011</v>
      </c>
      <c r="GU11" s="48">
        <v>0</v>
      </c>
      <c r="GV11" s="48">
        <v>9263803</v>
      </c>
      <c r="GW11" s="48">
        <v>0</v>
      </c>
      <c r="GX11" s="48">
        <v>0</v>
      </c>
      <c r="GY11" s="48">
        <v>0</v>
      </c>
      <c r="GZ11" s="48">
        <v>0</v>
      </c>
      <c r="HA11" s="48">
        <v>0</v>
      </c>
      <c r="HB11" s="48">
        <v>0</v>
      </c>
      <c r="HC11" s="48">
        <v>4804.7056220000004</v>
      </c>
      <c r="HD11" s="48">
        <v>783.93600000000004</v>
      </c>
      <c r="HE11" s="48">
        <v>1</v>
      </c>
      <c r="HF11" s="48">
        <v>0</v>
      </c>
      <c r="HG11" s="48">
        <v>5078</v>
      </c>
      <c r="HH11" s="48">
        <v>5078</v>
      </c>
      <c r="HI11" s="48">
        <v>1</v>
      </c>
      <c r="HJ11" s="48">
        <v>41.209899999999998</v>
      </c>
      <c r="HK11" s="48">
        <v>0</v>
      </c>
      <c r="HL11" s="48">
        <v>0</v>
      </c>
      <c r="HM11" s="48">
        <v>0</v>
      </c>
      <c r="HN11" s="48">
        <v>0</v>
      </c>
      <c r="HO11" s="48">
        <v>0</v>
      </c>
      <c r="HP11" s="48">
        <v>0</v>
      </c>
      <c r="HQ11" s="48">
        <v>0</v>
      </c>
      <c r="HR11" s="48">
        <v>0</v>
      </c>
      <c r="HS11" s="48">
        <v>0.97309000000000001</v>
      </c>
      <c r="HT11" s="48">
        <v>6634662</v>
      </c>
      <c r="HU11" s="48">
        <v>0</v>
      </c>
      <c r="HV11" s="48">
        <v>0</v>
      </c>
      <c r="HW11" s="48">
        <v>384046</v>
      </c>
      <c r="HX11" s="48">
        <v>192023</v>
      </c>
      <c r="HY11" s="48">
        <v>0</v>
      </c>
      <c r="IA11" s="48">
        <v>0</v>
      </c>
      <c r="IB11" s="48">
        <v>0</v>
      </c>
      <c r="IC11" s="48">
        <v>0</v>
      </c>
      <c r="ID11" s="48">
        <v>0</v>
      </c>
      <c r="IE11" s="48">
        <v>0</v>
      </c>
      <c r="IF11" s="48">
        <v>0</v>
      </c>
      <c r="IG11" s="48">
        <v>0</v>
      </c>
      <c r="IH11" s="48">
        <v>9263803</v>
      </c>
      <c r="II11" s="48">
        <v>265765</v>
      </c>
      <c r="IJ11" s="48">
        <v>-1925964</v>
      </c>
      <c r="IK11" s="48">
        <v>0</v>
      </c>
      <c r="IL11" s="48">
        <v>-1660199</v>
      </c>
      <c r="IP11" s="48">
        <v>9095</v>
      </c>
      <c r="IQ11" s="48">
        <v>0</v>
      </c>
      <c r="IR11" s="48">
        <v>0</v>
      </c>
      <c r="IS11" s="48">
        <v>0</v>
      </c>
      <c r="IT11" s="48">
        <v>0</v>
      </c>
      <c r="IU11" s="48">
        <v>0</v>
      </c>
      <c r="IV11" s="48">
        <v>1</v>
      </c>
      <c r="IW11" s="48">
        <v>0</v>
      </c>
      <c r="IX11" s="48">
        <v>0</v>
      </c>
    </row>
    <row r="12" spans="1:359" s="48" customFormat="1">
      <c r="A12" s="47">
        <v>15803</v>
      </c>
      <c r="C12" s="48">
        <v>4</v>
      </c>
      <c r="E12" s="48">
        <v>0</v>
      </c>
      <c r="F12" s="48" t="s">
        <v>330</v>
      </c>
      <c r="G12" s="48">
        <v>1</v>
      </c>
      <c r="H12" s="48">
        <v>0</v>
      </c>
      <c r="I12" s="48" t="s">
        <v>537</v>
      </c>
      <c r="J12" s="48">
        <v>0</v>
      </c>
      <c r="L12" s="48">
        <v>12</v>
      </c>
      <c r="M12" s="48" t="s">
        <v>538</v>
      </c>
      <c r="N12" s="48" t="s">
        <v>537</v>
      </c>
      <c r="O12" s="48" t="s">
        <v>537</v>
      </c>
      <c r="P12" s="48">
        <v>0</v>
      </c>
      <c r="R12" s="48">
        <v>478.40600000000001</v>
      </c>
      <c r="S12" s="48">
        <v>0</v>
      </c>
      <c r="T12" s="48">
        <v>0</v>
      </c>
      <c r="U12" s="48">
        <v>0.126</v>
      </c>
      <c r="V12" s="48">
        <v>0</v>
      </c>
      <c r="W12" s="48">
        <v>0</v>
      </c>
      <c r="X12" s="48">
        <v>0</v>
      </c>
      <c r="Y12" s="48">
        <v>0</v>
      </c>
      <c r="Z12" s="48">
        <v>478.40600000000001</v>
      </c>
      <c r="AA12" s="48">
        <v>0</v>
      </c>
      <c r="AB12" s="48">
        <v>0</v>
      </c>
      <c r="AC12" s="48">
        <v>0</v>
      </c>
      <c r="AD12" s="48">
        <v>32.200000000000003</v>
      </c>
      <c r="AE12" s="48">
        <v>0</v>
      </c>
      <c r="AF12" s="48">
        <v>0</v>
      </c>
      <c r="AG12" s="48">
        <v>20.846</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0.126</v>
      </c>
      <c r="AX12" s="48">
        <v>0.63</v>
      </c>
      <c r="AY12" s="48">
        <v>0</v>
      </c>
      <c r="AZ12" s="48">
        <v>0</v>
      </c>
      <c r="BA12" s="48">
        <v>1.9379999999999999</v>
      </c>
      <c r="BB12" s="48">
        <v>476.34199999999998</v>
      </c>
      <c r="BC12" s="48">
        <v>545.33000000000004</v>
      </c>
      <c r="BD12" s="48">
        <v>12.901999999999999</v>
      </c>
      <c r="BE12" s="48">
        <v>0</v>
      </c>
      <c r="BF12" s="48">
        <v>0</v>
      </c>
      <c r="BG12" s="48">
        <v>0</v>
      </c>
      <c r="BH12" s="48">
        <v>31</v>
      </c>
      <c r="BI12" s="48">
        <v>1</v>
      </c>
      <c r="BJ12" s="48">
        <v>0</v>
      </c>
      <c r="BK12" s="48">
        <v>5078</v>
      </c>
      <c r="BL12" s="48">
        <v>6152</v>
      </c>
      <c r="BM12" s="48">
        <v>2930456</v>
      </c>
      <c r="BN12" s="48">
        <v>0</v>
      </c>
      <c r="BO12" s="48">
        <v>146145</v>
      </c>
      <c r="BP12" s="48">
        <v>7937</v>
      </c>
      <c r="BQ12" s="48">
        <v>0</v>
      </c>
      <c r="BR12" s="48">
        <v>7937</v>
      </c>
      <c r="BS12" s="48">
        <v>0</v>
      </c>
      <c r="BT12" s="48">
        <v>670974</v>
      </c>
      <c r="BU12" s="48">
        <v>0</v>
      </c>
      <c r="BV12" s="48">
        <v>670974</v>
      </c>
      <c r="BW12" s="48">
        <v>0</v>
      </c>
      <c r="BX12" s="48">
        <v>3876</v>
      </c>
      <c r="BY12" s="48">
        <v>0</v>
      </c>
      <c r="BZ12" s="48">
        <v>0</v>
      </c>
      <c r="CA12" s="48">
        <v>0</v>
      </c>
      <c r="CB12" s="48">
        <v>0</v>
      </c>
      <c r="CC12" s="48">
        <v>141069</v>
      </c>
      <c r="CD12" s="48">
        <v>0</v>
      </c>
      <c r="CE12" s="48">
        <v>144945</v>
      </c>
      <c r="CF12" s="48">
        <v>8855</v>
      </c>
      <c r="CG12" s="48">
        <v>16095</v>
      </c>
      <c r="CH12" s="48">
        <v>0</v>
      </c>
      <c r="CI12" s="48">
        <v>16095</v>
      </c>
      <c r="CJ12" s="48">
        <v>0</v>
      </c>
      <c r="CK12" s="48">
        <v>0</v>
      </c>
      <c r="CL12" s="48">
        <v>0</v>
      </c>
      <c r="CM12" s="48">
        <v>0</v>
      </c>
      <c r="CN12" s="48">
        <v>0</v>
      </c>
      <c r="CO12" s="48">
        <v>0</v>
      </c>
      <c r="CP12" s="48">
        <v>0</v>
      </c>
      <c r="CQ12" s="48">
        <v>0</v>
      </c>
      <c r="CR12" s="48">
        <v>0</v>
      </c>
      <c r="CS12" s="48">
        <v>0</v>
      </c>
      <c r="CT12" s="48">
        <v>0</v>
      </c>
      <c r="CU12" s="48">
        <v>0</v>
      </c>
      <c r="CV12" s="48">
        <v>0</v>
      </c>
      <c r="CW12" s="48">
        <v>0</v>
      </c>
      <c r="CX12" s="48">
        <v>0</v>
      </c>
      <c r="CY12" s="48">
        <v>0</v>
      </c>
      <c r="CZ12" s="48">
        <v>0</v>
      </c>
      <c r="DA12" s="48">
        <v>0</v>
      </c>
      <c r="DB12" s="48">
        <v>0</v>
      </c>
      <c r="DC12" s="48">
        <v>0</v>
      </c>
      <c r="DD12" s="48">
        <v>0</v>
      </c>
      <c r="DE12" s="48">
        <v>0</v>
      </c>
      <c r="DF12" s="48">
        <v>0</v>
      </c>
      <c r="DG12" s="48">
        <v>0</v>
      </c>
      <c r="DH12" s="48">
        <v>0</v>
      </c>
      <c r="DI12" s="48">
        <v>0</v>
      </c>
      <c r="DJ12" s="48">
        <v>127575</v>
      </c>
      <c r="DK12" s="48">
        <v>0</v>
      </c>
      <c r="DL12" s="48">
        <v>0</v>
      </c>
      <c r="DM12" s="48">
        <v>0</v>
      </c>
      <c r="DN12" s="48">
        <v>127575</v>
      </c>
      <c r="DO12" s="48">
        <v>0</v>
      </c>
      <c r="DP12" s="48">
        <v>0</v>
      </c>
      <c r="DQ12" s="48">
        <v>0</v>
      </c>
      <c r="DR12" s="48">
        <v>0</v>
      </c>
      <c r="DS12" s="48">
        <v>127575</v>
      </c>
      <c r="DU12" s="48">
        <v>3906837</v>
      </c>
      <c r="DV12" s="48">
        <v>0</v>
      </c>
      <c r="DW12" s="48">
        <v>0</v>
      </c>
      <c r="DX12" s="48">
        <v>0</v>
      </c>
      <c r="DY12" s="48">
        <v>0</v>
      </c>
      <c r="DZ12" s="48">
        <v>286.61700000000002</v>
      </c>
      <c r="EA12" s="48">
        <v>137290</v>
      </c>
      <c r="EB12" s="48">
        <v>479</v>
      </c>
      <c r="EC12" s="48">
        <v>146145</v>
      </c>
      <c r="ED12" s="48">
        <v>0</v>
      </c>
      <c r="EE12" s="48">
        <v>3760692</v>
      </c>
      <c r="EG12" s="48">
        <v>0</v>
      </c>
      <c r="EH12" s="48">
        <v>0</v>
      </c>
      <c r="EI12" s="48">
        <v>0</v>
      </c>
      <c r="EJ12" s="48">
        <v>0</v>
      </c>
      <c r="EK12" s="48">
        <v>0</v>
      </c>
      <c r="EL12" s="48">
        <v>0</v>
      </c>
      <c r="EM12" s="48">
        <v>0</v>
      </c>
      <c r="EN12" s="48">
        <v>0</v>
      </c>
      <c r="EO12" s="48">
        <v>0</v>
      </c>
      <c r="EP12" s="48">
        <v>0</v>
      </c>
      <c r="EQ12" s="48">
        <v>0</v>
      </c>
      <c r="ER12" s="48">
        <v>0</v>
      </c>
      <c r="ES12" s="48">
        <v>0</v>
      </c>
      <c r="ET12" s="48">
        <v>0</v>
      </c>
      <c r="EU12" s="48">
        <v>0</v>
      </c>
      <c r="EV12" s="48">
        <v>0</v>
      </c>
      <c r="EW12" s="48">
        <v>0</v>
      </c>
      <c r="EX12" s="48">
        <v>4120220</v>
      </c>
      <c r="EY12" s="48">
        <v>245206</v>
      </c>
      <c r="EZ12" s="48">
        <v>4129075</v>
      </c>
      <c r="FA12" s="48">
        <v>0</v>
      </c>
      <c r="FB12" s="48">
        <v>0</v>
      </c>
      <c r="FC12" s="48">
        <v>0</v>
      </c>
      <c r="FD12" s="48">
        <v>114322</v>
      </c>
      <c r="FE12" s="48">
        <v>0</v>
      </c>
      <c r="FF12" s="48">
        <v>0</v>
      </c>
      <c r="FG12" s="48">
        <v>0</v>
      </c>
      <c r="FH12" s="48">
        <v>0</v>
      </c>
      <c r="FJ12" s="48">
        <v>0</v>
      </c>
      <c r="FK12" s="48">
        <v>0</v>
      </c>
      <c r="FL12" s="48">
        <v>0</v>
      </c>
      <c r="FM12" s="48">
        <v>0</v>
      </c>
      <c r="FO12" s="48">
        <v>0</v>
      </c>
      <c r="FP12" s="48">
        <v>0</v>
      </c>
      <c r="FQ12" s="48" t="s">
        <v>68</v>
      </c>
      <c r="FR12" s="48">
        <v>478.40600000000001</v>
      </c>
      <c r="FS12" s="48">
        <v>0</v>
      </c>
      <c r="FT12" s="48">
        <v>0</v>
      </c>
      <c r="FU12" s="48">
        <v>0</v>
      </c>
      <c r="FV12" s="48">
        <v>0</v>
      </c>
      <c r="FW12" s="48">
        <v>0</v>
      </c>
      <c r="FX12" s="48">
        <v>0</v>
      </c>
      <c r="FY12" s="48">
        <v>0</v>
      </c>
      <c r="FZ12" s="48">
        <v>0</v>
      </c>
      <c r="GA12" s="48">
        <v>0</v>
      </c>
      <c r="GB12" s="52">
        <v>5.3545445599999998E-2</v>
      </c>
      <c r="GC12" s="52">
        <v>4.68582762E-2</v>
      </c>
      <c r="GD12" s="48">
        <v>0</v>
      </c>
      <c r="GE12" s="48">
        <v>0</v>
      </c>
      <c r="GM12" s="48">
        <v>0</v>
      </c>
      <c r="GN12" s="48">
        <v>0</v>
      </c>
      <c r="GP12" s="48">
        <v>0</v>
      </c>
      <c r="GQ12" s="48">
        <v>0</v>
      </c>
      <c r="GR12" s="48">
        <v>0</v>
      </c>
      <c r="GS12" s="48">
        <v>763.61500000000001</v>
      </c>
      <c r="GT12" s="48">
        <v>4266365</v>
      </c>
      <c r="GU12" s="48">
        <v>0</v>
      </c>
      <c r="GV12" s="48">
        <v>5189317</v>
      </c>
      <c r="GW12" s="48">
        <v>0</v>
      </c>
      <c r="GX12" s="48">
        <v>0</v>
      </c>
      <c r="GY12" s="48">
        <v>0</v>
      </c>
      <c r="GZ12" s="48">
        <v>0</v>
      </c>
      <c r="HA12" s="48">
        <v>0</v>
      </c>
      <c r="HB12" s="48">
        <v>0</v>
      </c>
      <c r="HC12" s="48">
        <v>4804.7056220000004</v>
      </c>
      <c r="HD12" s="48">
        <v>476.34199999999998</v>
      </c>
      <c r="HE12" s="48">
        <v>1</v>
      </c>
      <c r="HF12" s="48">
        <v>0</v>
      </c>
      <c r="HG12" s="48">
        <v>5078</v>
      </c>
      <c r="HH12" s="48">
        <v>5078</v>
      </c>
      <c r="HI12" s="48">
        <v>1</v>
      </c>
      <c r="HJ12" s="48">
        <v>23.920300000000001</v>
      </c>
      <c r="HK12" s="48">
        <v>0</v>
      </c>
      <c r="HL12" s="48">
        <v>0</v>
      </c>
      <c r="HM12" s="48">
        <v>0</v>
      </c>
      <c r="HN12" s="48">
        <v>0</v>
      </c>
      <c r="HO12" s="48">
        <v>0</v>
      </c>
      <c r="HP12" s="48">
        <v>0</v>
      </c>
      <c r="HQ12" s="48">
        <v>0</v>
      </c>
      <c r="HR12" s="48">
        <v>0</v>
      </c>
      <c r="HS12" s="48">
        <v>0.97309000000000001</v>
      </c>
      <c r="HT12" s="48">
        <v>3668947</v>
      </c>
      <c r="HU12" s="48">
        <v>0</v>
      </c>
      <c r="HV12" s="48">
        <v>0</v>
      </c>
      <c r="HW12" s="48">
        <v>384046</v>
      </c>
      <c r="HX12" s="48">
        <v>192023</v>
      </c>
      <c r="HY12" s="48">
        <v>0</v>
      </c>
      <c r="IA12" s="48">
        <v>0</v>
      </c>
      <c r="IB12" s="48">
        <v>0</v>
      </c>
      <c r="IC12" s="48">
        <v>0</v>
      </c>
      <c r="ID12" s="48">
        <v>0</v>
      </c>
      <c r="IE12" s="48">
        <v>0</v>
      </c>
      <c r="IF12" s="48">
        <v>0</v>
      </c>
      <c r="IG12" s="48">
        <v>0</v>
      </c>
      <c r="IH12" s="48">
        <v>5189317</v>
      </c>
      <c r="II12" s="48">
        <v>146145</v>
      </c>
      <c r="IJ12" s="48">
        <v>-1060242</v>
      </c>
      <c r="IK12" s="48">
        <v>0</v>
      </c>
      <c r="IL12" s="48">
        <v>-914097</v>
      </c>
      <c r="IP12" s="48">
        <v>9095</v>
      </c>
      <c r="IQ12" s="48">
        <v>0</v>
      </c>
      <c r="IR12" s="48">
        <v>0</v>
      </c>
      <c r="IS12" s="48">
        <v>0</v>
      </c>
      <c r="IT12" s="48">
        <v>0</v>
      </c>
      <c r="IU12" s="48">
        <v>0</v>
      </c>
      <c r="IV12" s="48">
        <v>1</v>
      </c>
      <c r="IW12" s="48">
        <v>0</v>
      </c>
      <c r="IX12" s="48">
        <v>0</v>
      </c>
    </row>
    <row r="13" spans="1:359" s="48" customFormat="1">
      <c r="A13" s="47">
        <v>15805</v>
      </c>
      <c r="C13" s="48">
        <v>4</v>
      </c>
      <c r="E13" s="48">
        <v>0</v>
      </c>
      <c r="F13" s="48" t="s">
        <v>330</v>
      </c>
      <c r="G13" s="48">
        <v>1</v>
      </c>
      <c r="H13" s="48">
        <v>0</v>
      </c>
      <c r="I13" s="48" t="s">
        <v>537</v>
      </c>
      <c r="J13" s="48">
        <v>0</v>
      </c>
      <c r="L13" s="48">
        <v>12</v>
      </c>
      <c r="M13" s="48" t="s">
        <v>538</v>
      </c>
      <c r="N13" s="48" t="s">
        <v>537</v>
      </c>
      <c r="O13" s="48" t="s">
        <v>537</v>
      </c>
      <c r="P13" s="48">
        <v>0</v>
      </c>
      <c r="R13" s="48">
        <v>593.25400000000002</v>
      </c>
      <c r="S13" s="48">
        <v>0</v>
      </c>
      <c r="T13" s="48">
        <v>0</v>
      </c>
      <c r="U13" s="48">
        <v>0.4</v>
      </c>
      <c r="V13" s="48">
        <v>9.9920000000000009</v>
      </c>
      <c r="W13" s="48">
        <v>1.224</v>
      </c>
      <c r="X13" s="48">
        <v>0</v>
      </c>
      <c r="Y13" s="48">
        <v>0</v>
      </c>
      <c r="Z13" s="48">
        <v>593.25400000000002</v>
      </c>
      <c r="AA13" s="48">
        <v>0</v>
      </c>
      <c r="AB13" s="48">
        <v>0</v>
      </c>
      <c r="AC13" s="48">
        <v>0</v>
      </c>
      <c r="AD13" s="48">
        <v>0</v>
      </c>
      <c r="AE13" s="48">
        <v>0</v>
      </c>
      <c r="AF13" s="48">
        <v>0</v>
      </c>
      <c r="AG13" s="48">
        <v>12.824999999999999</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11.616</v>
      </c>
      <c r="AX13" s="48">
        <v>35.648000000000003</v>
      </c>
      <c r="AY13" s="48">
        <v>0</v>
      </c>
      <c r="AZ13" s="48">
        <v>0</v>
      </c>
      <c r="BA13" s="48">
        <v>0</v>
      </c>
      <c r="BB13" s="48">
        <v>581.63800000000003</v>
      </c>
      <c r="BC13" s="48">
        <v>573</v>
      </c>
      <c r="BD13" s="48">
        <v>63.366999999999997</v>
      </c>
      <c r="BE13" s="48">
        <v>0</v>
      </c>
      <c r="BF13" s="48">
        <v>0</v>
      </c>
      <c r="BG13" s="48">
        <v>0</v>
      </c>
      <c r="BH13" s="48">
        <v>50</v>
      </c>
      <c r="BI13" s="48">
        <v>1</v>
      </c>
      <c r="BJ13" s="48">
        <v>0</v>
      </c>
      <c r="BK13" s="48">
        <v>5078</v>
      </c>
      <c r="BL13" s="48">
        <v>6152</v>
      </c>
      <c r="BM13" s="48">
        <v>3578237</v>
      </c>
      <c r="BN13" s="48">
        <v>0</v>
      </c>
      <c r="BO13" s="48">
        <v>170250</v>
      </c>
      <c r="BP13" s="48">
        <v>38983</v>
      </c>
      <c r="BQ13" s="48">
        <v>0</v>
      </c>
      <c r="BR13" s="48">
        <v>38983</v>
      </c>
      <c r="BS13" s="48">
        <v>0</v>
      </c>
      <c r="BT13" s="48">
        <v>705019</v>
      </c>
      <c r="BU13" s="48">
        <v>0</v>
      </c>
      <c r="BV13" s="48">
        <v>705019</v>
      </c>
      <c r="BW13" s="48">
        <v>0</v>
      </c>
      <c r="BX13" s="48">
        <v>219306</v>
      </c>
      <c r="BY13" s="48">
        <v>0</v>
      </c>
      <c r="BZ13" s="48">
        <v>0</v>
      </c>
      <c r="CA13" s="48">
        <v>0</v>
      </c>
      <c r="CB13" s="48">
        <v>0</v>
      </c>
      <c r="CC13" s="48">
        <v>86789</v>
      </c>
      <c r="CD13" s="48">
        <v>0</v>
      </c>
      <c r="CE13" s="48">
        <v>306095</v>
      </c>
      <c r="CF13" s="48">
        <v>0</v>
      </c>
      <c r="CG13" s="48">
        <v>0</v>
      </c>
      <c r="CH13" s="48">
        <v>0</v>
      </c>
      <c r="CI13" s="48">
        <v>0</v>
      </c>
      <c r="CJ13" s="48">
        <v>0</v>
      </c>
      <c r="CK13" s="48">
        <v>0</v>
      </c>
      <c r="CL13" s="48">
        <v>0</v>
      </c>
      <c r="CM13" s="48">
        <v>0</v>
      </c>
      <c r="CN13" s="48">
        <v>0</v>
      </c>
      <c r="CO13" s="48">
        <v>0</v>
      </c>
      <c r="CP13" s="48">
        <v>0</v>
      </c>
      <c r="CQ13" s="48">
        <v>0</v>
      </c>
      <c r="CR13" s="48">
        <v>0</v>
      </c>
      <c r="CS13" s="48">
        <v>0</v>
      </c>
      <c r="CT13" s="48">
        <v>0</v>
      </c>
      <c r="CU13" s="48">
        <v>0</v>
      </c>
      <c r="CV13" s="48">
        <v>0</v>
      </c>
      <c r="CW13" s="48">
        <v>0</v>
      </c>
      <c r="CX13" s="48">
        <v>0</v>
      </c>
      <c r="CY13" s="48">
        <v>0</v>
      </c>
      <c r="CZ13" s="48">
        <v>0</v>
      </c>
      <c r="DA13" s="48">
        <v>0</v>
      </c>
      <c r="DB13" s="48">
        <v>0</v>
      </c>
      <c r="DC13" s="48">
        <v>0</v>
      </c>
      <c r="DD13" s="48">
        <v>0</v>
      </c>
      <c r="DE13" s="48">
        <v>0</v>
      </c>
      <c r="DF13" s="48">
        <v>0</v>
      </c>
      <c r="DG13" s="48">
        <v>0</v>
      </c>
      <c r="DH13" s="48">
        <v>0</v>
      </c>
      <c r="DI13" s="48">
        <v>0</v>
      </c>
      <c r="DJ13" s="48">
        <v>0</v>
      </c>
      <c r="DK13" s="48">
        <v>0</v>
      </c>
      <c r="DL13" s="48">
        <v>0</v>
      </c>
      <c r="DM13" s="48">
        <v>0</v>
      </c>
      <c r="DN13" s="48">
        <v>0</v>
      </c>
      <c r="DO13" s="48">
        <v>0</v>
      </c>
      <c r="DP13" s="48">
        <v>0</v>
      </c>
      <c r="DQ13" s="48">
        <v>0</v>
      </c>
      <c r="DR13" s="48">
        <v>0</v>
      </c>
      <c r="DS13" s="48">
        <v>0</v>
      </c>
      <c r="DU13" s="48">
        <v>4628334</v>
      </c>
      <c r="DV13" s="48">
        <v>0</v>
      </c>
      <c r="DW13" s="48">
        <v>0</v>
      </c>
      <c r="DX13" s="48">
        <v>0</v>
      </c>
      <c r="DY13" s="48">
        <v>0</v>
      </c>
      <c r="DZ13" s="48">
        <v>286.61700000000002</v>
      </c>
      <c r="EA13" s="48">
        <v>170250</v>
      </c>
      <c r="EB13" s="48">
        <v>594</v>
      </c>
      <c r="EC13" s="48">
        <v>170250</v>
      </c>
      <c r="ED13" s="48">
        <v>0</v>
      </c>
      <c r="EE13" s="48">
        <v>4458084</v>
      </c>
      <c r="EG13" s="48">
        <v>0</v>
      </c>
      <c r="EH13" s="48">
        <v>0</v>
      </c>
      <c r="EI13" s="48">
        <v>0</v>
      </c>
      <c r="EJ13" s="48">
        <v>0</v>
      </c>
      <c r="EK13" s="48">
        <v>0</v>
      </c>
      <c r="EL13" s="48">
        <v>0</v>
      </c>
      <c r="EM13" s="48">
        <v>0</v>
      </c>
      <c r="EN13" s="48">
        <v>0</v>
      </c>
      <c r="EO13" s="48">
        <v>0</v>
      </c>
      <c r="EP13" s="48">
        <v>0</v>
      </c>
      <c r="EQ13" s="48">
        <v>0</v>
      </c>
      <c r="ER13" s="48">
        <v>0</v>
      </c>
      <c r="ES13" s="48">
        <v>0</v>
      </c>
      <c r="ET13" s="48">
        <v>0</v>
      </c>
      <c r="EU13" s="48">
        <v>0</v>
      </c>
      <c r="EV13" s="48">
        <v>0</v>
      </c>
      <c r="EW13" s="48">
        <v>0</v>
      </c>
      <c r="EX13" s="48">
        <v>4899421</v>
      </c>
      <c r="EY13" s="48">
        <v>301001</v>
      </c>
      <c r="EZ13" s="48">
        <v>4899421</v>
      </c>
      <c r="FA13" s="48">
        <v>0</v>
      </c>
      <c r="FB13" s="48">
        <v>0</v>
      </c>
      <c r="FC13" s="48">
        <v>0</v>
      </c>
      <c r="FD13" s="48">
        <v>140336</v>
      </c>
      <c r="FE13" s="48">
        <v>0</v>
      </c>
      <c r="FF13" s="48">
        <v>0</v>
      </c>
      <c r="FG13" s="48">
        <v>0</v>
      </c>
      <c r="FH13" s="48">
        <v>0</v>
      </c>
      <c r="FJ13" s="48">
        <v>0</v>
      </c>
      <c r="FK13" s="48">
        <v>0</v>
      </c>
      <c r="FL13" s="48">
        <v>0</v>
      </c>
      <c r="FM13" s="48">
        <v>0</v>
      </c>
      <c r="FO13" s="48">
        <v>0</v>
      </c>
      <c r="FP13" s="48">
        <v>0</v>
      </c>
      <c r="FQ13" s="48" t="s">
        <v>218</v>
      </c>
      <c r="FR13" s="48">
        <v>593.25400000000002</v>
      </c>
      <c r="FS13" s="48">
        <v>0</v>
      </c>
      <c r="FT13" s="48">
        <v>0</v>
      </c>
      <c r="FU13" s="48">
        <v>0</v>
      </c>
      <c r="FV13" s="48">
        <v>0</v>
      </c>
      <c r="FW13" s="48">
        <v>0</v>
      </c>
      <c r="FX13" s="48">
        <v>0</v>
      </c>
      <c r="FY13" s="48">
        <v>0</v>
      </c>
      <c r="FZ13" s="48">
        <v>0</v>
      </c>
      <c r="GA13" s="48">
        <v>0</v>
      </c>
      <c r="GB13" s="52">
        <v>5.3545445599999998E-2</v>
      </c>
      <c r="GC13" s="52">
        <v>4.68582762E-2</v>
      </c>
      <c r="GD13" s="48">
        <v>0</v>
      </c>
      <c r="GE13" s="48">
        <v>0</v>
      </c>
      <c r="GM13" s="48">
        <v>0</v>
      </c>
      <c r="GN13" s="48">
        <v>0</v>
      </c>
      <c r="GP13" s="48">
        <v>0</v>
      </c>
      <c r="GQ13" s="48">
        <v>0</v>
      </c>
      <c r="GR13" s="48">
        <v>0</v>
      </c>
      <c r="GS13" s="48">
        <v>937.37</v>
      </c>
      <c r="GT13" s="48">
        <v>5069671</v>
      </c>
      <c r="GU13" s="48">
        <v>0</v>
      </c>
      <c r="GV13" s="48">
        <v>4916252</v>
      </c>
      <c r="GW13" s="48">
        <v>0</v>
      </c>
      <c r="GX13" s="48">
        <v>0</v>
      </c>
      <c r="GY13" s="48">
        <v>0</v>
      </c>
      <c r="GZ13" s="48">
        <v>0</v>
      </c>
      <c r="HA13" s="48">
        <v>0</v>
      </c>
      <c r="HB13" s="48">
        <v>0</v>
      </c>
      <c r="HC13" s="48">
        <v>4804.7056220000004</v>
      </c>
      <c r="HD13" s="48">
        <v>581.63800000000003</v>
      </c>
      <c r="HE13" s="48">
        <v>1</v>
      </c>
      <c r="HF13" s="48">
        <v>0</v>
      </c>
      <c r="HG13" s="48">
        <v>5078</v>
      </c>
      <c r="HH13" s="48">
        <v>5078</v>
      </c>
      <c r="HI13" s="48">
        <v>1</v>
      </c>
      <c r="HJ13" s="48">
        <v>29.662700000000001</v>
      </c>
      <c r="HK13" s="48">
        <v>0</v>
      </c>
      <c r="HL13" s="48">
        <v>0</v>
      </c>
      <c r="HM13" s="48">
        <v>0</v>
      </c>
      <c r="HN13" s="48">
        <v>0</v>
      </c>
      <c r="HO13" s="48">
        <v>0</v>
      </c>
      <c r="HP13" s="48">
        <v>0</v>
      </c>
      <c r="HQ13" s="48">
        <v>0</v>
      </c>
      <c r="HR13" s="48">
        <v>0</v>
      </c>
      <c r="HS13" s="48">
        <v>0.97309000000000001</v>
      </c>
      <c r="HT13" s="48">
        <v>4503787</v>
      </c>
      <c r="HU13" s="48">
        <v>0</v>
      </c>
      <c r="HV13" s="48">
        <v>0</v>
      </c>
      <c r="HW13" s="48">
        <v>384046</v>
      </c>
      <c r="HX13" s="48">
        <v>192023</v>
      </c>
      <c r="HY13" s="48">
        <v>0</v>
      </c>
      <c r="IA13" s="48">
        <v>0</v>
      </c>
      <c r="IB13" s="48">
        <v>0</v>
      </c>
      <c r="IC13" s="48">
        <v>0</v>
      </c>
      <c r="ID13" s="48">
        <v>0</v>
      </c>
      <c r="IE13" s="48">
        <v>0</v>
      </c>
      <c r="IF13" s="48">
        <v>0</v>
      </c>
      <c r="IG13" s="48">
        <v>0</v>
      </c>
      <c r="IH13" s="48">
        <v>4916252</v>
      </c>
      <c r="II13" s="48">
        <v>170250</v>
      </c>
      <c r="IJ13" s="48">
        <v>-16831</v>
      </c>
      <c r="IK13" s="48">
        <v>0</v>
      </c>
      <c r="IL13" s="48">
        <v>153419</v>
      </c>
      <c r="IP13" s="48">
        <v>9095</v>
      </c>
      <c r="IQ13" s="48">
        <v>0</v>
      </c>
      <c r="IR13" s="48">
        <v>0</v>
      </c>
      <c r="IS13" s="48">
        <v>0</v>
      </c>
      <c r="IT13" s="48">
        <v>0</v>
      </c>
      <c r="IU13" s="48">
        <v>0</v>
      </c>
      <c r="IV13" s="48">
        <v>1</v>
      </c>
      <c r="IW13" s="48">
        <v>0</v>
      </c>
      <c r="IX13" s="48">
        <v>0</v>
      </c>
    </row>
    <row r="14" spans="1:359" s="48" customFormat="1">
      <c r="A14" s="47">
        <v>15806</v>
      </c>
      <c r="C14" s="48">
        <v>4</v>
      </c>
      <c r="E14" s="48">
        <v>0</v>
      </c>
      <c r="F14" s="48" t="s">
        <v>330</v>
      </c>
      <c r="G14" s="48">
        <v>1</v>
      </c>
      <c r="H14" s="48">
        <v>0</v>
      </c>
      <c r="I14" s="48" t="s">
        <v>537</v>
      </c>
      <c r="J14" s="48">
        <v>0</v>
      </c>
      <c r="L14" s="48">
        <v>12</v>
      </c>
      <c r="M14" s="48" t="s">
        <v>538</v>
      </c>
      <c r="N14" s="48" t="s">
        <v>537</v>
      </c>
      <c r="O14" s="48" t="s">
        <v>537</v>
      </c>
      <c r="P14" s="48">
        <v>0</v>
      </c>
      <c r="R14" s="48">
        <v>1344.5350000000001</v>
      </c>
      <c r="S14" s="48">
        <v>0</v>
      </c>
      <c r="T14" s="48">
        <v>0</v>
      </c>
      <c r="U14" s="48">
        <v>1.5960000000000001</v>
      </c>
      <c r="V14" s="48">
        <v>12.752000000000001</v>
      </c>
      <c r="W14" s="48">
        <v>0.628</v>
      </c>
      <c r="X14" s="48">
        <v>0</v>
      </c>
      <c r="Y14" s="48">
        <v>0</v>
      </c>
      <c r="Z14" s="48">
        <v>1344.5350000000001</v>
      </c>
      <c r="AA14" s="48">
        <v>0</v>
      </c>
      <c r="AB14" s="48">
        <v>0</v>
      </c>
      <c r="AC14" s="48">
        <v>0</v>
      </c>
      <c r="AD14" s="48">
        <v>200.76</v>
      </c>
      <c r="AE14" s="48">
        <v>0</v>
      </c>
      <c r="AF14" s="48">
        <v>0</v>
      </c>
      <c r="AG14" s="48">
        <v>54.290999999999997</v>
      </c>
      <c r="AH14" s="48">
        <v>0</v>
      </c>
      <c r="AI14" s="48">
        <v>0</v>
      </c>
      <c r="AJ14" s="48">
        <v>0</v>
      </c>
      <c r="AK14" s="48">
        <v>0</v>
      </c>
      <c r="AL14" s="48">
        <v>0</v>
      </c>
      <c r="AM14" s="48">
        <v>0</v>
      </c>
      <c r="AN14" s="48">
        <v>0</v>
      </c>
      <c r="AO14" s="48">
        <v>0</v>
      </c>
      <c r="AP14" s="48">
        <v>0</v>
      </c>
      <c r="AQ14" s="48">
        <v>117.083</v>
      </c>
      <c r="AR14" s="48">
        <v>0</v>
      </c>
      <c r="AS14" s="48">
        <v>0</v>
      </c>
      <c r="AT14" s="48">
        <v>14.583</v>
      </c>
      <c r="AU14" s="48">
        <v>0</v>
      </c>
      <c r="AV14" s="48">
        <v>0</v>
      </c>
      <c r="AW14" s="48">
        <v>14.976000000000001</v>
      </c>
      <c r="AX14" s="48">
        <v>48.12</v>
      </c>
      <c r="AY14" s="48">
        <v>0</v>
      </c>
      <c r="AZ14" s="48">
        <v>0</v>
      </c>
      <c r="BA14" s="48">
        <v>14.999000000000001</v>
      </c>
      <c r="BB14" s="48">
        <v>1314.56</v>
      </c>
      <c r="BC14" s="48">
        <v>1455.6</v>
      </c>
      <c r="BD14" s="48">
        <v>154.56899999999999</v>
      </c>
      <c r="BE14" s="48">
        <v>0</v>
      </c>
      <c r="BF14" s="48">
        <v>0</v>
      </c>
      <c r="BG14" s="48">
        <v>0</v>
      </c>
      <c r="BH14" s="48">
        <v>0</v>
      </c>
      <c r="BI14" s="48">
        <v>1</v>
      </c>
      <c r="BJ14" s="48">
        <v>0</v>
      </c>
      <c r="BK14" s="48">
        <v>5078</v>
      </c>
      <c r="BL14" s="48">
        <v>6152</v>
      </c>
      <c r="BM14" s="48">
        <v>8087173</v>
      </c>
      <c r="BN14" s="48">
        <v>0</v>
      </c>
      <c r="BO14" s="48">
        <v>440709</v>
      </c>
      <c r="BP14" s="48">
        <v>95091</v>
      </c>
      <c r="BQ14" s="48">
        <v>0</v>
      </c>
      <c r="BR14" s="48">
        <v>95091</v>
      </c>
      <c r="BS14" s="48">
        <v>0</v>
      </c>
      <c r="BT14" s="48">
        <v>1790970</v>
      </c>
      <c r="BU14" s="48">
        <v>0</v>
      </c>
      <c r="BV14" s="48">
        <v>1790970</v>
      </c>
      <c r="BW14" s="48">
        <v>0</v>
      </c>
      <c r="BX14" s="48">
        <v>296034</v>
      </c>
      <c r="BY14" s="48">
        <v>0</v>
      </c>
      <c r="BZ14" s="48">
        <v>0</v>
      </c>
      <c r="CA14" s="48">
        <v>0</v>
      </c>
      <c r="CB14" s="48">
        <v>0</v>
      </c>
      <c r="CC14" s="48">
        <v>367398</v>
      </c>
      <c r="CD14" s="48">
        <v>0</v>
      </c>
      <c r="CE14" s="48">
        <v>663432</v>
      </c>
      <c r="CF14" s="48">
        <v>55209</v>
      </c>
      <c r="CG14" s="48">
        <v>124570</v>
      </c>
      <c r="CH14" s="48">
        <v>0</v>
      </c>
      <c r="CI14" s="48">
        <v>124570</v>
      </c>
      <c r="CJ14" s="48">
        <v>62187</v>
      </c>
      <c r="CK14" s="48">
        <v>0</v>
      </c>
      <c r="CL14" s="48">
        <v>0</v>
      </c>
      <c r="CM14" s="48">
        <v>0</v>
      </c>
      <c r="CN14" s="48">
        <v>0</v>
      </c>
      <c r="CO14" s="48">
        <v>0</v>
      </c>
      <c r="CP14" s="48">
        <v>0</v>
      </c>
      <c r="CQ14" s="48">
        <v>0</v>
      </c>
      <c r="CR14" s="48">
        <v>0</v>
      </c>
      <c r="CS14" s="48">
        <v>0</v>
      </c>
      <c r="CT14" s="48">
        <v>0</v>
      </c>
      <c r="CU14" s="48">
        <v>0</v>
      </c>
      <c r="CV14" s="48">
        <v>0</v>
      </c>
      <c r="CW14" s="48">
        <v>0</v>
      </c>
      <c r="CX14" s="48">
        <v>0</v>
      </c>
      <c r="CY14" s="48">
        <v>0</v>
      </c>
      <c r="CZ14" s="48">
        <v>0</v>
      </c>
      <c r="DA14" s="48">
        <v>0</v>
      </c>
      <c r="DB14" s="48">
        <v>0</v>
      </c>
      <c r="DC14" s="48">
        <v>0</v>
      </c>
      <c r="DD14" s="48">
        <v>0</v>
      </c>
      <c r="DE14" s="48">
        <v>0</v>
      </c>
      <c r="DF14" s="48">
        <v>0</v>
      </c>
      <c r="DG14" s="48">
        <v>0</v>
      </c>
      <c r="DH14" s="48">
        <v>62187</v>
      </c>
      <c r="DI14" s="48">
        <v>0</v>
      </c>
      <c r="DJ14" s="48">
        <v>222859</v>
      </c>
      <c r="DK14" s="48">
        <v>0</v>
      </c>
      <c r="DL14" s="48">
        <v>0</v>
      </c>
      <c r="DM14" s="48">
        <v>0</v>
      </c>
      <c r="DN14" s="48">
        <v>222859</v>
      </c>
      <c r="DO14" s="48">
        <v>0</v>
      </c>
      <c r="DP14" s="48">
        <v>20031</v>
      </c>
      <c r="DQ14" s="48">
        <v>0</v>
      </c>
      <c r="DR14" s="48">
        <v>0</v>
      </c>
      <c r="DS14" s="48">
        <v>242890</v>
      </c>
      <c r="DU14" s="48">
        <v>11059335</v>
      </c>
      <c r="DV14" s="48">
        <v>0</v>
      </c>
      <c r="DW14" s="48">
        <v>0</v>
      </c>
      <c r="DX14" s="48">
        <v>0</v>
      </c>
      <c r="DY14" s="48">
        <v>0</v>
      </c>
      <c r="DZ14" s="48">
        <v>286.61700000000002</v>
      </c>
      <c r="EA14" s="48">
        <v>385500</v>
      </c>
      <c r="EB14" s="48">
        <v>1345</v>
      </c>
      <c r="EC14" s="48">
        <v>440709</v>
      </c>
      <c r="ED14" s="48">
        <v>0</v>
      </c>
      <c r="EE14" s="48">
        <v>10618626</v>
      </c>
      <c r="EG14" s="48">
        <v>0</v>
      </c>
      <c r="EH14" s="48">
        <v>0</v>
      </c>
      <c r="EI14" s="48">
        <v>0</v>
      </c>
      <c r="EJ14" s="48">
        <v>0</v>
      </c>
      <c r="EK14" s="48">
        <v>0</v>
      </c>
      <c r="EL14" s="48">
        <v>0</v>
      </c>
      <c r="EM14" s="48">
        <v>0</v>
      </c>
      <c r="EN14" s="48">
        <v>0</v>
      </c>
      <c r="EO14" s="48">
        <v>0</v>
      </c>
      <c r="EP14" s="48">
        <v>0</v>
      </c>
      <c r="EQ14" s="48">
        <v>0</v>
      </c>
      <c r="ER14" s="48">
        <v>0</v>
      </c>
      <c r="ES14" s="48">
        <v>0</v>
      </c>
      <c r="ET14" s="48">
        <v>0</v>
      </c>
      <c r="EU14" s="48">
        <v>0</v>
      </c>
      <c r="EV14" s="48">
        <v>0</v>
      </c>
      <c r="EW14" s="48">
        <v>0</v>
      </c>
      <c r="EX14" s="48">
        <v>11644767</v>
      </c>
      <c r="EY14" s="48">
        <v>699850</v>
      </c>
      <c r="EZ14" s="48">
        <v>11762163</v>
      </c>
      <c r="FA14" s="48">
        <v>0</v>
      </c>
      <c r="FB14" s="48">
        <v>0</v>
      </c>
      <c r="FC14" s="48">
        <v>0</v>
      </c>
      <c r="FD14" s="48">
        <v>326291</v>
      </c>
      <c r="FE14" s="48">
        <v>0</v>
      </c>
      <c r="FF14" s="48">
        <v>0</v>
      </c>
      <c r="FG14" s="48">
        <v>0</v>
      </c>
      <c r="FH14" s="48">
        <v>0</v>
      </c>
      <c r="FJ14" s="48">
        <v>0</v>
      </c>
      <c r="FK14" s="48">
        <v>0</v>
      </c>
      <c r="FL14" s="48">
        <v>0</v>
      </c>
      <c r="FM14" s="48">
        <v>0</v>
      </c>
      <c r="FO14" s="48">
        <v>0</v>
      </c>
      <c r="FP14" s="48">
        <v>0</v>
      </c>
      <c r="FQ14" s="48" t="s">
        <v>69</v>
      </c>
      <c r="FR14" s="48">
        <v>1344.5350000000001</v>
      </c>
      <c r="FS14" s="48">
        <v>0</v>
      </c>
      <c r="FT14" s="48">
        <v>0</v>
      </c>
      <c r="FU14" s="48">
        <v>0</v>
      </c>
      <c r="FV14" s="48">
        <v>0</v>
      </c>
      <c r="FW14" s="48">
        <v>0</v>
      </c>
      <c r="FX14" s="48">
        <v>0</v>
      </c>
      <c r="FY14" s="48">
        <v>0</v>
      </c>
      <c r="FZ14" s="48">
        <v>0</v>
      </c>
      <c r="GA14" s="48">
        <v>0</v>
      </c>
      <c r="GB14" s="52">
        <v>5.3545445599999998E-2</v>
      </c>
      <c r="GC14" s="52">
        <v>4.68582762E-2</v>
      </c>
      <c r="GD14" s="48">
        <v>0</v>
      </c>
      <c r="GE14" s="48">
        <v>0</v>
      </c>
      <c r="GM14" s="48">
        <v>0</v>
      </c>
      <c r="GN14" s="48">
        <v>0</v>
      </c>
      <c r="GP14" s="48">
        <v>0</v>
      </c>
      <c r="GQ14" s="48">
        <v>0</v>
      </c>
      <c r="GR14" s="48">
        <v>0</v>
      </c>
      <c r="GS14" s="48">
        <v>2179.4580000000001</v>
      </c>
      <c r="GT14" s="48">
        <v>12147663</v>
      </c>
      <c r="GU14" s="48">
        <v>0</v>
      </c>
      <c r="GV14" s="48">
        <v>9420287</v>
      </c>
      <c r="GW14" s="48">
        <v>0</v>
      </c>
      <c r="GX14" s="48">
        <v>0</v>
      </c>
      <c r="GY14" s="48">
        <v>0</v>
      </c>
      <c r="GZ14" s="48">
        <v>0</v>
      </c>
      <c r="HA14" s="48">
        <v>0</v>
      </c>
      <c r="HB14" s="48">
        <v>0</v>
      </c>
      <c r="HC14" s="48">
        <v>4804.7056220000004</v>
      </c>
      <c r="HD14" s="48">
        <v>1314.56</v>
      </c>
      <c r="HE14" s="48">
        <v>1</v>
      </c>
      <c r="HF14" s="48">
        <v>0</v>
      </c>
      <c r="HG14" s="48">
        <v>5078</v>
      </c>
      <c r="HH14" s="48">
        <v>5078</v>
      </c>
      <c r="HI14" s="48">
        <v>1</v>
      </c>
      <c r="HJ14" s="48">
        <v>67.226749999999996</v>
      </c>
      <c r="HK14" s="48">
        <v>0</v>
      </c>
      <c r="HL14" s="48">
        <v>0</v>
      </c>
      <c r="HM14" s="48">
        <v>0</v>
      </c>
      <c r="HN14" s="48">
        <v>0</v>
      </c>
      <c r="HO14" s="48">
        <v>0</v>
      </c>
      <c r="HP14" s="48">
        <v>0</v>
      </c>
      <c r="HQ14" s="48">
        <v>0</v>
      </c>
      <c r="HR14" s="48">
        <v>0</v>
      </c>
      <c r="HS14" s="48">
        <v>0.97309000000000001</v>
      </c>
      <c r="HT14" s="48">
        <v>10471655</v>
      </c>
      <c r="HU14" s="48">
        <v>0</v>
      </c>
      <c r="HV14" s="48">
        <v>0</v>
      </c>
      <c r="HW14" s="48">
        <v>384046</v>
      </c>
      <c r="HX14" s="48">
        <v>192023</v>
      </c>
      <c r="HY14" s="48">
        <v>0</v>
      </c>
      <c r="IA14" s="48">
        <v>0</v>
      </c>
      <c r="IB14" s="48">
        <v>0</v>
      </c>
      <c r="IC14" s="48">
        <v>0</v>
      </c>
      <c r="ID14" s="48">
        <v>0</v>
      </c>
      <c r="IE14" s="48">
        <v>0</v>
      </c>
      <c r="IF14" s="48">
        <v>0</v>
      </c>
      <c r="IG14" s="48">
        <v>0</v>
      </c>
      <c r="IH14" s="48">
        <v>9420287</v>
      </c>
      <c r="II14" s="48">
        <v>440709</v>
      </c>
      <c r="IJ14" s="48">
        <v>2341876</v>
      </c>
      <c r="IK14" s="48">
        <v>0</v>
      </c>
      <c r="IL14" s="48">
        <v>2782585</v>
      </c>
      <c r="IP14" s="48">
        <v>9095</v>
      </c>
      <c r="IQ14" s="48">
        <v>0</v>
      </c>
      <c r="IR14" s="48">
        <v>0</v>
      </c>
      <c r="IS14" s="48">
        <v>0</v>
      </c>
      <c r="IT14" s="48">
        <v>0</v>
      </c>
      <c r="IU14" s="48">
        <v>0</v>
      </c>
      <c r="IV14" s="48">
        <v>1</v>
      </c>
      <c r="IW14" s="48">
        <v>0</v>
      </c>
      <c r="IX14" s="48">
        <v>0</v>
      </c>
    </row>
    <row r="15" spans="1:359" s="48" customFormat="1">
      <c r="A15" s="47">
        <v>15807</v>
      </c>
      <c r="C15" s="48">
        <v>4</v>
      </c>
      <c r="E15" s="48">
        <v>0</v>
      </c>
      <c r="F15" s="48" t="s">
        <v>330</v>
      </c>
      <c r="G15" s="48">
        <v>1</v>
      </c>
      <c r="H15" s="48">
        <v>0</v>
      </c>
      <c r="I15" s="48" t="s">
        <v>537</v>
      </c>
      <c r="J15" s="48">
        <v>0</v>
      </c>
      <c r="L15" s="48">
        <v>12</v>
      </c>
      <c r="M15" s="48" t="s">
        <v>538</v>
      </c>
      <c r="N15" s="48" t="s">
        <v>537</v>
      </c>
      <c r="O15" s="48" t="s">
        <v>537</v>
      </c>
      <c r="P15" s="48">
        <v>0</v>
      </c>
      <c r="R15" s="48">
        <v>426.18700000000001</v>
      </c>
      <c r="S15" s="48">
        <v>1.4999999999999999E-2</v>
      </c>
      <c r="T15" s="48">
        <v>0</v>
      </c>
      <c r="U15" s="48">
        <v>0</v>
      </c>
      <c r="V15" s="48">
        <v>19.184000000000001</v>
      </c>
      <c r="W15" s="48">
        <v>0</v>
      </c>
      <c r="X15" s="48">
        <v>0</v>
      </c>
      <c r="Y15" s="48">
        <v>0</v>
      </c>
      <c r="Z15" s="48">
        <v>426.18700000000001</v>
      </c>
      <c r="AA15" s="48">
        <v>0</v>
      </c>
      <c r="AB15" s="48">
        <v>0</v>
      </c>
      <c r="AC15" s="48">
        <v>0</v>
      </c>
      <c r="AD15" s="48">
        <v>381.06</v>
      </c>
      <c r="AE15" s="48">
        <v>1.0860000000000001</v>
      </c>
      <c r="AF15" s="48">
        <v>0</v>
      </c>
      <c r="AG15" s="48">
        <v>17.539000000000001</v>
      </c>
      <c r="AH15" s="48">
        <v>0</v>
      </c>
      <c r="AI15" s="48">
        <v>0</v>
      </c>
      <c r="AJ15" s="48">
        <v>0</v>
      </c>
      <c r="AK15" s="48">
        <v>0</v>
      </c>
      <c r="AL15" s="48">
        <v>0</v>
      </c>
      <c r="AM15" s="48">
        <v>0</v>
      </c>
      <c r="AN15" s="48">
        <v>0</v>
      </c>
      <c r="AO15" s="48">
        <v>0</v>
      </c>
      <c r="AP15" s="48">
        <v>0</v>
      </c>
      <c r="AQ15" s="48">
        <v>45.417000000000002</v>
      </c>
      <c r="AR15" s="48">
        <v>0</v>
      </c>
      <c r="AS15" s="48">
        <v>0</v>
      </c>
      <c r="AT15" s="48">
        <v>5.6669999999999998</v>
      </c>
      <c r="AU15" s="48">
        <v>0</v>
      </c>
      <c r="AV15" s="48">
        <v>0</v>
      </c>
      <c r="AW15" s="48">
        <v>19.199000000000002</v>
      </c>
      <c r="AX15" s="48">
        <v>57.627000000000002</v>
      </c>
      <c r="AY15" s="48">
        <v>0</v>
      </c>
      <c r="AZ15" s="48">
        <v>0</v>
      </c>
      <c r="BA15" s="48">
        <v>35.359000000000002</v>
      </c>
      <c r="BB15" s="48">
        <v>371.62900000000002</v>
      </c>
      <c r="BC15" s="48">
        <v>323.67</v>
      </c>
      <c r="BD15" s="48">
        <v>17.097999999999999</v>
      </c>
      <c r="BE15" s="48">
        <v>8.3330000000000002</v>
      </c>
      <c r="BF15" s="48">
        <v>0</v>
      </c>
      <c r="BG15" s="48">
        <v>0</v>
      </c>
      <c r="BH15" s="48">
        <v>0</v>
      </c>
      <c r="BI15" s="48">
        <v>1</v>
      </c>
      <c r="BJ15" s="48">
        <v>0</v>
      </c>
      <c r="BK15" s="48">
        <v>5078</v>
      </c>
      <c r="BL15" s="48">
        <v>6152</v>
      </c>
      <c r="BM15" s="48">
        <v>2286262</v>
      </c>
      <c r="BN15" s="48">
        <v>0</v>
      </c>
      <c r="BO15" s="48">
        <v>226891</v>
      </c>
      <c r="BP15" s="48">
        <v>10519</v>
      </c>
      <c r="BQ15" s="48">
        <v>0</v>
      </c>
      <c r="BR15" s="48">
        <v>10519</v>
      </c>
      <c r="BS15" s="48">
        <v>0</v>
      </c>
      <c r="BT15" s="48">
        <v>398244</v>
      </c>
      <c r="BU15" s="48">
        <v>0</v>
      </c>
      <c r="BV15" s="48">
        <v>414345</v>
      </c>
      <c r="BW15" s="48">
        <v>16101</v>
      </c>
      <c r="BX15" s="48">
        <v>354521</v>
      </c>
      <c r="BY15" s="48">
        <v>0</v>
      </c>
      <c r="BZ15" s="48">
        <v>0</v>
      </c>
      <c r="CA15" s="48">
        <v>0</v>
      </c>
      <c r="CB15" s="48">
        <v>0</v>
      </c>
      <c r="CC15" s="48">
        <v>118690</v>
      </c>
      <c r="CD15" s="48">
        <v>0</v>
      </c>
      <c r="CE15" s="48">
        <v>473211</v>
      </c>
      <c r="CF15" s="48">
        <v>104792</v>
      </c>
      <c r="CG15" s="48">
        <v>293664</v>
      </c>
      <c r="CH15" s="48">
        <v>0</v>
      </c>
      <c r="CI15" s="48">
        <v>293664</v>
      </c>
      <c r="CJ15" s="48">
        <v>24125</v>
      </c>
      <c r="CK15" s="48">
        <v>6152</v>
      </c>
      <c r="CL15" s="48">
        <v>0</v>
      </c>
      <c r="CM15" s="48">
        <v>6152</v>
      </c>
      <c r="CN15" s="48">
        <v>0</v>
      </c>
      <c r="CO15" s="48">
        <v>0</v>
      </c>
      <c r="CP15" s="48">
        <v>0</v>
      </c>
      <c r="CQ15" s="48">
        <v>0</v>
      </c>
      <c r="CR15" s="48">
        <v>0</v>
      </c>
      <c r="CS15" s="48">
        <v>0</v>
      </c>
      <c r="CT15" s="48">
        <v>0</v>
      </c>
      <c r="CU15" s="48">
        <v>0</v>
      </c>
      <c r="CV15" s="48">
        <v>0</v>
      </c>
      <c r="CW15" s="48">
        <v>0</v>
      </c>
      <c r="CX15" s="48">
        <v>0</v>
      </c>
      <c r="CY15" s="48">
        <v>0</v>
      </c>
      <c r="CZ15" s="48">
        <v>0</v>
      </c>
      <c r="DA15" s="48">
        <v>0</v>
      </c>
      <c r="DB15" s="48">
        <v>0</v>
      </c>
      <c r="DC15" s="48">
        <v>0</v>
      </c>
      <c r="DD15" s="48">
        <v>0</v>
      </c>
      <c r="DE15" s="48">
        <v>0</v>
      </c>
      <c r="DF15" s="48">
        <v>0</v>
      </c>
      <c r="DG15" s="48">
        <v>0</v>
      </c>
      <c r="DH15" s="48">
        <v>24125</v>
      </c>
      <c r="DI15" s="48">
        <v>0</v>
      </c>
      <c r="DJ15" s="48">
        <v>29445</v>
      </c>
      <c r="DK15" s="48">
        <v>0</v>
      </c>
      <c r="DL15" s="48">
        <v>0</v>
      </c>
      <c r="DM15" s="48">
        <v>0</v>
      </c>
      <c r="DN15" s="48">
        <v>29445</v>
      </c>
      <c r="DO15" s="48">
        <v>0</v>
      </c>
      <c r="DP15" s="48">
        <v>0</v>
      </c>
      <c r="DQ15" s="48">
        <v>0</v>
      </c>
      <c r="DR15" s="48">
        <v>0</v>
      </c>
      <c r="DS15" s="48">
        <v>29445</v>
      </c>
      <c r="DU15" s="48">
        <v>3618390</v>
      </c>
      <c r="DV15" s="48">
        <v>0</v>
      </c>
      <c r="DW15" s="48">
        <v>0</v>
      </c>
      <c r="DX15" s="48">
        <v>0</v>
      </c>
      <c r="DY15" s="48">
        <v>0</v>
      </c>
      <c r="DZ15" s="48">
        <v>286.61700000000002</v>
      </c>
      <c r="EA15" s="48">
        <v>122099</v>
      </c>
      <c r="EB15" s="48">
        <v>426</v>
      </c>
      <c r="EC15" s="48">
        <v>226891</v>
      </c>
      <c r="ED15" s="48">
        <v>0</v>
      </c>
      <c r="EE15" s="48">
        <v>3391499</v>
      </c>
      <c r="EG15" s="48">
        <v>0</v>
      </c>
      <c r="EH15" s="48">
        <v>0</v>
      </c>
      <c r="EI15" s="48">
        <v>0</v>
      </c>
      <c r="EJ15" s="48">
        <v>0</v>
      </c>
      <c r="EK15" s="48">
        <v>0</v>
      </c>
      <c r="EL15" s="48">
        <v>0</v>
      </c>
      <c r="EM15" s="48">
        <v>0</v>
      </c>
      <c r="EN15" s="48">
        <v>0</v>
      </c>
      <c r="EO15" s="48">
        <v>0</v>
      </c>
      <c r="EP15" s="48">
        <v>0</v>
      </c>
      <c r="EQ15" s="48">
        <v>0</v>
      </c>
      <c r="ER15" s="48">
        <v>0</v>
      </c>
      <c r="ES15" s="48">
        <v>0</v>
      </c>
      <c r="ET15" s="48">
        <v>0</v>
      </c>
      <c r="EU15" s="48">
        <v>0</v>
      </c>
      <c r="EV15" s="48">
        <v>0</v>
      </c>
      <c r="EW15" s="48">
        <v>0</v>
      </c>
      <c r="EX15" s="48">
        <v>3723732</v>
      </c>
      <c r="EY15" s="48">
        <v>226590</v>
      </c>
      <c r="EZ15" s="48">
        <v>3852649</v>
      </c>
      <c r="FA15" s="48">
        <v>0</v>
      </c>
      <c r="FB15" s="48">
        <v>0</v>
      </c>
      <c r="FC15" s="48">
        <v>0</v>
      </c>
      <c r="FD15" s="48">
        <v>105643</v>
      </c>
      <c r="FE15" s="48">
        <v>0</v>
      </c>
      <c r="FF15" s="48">
        <v>0</v>
      </c>
      <c r="FG15" s="48">
        <v>0</v>
      </c>
      <c r="FH15" s="48">
        <v>0</v>
      </c>
      <c r="FJ15" s="48">
        <v>0</v>
      </c>
      <c r="FK15" s="48">
        <v>0</v>
      </c>
      <c r="FL15" s="48">
        <v>0</v>
      </c>
      <c r="FM15" s="48">
        <v>0</v>
      </c>
      <c r="FO15" s="48">
        <v>0</v>
      </c>
      <c r="FP15" s="48">
        <v>0</v>
      </c>
      <c r="FQ15" s="48" t="s">
        <v>172</v>
      </c>
      <c r="FR15" s="48">
        <v>426.18700000000001</v>
      </c>
      <c r="FS15" s="48">
        <v>0</v>
      </c>
      <c r="FT15" s="48">
        <v>0</v>
      </c>
      <c r="FU15" s="48">
        <v>0</v>
      </c>
      <c r="FV15" s="48">
        <v>0</v>
      </c>
      <c r="FW15" s="48">
        <v>0</v>
      </c>
      <c r="FX15" s="48">
        <v>0</v>
      </c>
      <c r="FY15" s="48">
        <v>0</v>
      </c>
      <c r="FZ15" s="48">
        <v>0</v>
      </c>
      <c r="GA15" s="48">
        <v>0</v>
      </c>
      <c r="GB15" s="52">
        <v>5.3545445599999998E-2</v>
      </c>
      <c r="GC15" s="52">
        <v>4.68582762E-2</v>
      </c>
      <c r="GD15" s="48">
        <v>0</v>
      </c>
      <c r="GE15" s="48">
        <v>0</v>
      </c>
      <c r="GM15" s="48">
        <v>0</v>
      </c>
      <c r="GN15" s="48">
        <v>0</v>
      </c>
      <c r="GP15" s="48">
        <v>0</v>
      </c>
      <c r="GQ15" s="48">
        <v>0</v>
      </c>
      <c r="GR15" s="48">
        <v>0</v>
      </c>
      <c r="GS15" s="48">
        <v>705.64099999999996</v>
      </c>
      <c r="GT15" s="48">
        <v>3974748</v>
      </c>
      <c r="GU15" s="48">
        <v>0</v>
      </c>
      <c r="GV15" s="48">
        <v>2598273</v>
      </c>
      <c r="GW15" s="48">
        <v>0</v>
      </c>
      <c r="GX15" s="48">
        <v>0</v>
      </c>
      <c r="GY15" s="48">
        <v>0</v>
      </c>
      <c r="GZ15" s="48">
        <v>0</v>
      </c>
      <c r="HA15" s="48">
        <v>0</v>
      </c>
      <c r="HB15" s="48">
        <v>0</v>
      </c>
      <c r="HC15" s="48">
        <v>4804.7056220000004</v>
      </c>
      <c r="HD15" s="48">
        <v>371.62900000000002</v>
      </c>
      <c r="HE15" s="48">
        <v>1</v>
      </c>
      <c r="HF15" s="48">
        <v>0</v>
      </c>
      <c r="HG15" s="48">
        <v>5078</v>
      </c>
      <c r="HH15" s="48">
        <v>5078</v>
      </c>
      <c r="HI15" s="48">
        <v>1</v>
      </c>
      <c r="HJ15" s="48">
        <v>21.309349999999998</v>
      </c>
      <c r="HK15" s="48">
        <v>0</v>
      </c>
      <c r="HL15" s="48">
        <v>0</v>
      </c>
      <c r="HM15" s="48">
        <v>0</v>
      </c>
      <c r="HN15" s="48">
        <v>0</v>
      </c>
      <c r="HO15" s="48">
        <v>0</v>
      </c>
      <c r="HP15" s="48">
        <v>0</v>
      </c>
      <c r="HQ15" s="48">
        <v>0</v>
      </c>
      <c r="HR15" s="48">
        <v>0</v>
      </c>
      <c r="HS15" s="48">
        <v>0.97309000000000001</v>
      </c>
      <c r="HT15" s="48">
        <v>3390396</v>
      </c>
      <c r="HU15" s="48">
        <v>0</v>
      </c>
      <c r="HV15" s="48">
        <v>0</v>
      </c>
      <c r="HW15" s="48">
        <v>384046</v>
      </c>
      <c r="HX15" s="48">
        <v>192023</v>
      </c>
      <c r="HY15" s="48">
        <v>0</v>
      </c>
      <c r="IA15" s="48">
        <v>0</v>
      </c>
      <c r="IB15" s="48">
        <v>0</v>
      </c>
      <c r="IC15" s="48">
        <v>0</v>
      </c>
      <c r="ID15" s="48">
        <v>0</v>
      </c>
      <c r="IE15" s="48">
        <v>0</v>
      </c>
      <c r="IF15" s="48">
        <v>0</v>
      </c>
      <c r="IG15" s="48">
        <v>0</v>
      </c>
      <c r="IH15" s="48">
        <v>2598273</v>
      </c>
      <c r="II15" s="48">
        <v>226891</v>
      </c>
      <c r="IJ15" s="48">
        <v>1254376</v>
      </c>
      <c r="IK15" s="48">
        <v>0</v>
      </c>
      <c r="IL15" s="48">
        <v>1481267</v>
      </c>
      <c r="IP15" s="48">
        <v>9095</v>
      </c>
      <c r="IQ15" s="48">
        <v>0</v>
      </c>
      <c r="IR15" s="48">
        <v>0</v>
      </c>
      <c r="IS15" s="48">
        <v>0</v>
      </c>
      <c r="IT15" s="48">
        <v>0</v>
      </c>
      <c r="IU15" s="48">
        <v>0</v>
      </c>
      <c r="IV15" s="48">
        <v>1</v>
      </c>
      <c r="IW15" s="48">
        <v>0</v>
      </c>
      <c r="IX15" s="48">
        <v>0</v>
      </c>
    </row>
    <row r="16" spans="1:359" s="48" customFormat="1">
      <c r="A16" s="47">
        <v>15808</v>
      </c>
      <c r="C16" s="48">
        <v>4</v>
      </c>
      <c r="E16" s="48">
        <v>0</v>
      </c>
      <c r="F16" s="48" t="s">
        <v>330</v>
      </c>
      <c r="G16" s="48">
        <v>1</v>
      </c>
      <c r="H16" s="48">
        <v>0</v>
      </c>
      <c r="I16" s="48" t="s">
        <v>537</v>
      </c>
      <c r="J16" s="48">
        <v>0</v>
      </c>
      <c r="L16" s="48">
        <v>12</v>
      </c>
      <c r="M16" s="48" t="s">
        <v>538</v>
      </c>
      <c r="N16" s="48" t="s">
        <v>537</v>
      </c>
      <c r="O16" s="48" t="s">
        <v>537</v>
      </c>
      <c r="P16" s="48">
        <v>0</v>
      </c>
      <c r="R16" s="48">
        <v>541.84799999999996</v>
      </c>
      <c r="S16" s="48">
        <v>0</v>
      </c>
      <c r="T16" s="48">
        <v>0</v>
      </c>
      <c r="U16" s="48">
        <v>0.94199999999999995</v>
      </c>
      <c r="V16" s="48">
        <v>0</v>
      </c>
      <c r="W16" s="48">
        <v>0</v>
      </c>
      <c r="X16" s="48">
        <v>0</v>
      </c>
      <c r="Y16" s="48">
        <v>0</v>
      </c>
      <c r="Z16" s="48">
        <v>541.84799999999996</v>
      </c>
      <c r="AA16" s="48">
        <v>0</v>
      </c>
      <c r="AB16" s="48">
        <v>0</v>
      </c>
      <c r="AC16" s="48">
        <v>0</v>
      </c>
      <c r="AD16" s="48">
        <v>369.98</v>
      </c>
      <c r="AE16" s="48">
        <v>0</v>
      </c>
      <c r="AF16" s="48">
        <v>187.505</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188.447</v>
      </c>
      <c r="AX16" s="48">
        <v>4.71</v>
      </c>
      <c r="AY16" s="48">
        <v>0</v>
      </c>
      <c r="AZ16" s="48">
        <v>0</v>
      </c>
      <c r="BA16" s="48">
        <v>0</v>
      </c>
      <c r="BB16" s="48">
        <v>353.40100000000001</v>
      </c>
      <c r="BC16" s="48">
        <v>556</v>
      </c>
      <c r="BD16" s="48">
        <v>15.214</v>
      </c>
      <c r="BE16" s="48">
        <v>0</v>
      </c>
      <c r="BF16" s="48">
        <v>0</v>
      </c>
      <c r="BG16" s="48">
        <v>0</v>
      </c>
      <c r="BH16" s="48">
        <v>42</v>
      </c>
      <c r="BI16" s="48">
        <v>1</v>
      </c>
      <c r="BJ16" s="48">
        <v>0</v>
      </c>
      <c r="BK16" s="48">
        <v>5078</v>
      </c>
      <c r="BL16" s="48">
        <v>6152</v>
      </c>
      <c r="BM16" s="48">
        <v>2174123</v>
      </c>
      <c r="BN16" s="48">
        <v>0</v>
      </c>
      <c r="BO16" s="48">
        <v>257091</v>
      </c>
      <c r="BP16" s="48">
        <v>9360</v>
      </c>
      <c r="BQ16" s="48">
        <v>0</v>
      </c>
      <c r="BR16" s="48">
        <v>9360</v>
      </c>
      <c r="BS16" s="48">
        <v>0</v>
      </c>
      <c r="BT16" s="48">
        <v>684102</v>
      </c>
      <c r="BU16" s="48">
        <v>0</v>
      </c>
      <c r="BV16" s="48">
        <v>684102</v>
      </c>
      <c r="BW16" s="48">
        <v>0</v>
      </c>
      <c r="BX16" s="48">
        <v>28976</v>
      </c>
      <c r="BY16" s="48">
        <v>0</v>
      </c>
      <c r="BZ16" s="48">
        <v>4614123</v>
      </c>
      <c r="CA16" s="48">
        <v>0</v>
      </c>
      <c r="CB16" s="48">
        <v>0</v>
      </c>
      <c r="CC16" s="48">
        <v>0</v>
      </c>
      <c r="CD16" s="48">
        <v>0</v>
      </c>
      <c r="CE16" s="48">
        <v>4643099</v>
      </c>
      <c r="CF16" s="48">
        <v>101745</v>
      </c>
      <c r="CG16" s="48">
        <v>0</v>
      </c>
      <c r="CH16" s="48">
        <v>0</v>
      </c>
      <c r="CI16" s="48">
        <v>0</v>
      </c>
      <c r="CJ16" s="48">
        <v>0</v>
      </c>
      <c r="CK16" s="48">
        <v>0</v>
      </c>
      <c r="CL16" s="48">
        <v>0</v>
      </c>
      <c r="CM16" s="48">
        <v>0</v>
      </c>
      <c r="CN16" s="48">
        <v>0</v>
      </c>
      <c r="CO16" s="48">
        <v>0</v>
      </c>
      <c r="CP16" s="48">
        <v>0</v>
      </c>
      <c r="CQ16" s="48">
        <v>0</v>
      </c>
      <c r="CR16" s="48">
        <v>0</v>
      </c>
      <c r="CS16" s="48">
        <v>0</v>
      </c>
      <c r="CT16" s="48">
        <v>0</v>
      </c>
      <c r="CU16" s="48">
        <v>0</v>
      </c>
      <c r="CV16" s="48">
        <v>0</v>
      </c>
      <c r="CW16" s="48">
        <v>0</v>
      </c>
      <c r="CX16" s="48">
        <v>0</v>
      </c>
      <c r="CY16" s="48">
        <v>0</v>
      </c>
      <c r="CZ16" s="48">
        <v>0</v>
      </c>
      <c r="DA16" s="48">
        <v>0</v>
      </c>
      <c r="DB16" s="48">
        <v>0</v>
      </c>
      <c r="DC16" s="48">
        <v>0</v>
      </c>
      <c r="DD16" s="48">
        <v>0</v>
      </c>
      <c r="DE16" s="48">
        <v>0</v>
      </c>
      <c r="DF16" s="48">
        <v>0</v>
      </c>
      <c r="DG16" s="48">
        <v>0</v>
      </c>
      <c r="DH16" s="48">
        <v>0</v>
      </c>
      <c r="DI16" s="48">
        <v>0</v>
      </c>
      <c r="DJ16" s="48">
        <v>0</v>
      </c>
      <c r="DK16" s="48">
        <v>0</v>
      </c>
      <c r="DL16" s="48">
        <v>0</v>
      </c>
      <c r="DM16" s="48">
        <v>0</v>
      </c>
      <c r="DN16" s="48">
        <v>0</v>
      </c>
      <c r="DO16" s="48">
        <v>0</v>
      </c>
      <c r="DP16" s="48">
        <v>0</v>
      </c>
      <c r="DQ16" s="48">
        <v>0</v>
      </c>
      <c r="DR16" s="48">
        <v>0</v>
      </c>
      <c r="DS16" s="48">
        <v>0</v>
      </c>
      <c r="DU16" s="48">
        <v>7612429</v>
      </c>
      <c r="DV16" s="48">
        <v>0</v>
      </c>
      <c r="DW16" s="48">
        <v>0</v>
      </c>
      <c r="DX16" s="48">
        <v>0</v>
      </c>
      <c r="DY16" s="48">
        <v>0</v>
      </c>
      <c r="DZ16" s="48">
        <v>286.61700000000002</v>
      </c>
      <c r="EA16" s="48">
        <v>155346</v>
      </c>
      <c r="EB16" s="48">
        <v>542</v>
      </c>
      <c r="EC16" s="48">
        <v>257091</v>
      </c>
      <c r="ED16" s="48">
        <v>0</v>
      </c>
      <c r="EE16" s="48">
        <v>7355338</v>
      </c>
      <c r="EG16" s="48">
        <v>0</v>
      </c>
      <c r="EH16" s="48">
        <v>0</v>
      </c>
      <c r="EI16" s="48">
        <v>0</v>
      </c>
      <c r="EJ16" s="48">
        <v>0</v>
      </c>
      <c r="EK16" s="48">
        <v>0</v>
      </c>
      <c r="EL16" s="48">
        <v>0</v>
      </c>
      <c r="EM16" s="48">
        <v>0</v>
      </c>
      <c r="EN16" s="48">
        <v>0</v>
      </c>
      <c r="EO16" s="48">
        <v>0</v>
      </c>
      <c r="EP16" s="48">
        <v>0</v>
      </c>
      <c r="EQ16" s="48">
        <v>0</v>
      </c>
      <c r="ER16" s="48">
        <v>0</v>
      </c>
      <c r="ES16" s="48">
        <v>0</v>
      </c>
      <c r="ET16" s="48">
        <v>0</v>
      </c>
      <c r="EU16" s="48">
        <v>0</v>
      </c>
      <c r="EV16" s="48">
        <v>0</v>
      </c>
      <c r="EW16" s="48">
        <v>0</v>
      </c>
      <c r="EX16" s="48">
        <v>8071522</v>
      </c>
      <c r="EY16" s="48">
        <v>488453</v>
      </c>
      <c r="EZ16" s="48">
        <v>8173267</v>
      </c>
      <c r="FA16" s="48">
        <v>0</v>
      </c>
      <c r="FB16" s="48">
        <v>0</v>
      </c>
      <c r="FC16" s="48">
        <v>0</v>
      </c>
      <c r="FD16" s="48">
        <v>227731</v>
      </c>
      <c r="FE16" s="48">
        <v>0</v>
      </c>
      <c r="FF16" s="48">
        <v>0</v>
      </c>
      <c r="FG16" s="48">
        <v>0</v>
      </c>
      <c r="FH16" s="48">
        <v>0</v>
      </c>
      <c r="FJ16" s="48">
        <v>0</v>
      </c>
      <c r="FK16" s="48">
        <v>0</v>
      </c>
      <c r="FL16" s="48">
        <v>0</v>
      </c>
      <c r="FM16" s="48">
        <v>0</v>
      </c>
      <c r="FO16" s="48">
        <v>0</v>
      </c>
      <c r="FP16" s="48">
        <v>0</v>
      </c>
      <c r="FQ16" s="48" t="s">
        <v>70</v>
      </c>
      <c r="FR16" s="48">
        <v>541.84799999999996</v>
      </c>
      <c r="FS16" s="48">
        <v>0</v>
      </c>
      <c r="FT16" s="48">
        <v>0</v>
      </c>
      <c r="FU16" s="48">
        <v>0</v>
      </c>
      <c r="FV16" s="48">
        <v>0</v>
      </c>
      <c r="FW16" s="48">
        <v>0</v>
      </c>
      <c r="FX16" s="48">
        <v>0</v>
      </c>
      <c r="FY16" s="48">
        <v>0</v>
      </c>
      <c r="FZ16" s="48">
        <v>0</v>
      </c>
      <c r="GA16" s="48">
        <v>0</v>
      </c>
      <c r="GB16" s="52">
        <v>5.3545445599999998E-2</v>
      </c>
      <c r="GC16" s="52">
        <v>4.68582762E-2</v>
      </c>
      <c r="GD16" s="48">
        <v>0</v>
      </c>
      <c r="GE16" s="48">
        <v>0</v>
      </c>
      <c r="GM16" s="48">
        <v>0</v>
      </c>
      <c r="GN16" s="48">
        <v>0</v>
      </c>
      <c r="GP16" s="48">
        <v>0</v>
      </c>
      <c r="GQ16" s="48">
        <v>0</v>
      </c>
      <c r="GR16" s="48">
        <v>0</v>
      </c>
      <c r="GS16" s="48">
        <v>1521.1279999999999</v>
      </c>
      <c r="GT16" s="48">
        <v>8328613</v>
      </c>
      <c r="GU16" s="48">
        <v>0</v>
      </c>
      <c r="GV16" s="48">
        <v>9992231</v>
      </c>
      <c r="GW16" s="48">
        <v>0</v>
      </c>
      <c r="GX16" s="48">
        <v>0</v>
      </c>
      <c r="GY16" s="48">
        <v>0</v>
      </c>
      <c r="GZ16" s="48">
        <v>0</v>
      </c>
      <c r="HA16" s="48">
        <v>0</v>
      </c>
      <c r="HB16" s="48">
        <v>0</v>
      </c>
      <c r="HC16" s="48">
        <v>4804.7056220000004</v>
      </c>
      <c r="HD16" s="48">
        <v>353.40100000000001</v>
      </c>
      <c r="HE16" s="48">
        <v>1</v>
      </c>
      <c r="HF16" s="48">
        <v>0</v>
      </c>
      <c r="HG16" s="48">
        <v>5078</v>
      </c>
      <c r="HH16" s="48">
        <v>5078</v>
      </c>
      <c r="HI16" s="48">
        <v>1</v>
      </c>
      <c r="HJ16" s="48">
        <v>27.092400000000001</v>
      </c>
      <c r="HK16" s="48">
        <v>0</v>
      </c>
      <c r="HL16" s="48">
        <v>0</v>
      </c>
      <c r="HM16" s="48">
        <v>0</v>
      </c>
      <c r="HN16" s="48">
        <v>0</v>
      </c>
      <c r="HO16" s="48">
        <v>0</v>
      </c>
      <c r="HP16" s="48">
        <v>0</v>
      </c>
      <c r="HQ16" s="48">
        <v>0</v>
      </c>
      <c r="HR16" s="48">
        <v>0</v>
      </c>
      <c r="HS16" s="48">
        <v>0.97309000000000001</v>
      </c>
      <c r="HT16" s="48">
        <v>7308574</v>
      </c>
      <c r="HU16" s="48">
        <v>0</v>
      </c>
      <c r="HV16" s="48">
        <v>0</v>
      </c>
      <c r="HW16" s="48">
        <v>384046</v>
      </c>
      <c r="HX16" s="48">
        <v>192023</v>
      </c>
      <c r="HY16" s="48">
        <v>0</v>
      </c>
      <c r="IA16" s="48">
        <v>0</v>
      </c>
      <c r="IB16" s="48">
        <v>0</v>
      </c>
      <c r="IC16" s="48">
        <v>0</v>
      </c>
      <c r="ID16" s="48">
        <v>0</v>
      </c>
      <c r="IE16" s="48">
        <v>0</v>
      </c>
      <c r="IF16" s="48">
        <v>0</v>
      </c>
      <c r="IG16" s="48">
        <v>0</v>
      </c>
      <c r="IH16" s="48">
        <v>9992231</v>
      </c>
      <c r="II16" s="48">
        <v>257091</v>
      </c>
      <c r="IJ16" s="48">
        <v>-1818964</v>
      </c>
      <c r="IK16" s="48">
        <v>0</v>
      </c>
      <c r="IL16" s="48">
        <v>-1561873</v>
      </c>
      <c r="IP16" s="48">
        <v>9095</v>
      </c>
      <c r="IQ16" s="48">
        <v>0</v>
      </c>
      <c r="IR16" s="48">
        <v>0</v>
      </c>
      <c r="IS16" s="48">
        <v>0</v>
      </c>
      <c r="IT16" s="48">
        <v>0</v>
      </c>
      <c r="IU16" s="48">
        <v>0</v>
      </c>
      <c r="IV16" s="48">
        <v>1</v>
      </c>
      <c r="IW16" s="48">
        <v>0</v>
      </c>
      <c r="IX16" s="48">
        <v>0</v>
      </c>
    </row>
    <row r="17" spans="1:258" s="48" customFormat="1">
      <c r="A17" s="47">
        <v>15809</v>
      </c>
      <c r="C17" s="48">
        <v>4</v>
      </c>
      <c r="E17" s="48">
        <v>0</v>
      </c>
      <c r="F17" s="48" t="s">
        <v>330</v>
      </c>
      <c r="G17" s="48">
        <v>1</v>
      </c>
      <c r="H17" s="48">
        <v>0</v>
      </c>
      <c r="I17" s="48" t="s">
        <v>537</v>
      </c>
      <c r="J17" s="48">
        <v>0</v>
      </c>
      <c r="L17" s="48">
        <v>12</v>
      </c>
      <c r="M17" s="48" t="s">
        <v>538</v>
      </c>
      <c r="N17" s="48" t="s">
        <v>537</v>
      </c>
      <c r="O17" s="48" t="s">
        <v>537</v>
      </c>
      <c r="P17" s="48">
        <v>0</v>
      </c>
      <c r="R17" s="48">
        <v>358.548</v>
      </c>
      <c r="S17" s="48">
        <v>5.6000000000000001E-2</v>
      </c>
      <c r="T17" s="48">
        <v>0</v>
      </c>
      <c r="U17" s="48">
        <v>0.749</v>
      </c>
      <c r="V17" s="48">
        <v>10.509</v>
      </c>
      <c r="W17" s="48">
        <v>9.9000000000000005E-2</v>
      </c>
      <c r="X17" s="48">
        <v>0</v>
      </c>
      <c r="Y17" s="48">
        <v>0</v>
      </c>
      <c r="Z17" s="48">
        <v>358.548</v>
      </c>
      <c r="AA17" s="48">
        <v>0</v>
      </c>
      <c r="AB17" s="48">
        <v>0</v>
      </c>
      <c r="AC17" s="48">
        <v>0</v>
      </c>
      <c r="AD17" s="48">
        <v>0</v>
      </c>
      <c r="AE17" s="48">
        <v>0</v>
      </c>
      <c r="AF17" s="48">
        <v>0</v>
      </c>
      <c r="AG17" s="48">
        <v>1.4</v>
      </c>
      <c r="AH17" s="48">
        <v>0</v>
      </c>
      <c r="AI17" s="48">
        <v>0</v>
      </c>
      <c r="AJ17" s="48">
        <v>0</v>
      </c>
      <c r="AK17" s="48">
        <v>0</v>
      </c>
      <c r="AL17" s="48">
        <v>0</v>
      </c>
      <c r="AM17" s="48">
        <v>0</v>
      </c>
      <c r="AN17" s="48">
        <v>0</v>
      </c>
      <c r="AO17" s="48">
        <v>0</v>
      </c>
      <c r="AP17" s="48">
        <v>0</v>
      </c>
      <c r="AQ17" s="48">
        <v>22</v>
      </c>
      <c r="AR17" s="48">
        <v>0</v>
      </c>
      <c r="AS17" s="48">
        <v>0</v>
      </c>
      <c r="AT17" s="48">
        <v>1</v>
      </c>
      <c r="AU17" s="48">
        <v>0</v>
      </c>
      <c r="AV17" s="48">
        <v>0</v>
      </c>
      <c r="AW17" s="48">
        <v>11.413</v>
      </c>
      <c r="AX17" s="48">
        <v>35.848999999999997</v>
      </c>
      <c r="AY17" s="48">
        <v>0</v>
      </c>
      <c r="AZ17" s="48">
        <v>0</v>
      </c>
      <c r="BA17" s="48">
        <v>0</v>
      </c>
      <c r="BB17" s="48">
        <v>347.13499999999999</v>
      </c>
      <c r="BC17" s="48">
        <v>462.67</v>
      </c>
      <c r="BD17" s="48">
        <v>63.609000000000002</v>
      </c>
      <c r="BE17" s="48">
        <v>0</v>
      </c>
      <c r="BF17" s="48">
        <v>0</v>
      </c>
      <c r="BG17" s="48">
        <v>0</v>
      </c>
      <c r="BH17" s="48">
        <v>33</v>
      </c>
      <c r="BI17" s="48">
        <v>1</v>
      </c>
      <c r="BJ17" s="48">
        <v>0</v>
      </c>
      <c r="BK17" s="48">
        <v>5078</v>
      </c>
      <c r="BL17" s="48">
        <v>6152</v>
      </c>
      <c r="BM17" s="48">
        <v>2135575</v>
      </c>
      <c r="BN17" s="48">
        <v>0</v>
      </c>
      <c r="BO17" s="48">
        <v>102896</v>
      </c>
      <c r="BP17" s="48">
        <v>39132</v>
      </c>
      <c r="BQ17" s="48">
        <v>0</v>
      </c>
      <c r="BR17" s="48">
        <v>39132</v>
      </c>
      <c r="BS17" s="48">
        <v>0</v>
      </c>
      <c r="BT17" s="48">
        <v>569269</v>
      </c>
      <c r="BU17" s="48">
        <v>0</v>
      </c>
      <c r="BV17" s="48">
        <v>569269</v>
      </c>
      <c r="BW17" s="48">
        <v>0</v>
      </c>
      <c r="BX17" s="48">
        <v>220543</v>
      </c>
      <c r="BY17" s="48">
        <v>0</v>
      </c>
      <c r="BZ17" s="48">
        <v>0</v>
      </c>
      <c r="CA17" s="48">
        <v>0</v>
      </c>
      <c r="CB17" s="48">
        <v>0</v>
      </c>
      <c r="CC17" s="48">
        <v>9474</v>
      </c>
      <c r="CD17" s="48">
        <v>0</v>
      </c>
      <c r="CE17" s="48">
        <v>230017</v>
      </c>
      <c r="CF17" s="48">
        <v>0</v>
      </c>
      <c r="CG17" s="48">
        <v>0</v>
      </c>
      <c r="CH17" s="48">
        <v>0</v>
      </c>
      <c r="CI17" s="48">
        <v>0</v>
      </c>
      <c r="CJ17" s="48">
        <v>11250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48">
        <v>0</v>
      </c>
      <c r="DB17" s="48">
        <v>0</v>
      </c>
      <c r="DC17" s="48">
        <v>0</v>
      </c>
      <c r="DD17" s="48">
        <v>0</v>
      </c>
      <c r="DE17" s="48">
        <v>0</v>
      </c>
      <c r="DF17" s="48">
        <v>0</v>
      </c>
      <c r="DG17" s="48">
        <v>0</v>
      </c>
      <c r="DH17" s="48">
        <v>11250</v>
      </c>
      <c r="DI17" s="48">
        <v>0</v>
      </c>
      <c r="DJ17" s="48">
        <v>0</v>
      </c>
      <c r="DK17" s="48">
        <v>0</v>
      </c>
      <c r="DL17" s="48">
        <v>0</v>
      </c>
      <c r="DM17" s="48">
        <v>0</v>
      </c>
      <c r="DN17" s="48">
        <v>0</v>
      </c>
      <c r="DO17" s="48">
        <v>0</v>
      </c>
      <c r="DP17" s="48">
        <v>0</v>
      </c>
      <c r="DQ17" s="48">
        <v>0</v>
      </c>
      <c r="DR17" s="48">
        <v>0</v>
      </c>
      <c r="DS17" s="48">
        <v>0</v>
      </c>
      <c r="DU17" s="48">
        <v>2973993</v>
      </c>
      <c r="DV17" s="48">
        <v>0</v>
      </c>
      <c r="DW17" s="48">
        <v>0</v>
      </c>
      <c r="DX17" s="48">
        <v>0</v>
      </c>
      <c r="DY17" s="48">
        <v>0</v>
      </c>
      <c r="DZ17" s="48">
        <v>286.61700000000002</v>
      </c>
      <c r="EA17" s="48">
        <v>102896</v>
      </c>
      <c r="EB17" s="48">
        <v>359</v>
      </c>
      <c r="EC17" s="48">
        <v>102896</v>
      </c>
      <c r="ED17" s="48">
        <v>0</v>
      </c>
      <c r="EE17" s="48">
        <v>2871097</v>
      </c>
      <c r="EG17" s="48">
        <v>0</v>
      </c>
      <c r="EH17" s="48">
        <v>0</v>
      </c>
      <c r="EI17" s="48">
        <v>0</v>
      </c>
      <c r="EJ17" s="48">
        <v>0</v>
      </c>
      <c r="EK17" s="48">
        <v>0</v>
      </c>
      <c r="EL17" s="48">
        <v>0</v>
      </c>
      <c r="EM17" s="48">
        <v>0</v>
      </c>
      <c r="EN17" s="48">
        <v>0</v>
      </c>
      <c r="EO17" s="48">
        <v>0</v>
      </c>
      <c r="EP17" s="48">
        <v>0</v>
      </c>
      <c r="EQ17" s="48">
        <v>0</v>
      </c>
      <c r="ER17" s="48">
        <v>0</v>
      </c>
      <c r="ES17" s="48">
        <v>0</v>
      </c>
      <c r="ET17" s="48">
        <v>0</v>
      </c>
      <c r="EU17" s="48">
        <v>0</v>
      </c>
      <c r="EV17" s="48">
        <v>0</v>
      </c>
      <c r="EW17" s="48">
        <v>0</v>
      </c>
      <c r="EX17" s="48">
        <v>3154683</v>
      </c>
      <c r="EY17" s="48">
        <v>193412</v>
      </c>
      <c r="EZ17" s="48">
        <v>3165933</v>
      </c>
      <c r="FA17" s="48">
        <v>0</v>
      </c>
      <c r="FB17" s="48">
        <v>0</v>
      </c>
      <c r="FC17" s="48">
        <v>0</v>
      </c>
      <c r="FD17" s="48">
        <v>90174</v>
      </c>
      <c r="FE17" s="48">
        <v>0</v>
      </c>
      <c r="FF17" s="48">
        <v>0</v>
      </c>
      <c r="FG17" s="48">
        <v>0</v>
      </c>
      <c r="FH17" s="48">
        <v>0</v>
      </c>
      <c r="FJ17" s="48">
        <v>0</v>
      </c>
      <c r="FK17" s="48">
        <v>0</v>
      </c>
      <c r="FL17" s="48">
        <v>0</v>
      </c>
      <c r="FM17" s="48">
        <v>0</v>
      </c>
      <c r="FO17" s="48">
        <v>0</v>
      </c>
      <c r="FP17" s="48">
        <v>0</v>
      </c>
      <c r="FQ17" s="48" t="s">
        <v>169</v>
      </c>
      <c r="FR17" s="48">
        <v>358.548</v>
      </c>
      <c r="FS17" s="48">
        <v>0</v>
      </c>
      <c r="FT17" s="48">
        <v>0</v>
      </c>
      <c r="FU17" s="48">
        <v>0</v>
      </c>
      <c r="FV17" s="48">
        <v>0</v>
      </c>
      <c r="FW17" s="48">
        <v>0</v>
      </c>
      <c r="FX17" s="48">
        <v>0</v>
      </c>
      <c r="FY17" s="48">
        <v>0</v>
      </c>
      <c r="FZ17" s="48">
        <v>0</v>
      </c>
      <c r="GA17" s="48">
        <v>0</v>
      </c>
      <c r="GB17" s="52">
        <v>5.3545445599999998E-2</v>
      </c>
      <c r="GC17" s="52">
        <v>4.68582762E-2</v>
      </c>
      <c r="GD17" s="48">
        <v>0</v>
      </c>
      <c r="GE17" s="48">
        <v>0</v>
      </c>
      <c r="GM17" s="48">
        <v>0</v>
      </c>
      <c r="GN17" s="48">
        <v>0</v>
      </c>
      <c r="GP17" s="48">
        <v>0</v>
      </c>
      <c r="GQ17" s="48">
        <v>0</v>
      </c>
      <c r="GR17" s="48">
        <v>0</v>
      </c>
      <c r="GS17" s="48">
        <v>602.31899999999996</v>
      </c>
      <c r="GT17" s="48">
        <v>3268829</v>
      </c>
      <c r="GU17" s="48">
        <v>0</v>
      </c>
      <c r="GV17" s="48">
        <v>3132610</v>
      </c>
      <c r="GW17" s="48">
        <v>0</v>
      </c>
      <c r="GX17" s="48">
        <v>0</v>
      </c>
      <c r="GY17" s="48">
        <v>0</v>
      </c>
      <c r="GZ17" s="48">
        <v>0</v>
      </c>
      <c r="HA17" s="48">
        <v>0</v>
      </c>
      <c r="HB17" s="48">
        <v>0</v>
      </c>
      <c r="HC17" s="48">
        <v>4804.7056220000004</v>
      </c>
      <c r="HD17" s="48">
        <v>347.13499999999999</v>
      </c>
      <c r="HE17" s="48">
        <v>1</v>
      </c>
      <c r="HF17" s="48">
        <v>0</v>
      </c>
      <c r="HG17" s="48">
        <v>5078</v>
      </c>
      <c r="HH17" s="48">
        <v>5078</v>
      </c>
      <c r="HI17" s="48">
        <v>1</v>
      </c>
      <c r="HJ17" s="48">
        <v>17.927399999999999</v>
      </c>
      <c r="HK17" s="48">
        <v>0</v>
      </c>
      <c r="HL17" s="48">
        <v>0</v>
      </c>
      <c r="HM17" s="48">
        <v>0</v>
      </c>
      <c r="HN17" s="48">
        <v>0</v>
      </c>
      <c r="HO17" s="48">
        <v>0</v>
      </c>
      <c r="HP17" s="48">
        <v>0</v>
      </c>
      <c r="HQ17" s="48">
        <v>0</v>
      </c>
      <c r="HR17" s="48">
        <v>0</v>
      </c>
      <c r="HS17" s="48">
        <v>0.97309000000000001</v>
      </c>
      <c r="HT17" s="48">
        <v>2893964</v>
      </c>
      <c r="HU17" s="48">
        <v>0</v>
      </c>
      <c r="HV17" s="48">
        <v>0</v>
      </c>
      <c r="HW17" s="48">
        <v>384046</v>
      </c>
      <c r="HX17" s="48">
        <v>192023</v>
      </c>
      <c r="HY17" s="48">
        <v>0</v>
      </c>
      <c r="IA17" s="48">
        <v>0</v>
      </c>
      <c r="IB17" s="48">
        <v>0</v>
      </c>
      <c r="IC17" s="48">
        <v>0</v>
      </c>
      <c r="ID17" s="48">
        <v>0</v>
      </c>
      <c r="IE17" s="48">
        <v>0</v>
      </c>
      <c r="IF17" s="48">
        <v>0</v>
      </c>
      <c r="IG17" s="48">
        <v>0</v>
      </c>
      <c r="IH17" s="48">
        <v>3132610</v>
      </c>
      <c r="II17" s="48">
        <v>102896</v>
      </c>
      <c r="IJ17" s="48">
        <v>33323</v>
      </c>
      <c r="IK17" s="48">
        <v>0</v>
      </c>
      <c r="IL17" s="48">
        <v>136219</v>
      </c>
      <c r="IP17" s="48">
        <v>9095</v>
      </c>
      <c r="IQ17" s="48">
        <v>0</v>
      </c>
      <c r="IR17" s="48">
        <v>0</v>
      </c>
      <c r="IS17" s="48">
        <v>0</v>
      </c>
      <c r="IT17" s="48">
        <v>0</v>
      </c>
      <c r="IU17" s="48">
        <v>0</v>
      </c>
      <c r="IV17" s="48">
        <v>1</v>
      </c>
      <c r="IW17" s="48">
        <v>0</v>
      </c>
      <c r="IX17" s="48">
        <v>0</v>
      </c>
    </row>
    <row r="18" spans="1:258" s="48" customFormat="1">
      <c r="A18" s="47">
        <v>15814</v>
      </c>
      <c r="C18" s="48">
        <v>4</v>
      </c>
      <c r="E18" s="48">
        <v>0</v>
      </c>
      <c r="F18" s="48" t="s">
        <v>330</v>
      </c>
      <c r="G18" s="48">
        <v>1</v>
      </c>
      <c r="H18" s="48">
        <v>0</v>
      </c>
      <c r="I18" s="48" t="s">
        <v>537</v>
      </c>
      <c r="J18" s="48">
        <v>0</v>
      </c>
      <c r="L18" s="48">
        <v>12</v>
      </c>
      <c r="M18" s="48" t="s">
        <v>538</v>
      </c>
      <c r="N18" s="48" t="s">
        <v>537</v>
      </c>
      <c r="O18" s="48" t="s">
        <v>537</v>
      </c>
      <c r="P18" s="48">
        <v>0</v>
      </c>
      <c r="R18" s="48">
        <v>117.741</v>
      </c>
      <c r="S18" s="48">
        <v>0</v>
      </c>
      <c r="T18" s="48">
        <v>0</v>
      </c>
      <c r="U18" s="48">
        <v>0</v>
      </c>
      <c r="V18" s="48">
        <v>8.7999999999999995E-2</v>
      </c>
      <c r="W18" s="48">
        <v>0</v>
      </c>
      <c r="X18" s="48">
        <v>0</v>
      </c>
      <c r="Y18" s="48">
        <v>0</v>
      </c>
      <c r="Z18" s="48">
        <v>117.741</v>
      </c>
      <c r="AA18" s="48">
        <v>0</v>
      </c>
      <c r="AB18" s="48">
        <v>0</v>
      </c>
      <c r="AC18" s="48">
        <v>0</v>
      </c>
      <c r="AD18" s="48">
        <v>119.55</v>
      </c>
      <c r="AE18" s="48">
        <v>0</v>
      </c>
      <c r="AF18" s="48">
        <v>0</v>
      </c>
      <c r="AG18" s="48">
        <v>9.1129999999999995</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8.7999999999999995E-2</v>
      </c>
      <c r="AX18" s="48">
        <v>0.26400000000000001</v>
      </c>
      <c r="AY18" s="48">
        <v>0</v>
      </c>
      <c r="AZ18" s="48">
        <v>0</v>
      </c>
      <c r="BA18" s="48">
        <v>0.77</v>
      </c>
      <c r="BB18" s="48">
        <v>116.883</v>
      </c>
      <c r="BC18" s="48">
        <v>147.5</v>
      </c>
      <c r="BD18" s="48">
        <v>1.1499999999999999</v>
      </c>
      <c r="BE18" s="48">
        <v>0</v>
      </c>
      <c r="BF18" s="48">
        <v>0</v>
      </c>
      <c r="BG18" s="48">
        <v>0</v>
      </c>
      <c r="BH18" s="48">
        <v>12</v>
      </c>
      <c r="BI18" s="48">
        <v>1</v>
      </c>
      <c r="BJ18" s="48">
        <v>0</v>
      </c>
      <c r="BK18" s="48">
        <v>5078</v>
      </c>
      <c r="BL18" s="48">
        <v>6152</v>
      </c>
      <c r="BM18" s="48">
        <v>719064</v>
      </c>
      <c r="BN18" s="48">
        <v>0</v>
      </c>
      <c r="BO18" s="48">
        <v>69639</v>
      </c>
      <c r="BP18" s="48">
        <v>707</v>
      </c>
      <c r="BQ18" s="48">
        <v>0</v>
      </c>
      <c r="BR18" s="48">
        <v>707</v>
      </c>
      <c r="BS18" s="48">
        <v>0</v>
      </c>
      <c r="BT18" s="48">
        <v>181484</v>
      </c>
      <c r="BU18" s="48">
        <v>0</v>
      </c>
      <c r="BV18" s="48">
        <v>181484</v>
      </c>
      <c r="BW18" s="48">
        <v>0</v>
      </c>
      <c r="BX18" s="48">
        <v>1624</v>
      </c>
      <c r="BY18" s="48">
        <v>0</v>
      </c>
      <c r="BZ18" s="48">
        <v>0</v>
      </c>
      <c r="CA18" s="48">
        <v>0</v>
      </c>
      <c r="CB18" s="48">
        <v>0</v>
      </c>
      <c r="CC18" s="48">
        <v>61669</v>
      </c>
      <c r="CD18" s="48">
        <v>0</v>
      </c>
      <c r="CE18" s="48">
        <v>63293</v>
      </c>
      <c r="CF18" s="48">
        <v>32379</v>
      </c>
      <c r="CG18" s="48">
        <v>6395</v>
      </c>
      <c r="CH18" s="48">
        <v>0</v>
      </c>
      <c r="CI18" s="48">
        <v>6395</v>
      </c>
      <c r="CJ18" s="48">
        <v>0</v>
      </c>
      <c r="CK18" s="48">
        <v>0</v>
      </c>
      <c r="CL18" s="48">
        <v>0</v>
      </c>
      <c r="CM18" s="48">
        <v>0</v>
      </c>
      <c r="CN18" s="48">
        <v>0</v>
      </c>
      <c r="CO18" s="48">
        <v>0</v>
      </c>
      <c r="CP18" s="48">
        <v>0</v>
      </c>
      <c r="CQ18" s="48">
        <v>0</v>
      </c>
      <c r="CR18" s="48">
        <v>0</v>
      </c>
      <c r="CS18" s="48">
        <v>0</v>
      </c>
      <c r="CT18" s="48">
        <v>0</v>
      </c>
      <c r="CU18" s="48">
        <v>0</v>
      </c>
      <c r="CV18" s="48">
        <v>0</v>
      </c>
      <c r="CW18" s="48">
        <v>0</v>
      </c>
      <c r="CX18" s="48">
        <v>0</v>
      </c>
      <c r="CY18" s="48">
        <v>0</v>
      </c>
      <c r="CZ18" s="48">
        <v>0</v>
      </c>
      <c r="DA18" s="48">
        <v>0</v>
      </c>
      <c r="DB18" s="48">
        <v>0</v>
      </c>
      <c r="DC18" s="48">
        <v>0</v>
      </c>
      <c r="DD18" s="48">
        <v>0</v>
      </c>
      <c r="DE18" s="48">
        <v>0</v>
      </c>
      <c r="DF18" s="48">
        <v>0</v>
      </c>
      <c r="DG18" s="48">
        <v>0</v>
      </c>
      <c r="DH18" s="48">
        <v>0</v>
      </c>
      <c r="DI18" s="48">
        <v>0</v>
      </c>
      <c r="DJ18" s="48">
        <v>11820</v>
      </c>
      <c r="DK18" s="48">
        <v>0</v>
      </c>
      <c r="DL18" s="48">
        <v>0</v>
      </c>
      <c r="DM18" s="48">
        <v>0</v>
      </c>
      <c r="DN18" s="48">
        <v>11820</v>
      </c>
      <c r="DO18" s="48">
        <v>0</v>
      </c>
      <c r="DP18" s="48">
        <v>0</v>
      </c>
      <c r="DQ18" s="48">
        <v>0</v>
      </c>
      <c r="DR18" s="48">
        <v>0</v>
      </c>
      <c r="DS18" s="48">
        <v>11820</v>
      </c>
      <c r="DU18" s="48">
        <v>1015142</v>
      </c>
      <c r="DV18" s="48">
        <v>0</v>
      </c>
      <c r="DW18" s="48">
        <v>0</v>
      </c>
      <c r="DX18" s="48">
        <v>0</v>
      </c>
      <c r="DY18" s="48">
        <v>0</v>
      </c>
      <c r="DZ18" s="48">
        <v>286.61700000000002</v>
      </c>
      <c r="EA18" s="48">
        <v>37260</v>
      </c>
      <c r="EB18" s="48">
        <v>130</v>
      </c>
      <c r="EC18" s="48">
        <v>69639</v>
      </c>
      <c r="ED18" s="48">
        <v>0</v>
      </c>
      <c r="EE18" s="48">
        <v>945503</v>
      </c>
      <c r="EG18" s="48">
        <v>0</v>
      </c>
      <c r="EH18" s="48">
        <v>0</v>
      </c>
      <c r="EI18" s="48">
        <v>0</v>
      </c>
      <c r="EJ18" s="48">
        <v>0</v>
      </c>
      <c r="EK18" s="48">
        <v>0</v>
      </c>
      <c r="EL18" s="48">
        <v>0</v>
      </c>
      <c r="EM18" s="48">
        <v>0</v>
      </c>
      <c r="EN18" s="48">
        <v>0</v>
      </c>
      <c r="EO18" s="48">
        <v>0</v>
      </c>
      <c r="EP18" s="48">
        <v>0</v>
      </c>
      <c r="EQ18" s="48">
        <v>0</v>
      </c>
      <c r="ER18" s="48">
        <v>0</v>
      </c>
      <c r="ES18" s="48">
        <v>0</v>
      </c>
      <c r="ET18" s="48">
        <v>0</v>
      </c>
      <c r="EU18" s="48">
        <v>0</v>
      </c>
      <c r="EV18" s="48">
        <v>0</v>
      </c>
      <c r="EW18" s="48">
        <v>0</v>
      </c>
      <c r="EX18" s="48">
        <v>1038088</v>
      </c>
      <c r="EY18" s="48">
        <v>63145</v>
      </c>
      <c r="EZ18" s="48">
        <v>1070467</v>
      </c>
      <c r="FA18" s="48">
        <v>0</v>
      </c>
      <c r="FB18" s="48">
        <v>0</v>
      </c>
      <c r="FC18" s="48">
        <v>0</v>
      </c>
      <c r="FD18" s="48">
        <v>29440</v>
      </c>
      <c r="FE18" s="48">
        <v>0</v>
      </c>
      <c r="FF18" s="48">
        <v>0</v>
      </c>
      <c r="FG18" s="48">
        <v>0</v>
      </c>
      <c r="FH18" s="48">
        <v>0</v>
      </c>
      <c r="FJ18" s="48">
        <v>0</v>
      </c>
      <c r="FK18" s="48">
        <v>0</v>
      </c>
      <c r="FL18" s="48">
        <v>0</v>
      </c>
      <c r="FM18" s="48">
        <v>0</v>
      </c>
      <c r="FO18" s="48">
        <v>0</v>
      </c>
      <c r="FP18" s="48">
        <v>0</v>
      </c>
      <c r="FQ18" s="48" t="s">
        <v>71</v>
      </c>
      <c r="FR18" s="48">
        <v>117.741</v>
      </c>
      <c r="FS18" s="48">
        <v>0</v>
      </c>
      <c r="FT18" s="48">
        <v>0</v>
      </c>
      <c r="FU18" s="48">
        <v>0</v>
      </c>
      <c r="FV18" s="48">
        <v>0</v>
      </c>
      <c r="FW18" s="48">
        <v>0</v>
      </c>
      <c r="FX18" s="48">
        <v>0</v>
      </c>
      <c r="FY18" s="48">
        <v>0</v>
      </c>
      <c r="FZ18" s="48">
        <v>0</v>
      </c>
      <c r="GA18" s="48">
        <v>0</v>
      </c>
      <c r="GB18" s="52">
        <v>5.3545445599999998E-2</v>
      </c>
      <c r="GC18" s="52">
        <v>4.68582762E-2</v>
      </c>
      <c r="GD18" s="48">
        <v>0</v>
      </c>
      <c r="GE18" s="48">
        <v>0</v>
      </c>
      <c r="GM18" s="48">
        <v>0</v>
      </c>
      <c r="GN18" s="48">
        <v>0</v>
      </c>
      <c r="GP18" s="48">
        <v>0</v>
      </c>
      <c r="GQ18" s="48">
        <v>0</v>
      </c>
      <c r="GR18" s="48">
        <v>0</v>
      </c>
      <c r="GS18" s="48">
        <v>196.64400000000001</v>
      </c>
      <c r="GT18" s="48">
        <v>1107727</v>
      </c>
      <c r="GU18" s="48">
        <v>0</v>
      </c>
      <c r="GV18" s="48">
        <v>1039349</v>
      </c>
      <c r="GW18" s="48">
        <v>0</v>
      </c>
      <c r="GX18" s="48">
        <v>0</v>
      </c>
      <c r="GY18" s="48">
        <v>0</v>
      </c>
      <c r="GZ18" s="48">
        <v>0</v>
      </c>
      <c r="HA18" s="48">
        <v>0</v>
      </c>
      <c r="HB18" s="48">
        <v>0</v>
      </c>
      <c r="HC18" s="48">
        <v>4804.7056220000004</v>
      </c>
      <c r="HD18" s="48">
        <v>116.883</v>
      </c>
      <c r="HE18" s="48">
        <v>1</v>
      </c>
      <c r="HF18" s="48">
        <v>0</v>
      </c>
      <c r="HG18" s="48">
        <v>5078</v>
      </c>
      <c r="HH18" s="48">
        <v>5078</v>
      </c>
      <c r="HI18" s="48">
        <v>1</v>
      </c>
      <c r="HJ18" s="48">
        <v>5.8870500000000003</v>
      </c>
      <c r="HK18" s="48">
        <v>0</v>
      </c>
      <c r="HL18" s="48">
        <v>0</v>
      </c>
      <c r="HM18" s="48">
        <v>0</v>
      </c>
      <c r="HN18" s="48">
        <v>0</v>
      </c>
      <c r="HO18" s="48">
        <v>0</v>
      </c>
      <c r="HP18" s="48">
        <v>0</v>
      </c>
      <c r="HQ18" s="48">
        <v>0</v>
      </c>
      <c r="HR18" s="48">
        <v>0</v>
      </c>
      <c r="HS18" s="48">
        <v>0.97309000000000001</v>
      </c>
      <c r="HT18" s="48">
        <v>944815</v>
      </c>
      <c r="HU18" s="48">
        <v>0</v>
      </c>
      <c r="HV18" s="48">
        <v>0</v>
      </c>
      <c r="HW18" s="48">
        <v>384046</v>
      </c>
      <c r="HX18" s="48">
        <v>192023</v>
      </c>
      <c r="HY18" s="48">
        <v>0</v>
      </c>
      <c r="IA18" s="48">
        <v>0</v>
      </c>
      <c r="IB18" s="48">
        <v>0</v>
      </c>
      <c r="IC18" s="48">
        <v>0</v>
      </c>
      <c r="ID18" s="48">
        <v>0</v>
      </c>
      <c r="IE18" s="48">
        <v>0</v>
      </c>
      <c r="IF18" s="48">
        <v>0</v>
      </c>
      <c r="IG18" s="48">
        <v>0</v>
      </c>
      <c r="IH18" s="48">
        <v>1039349</v>
      </c>
      <c r="II18" s="48">
        <v>69639</v>
      </c>
      <c r="IJ18" s="48">
        <v>31118</v>
      </c>
      <c r="IK18" s="48">
        <v>0</v>
      </c>
      <c r="IL18" s="48">
        <v>100757</v>
      </c>
      <c r="IP18" s="48">
        <v>9095</v>
      </c>
      <c r="IQ18" s="48">
        <v>0</v>
      </c>
      <c r="IR18" s="48">
        <v>0</v>
      </c>
      <c r="IS18" s="48">
        <v>0</v>
      </c>
      <c r="IT18" s="48">
        <v>0</v>
      </c>
      <c r="IU18" s="48">
        <v>0</v>
      </c>
      <c r="IV18" s="48">
        <v>1</v>
      </c>
      <c r="IW18" s="48">
        <v>0</v>
      </c>
      <c r="IX18" s="48">
        <v>0</v>
      </c>
    </row>
    <row r="19" spans="1:258" s="48" customFormat="1">
      <c r="A19" s="47">
        <v>15815</v>
      </c>
      <c r="C19" s="48">
        <v>4</v>
      </c>
      <c r="E19" s="48">
        <v>0</v>
      </c>
      <c r="F19" s="48" t="s">
        <v>330</v>
      </c>
      <c r="G19" s="48">
        <v>1</v>
      </c>
      <c r="H19" s="48">
        <v>0</v>
      </c>
      <c r="I19" s="48" t="s">
        <v>537</v>
      </c>
      <c r="J19" s="48">
        <v>0</v>
      </c>
      <c r="L19" s="48">
        <v>12</v>
      </c>
      <c r="M19" s="48" t="s">
        <v>538</v>
      </c>
      <c r="N19" s="48" t="s">
        <v>537</v>
      </c>
      <c r="O19" s="48" t="s">
        <v>537</v>
      </c>
      <c r="P19" s="48">
        <v>0</v>
      </c>
      <c r="R19" s="48">
        <v>436.923</v>
      </c>
      <c r="S19" s="48">
        <v>0</v>
      </c>
      <c r="T19" s="48">
        <v>0</v>
      </c>
      <c r="U19" s="48">
        <v>0.188</v>
      </c>
      <c r="V19" s="48">
        <v>1.282</v>
      </c>
      <c r="W19" s="48">
        <v>0</v>
      </c>
      <c r="X19" s="48">
        <v>0</v>
      </c>
      <c r="Y19" s="48">
        <v>0</v>
      </c>
      <c r="Z19" s="48">
        <v>436.923</v>
      </c>
      <c r="AA19" s="48">
        <v>0</v>
      </c>
      <c r="AB19" s="48">
        <v>0</v>
      </c>
      <c r="AC19" s="48">
        <v>0</v>
      </c>
      <c r="AD19" s="48">
        <v>130.72</v>
      </c>
      <c r="AE19" s="48">
        <v>0</v>
      </c>
      <c r="AF19" s="48">
        <v>0</v>
      </c>
      <c r="AG19" s="48">
        <v>28.914999999999999</v>
      </c>
      <c r="AH19" s="48">
        <v>0</v>
      </c>
      <c r="AI19" s="48">
        <v>0</v>
      </c>
      <c r="AJ19" s="48">
        <v>0</v>
      </c>
      <c r="AK19" s="48">
        <v>0</v>
      </c>
      <c r="AL19" s="48">
        <v>0</v>
      </c>
      <c r="AM19" s="48">
        <v>0</v>
      </c>
      <c r="AN19" s="48">
        <v>0</v>
      </c>
      <c r="AO19" s="48">
        <v>0</v>
      </c>
      <c r="AP19" s="48">
        <v>0</v>
      </c>
      <c r="AQ19" s="48">
        <v>22.75</v>
      </c>
      <c r="AR19" s="48">
        <v>0</v>
      </c>
      <c r="AS19" s="48">
        <v>0</v>
      </c>
      <c r="AT19" s="48">
        <v>0.16700000000000001</v>
      </c>
      <c r="AU19" s="48">
        <v>0</v>
      </c>
      <c r="AV19" s="48">
        <v>0</v>
      </c>
      <c r="AW19" s="48">
        <v>1.47</v>
      </c>
      <c r="AX19" s="48">
        <v>4.7859999999999996</v>
      </c>
      <c r="AY19" s="48">
        <v>0</v>
      </c>
      <c r="AZ19" s="48">
        <v>0</v>
      </c>
      <c r="BA19" s="48">
        <v>15.717000000000001</v>
      </c>
      <c r="BB19" s="48">
        <v>419.73599999999999</v>
      </c>
      <c r="BC19" s="48">
        <v>566.5</v>
      </c>
      <c r="BD19" s="48">
        <v>69.549000000000007</v>
      </c>
      <c r="BE19" s="48">
        <v>0</v>
      </c>
      <c r="BF19" s="48">
        <v>0</v>
      </c>
      <c r="BG19" s="48">
        <v>0</v>
      </c>
      <c r="BH19" s="48">
        <v>0</v>
      </c>
      <c r="BI19" s="48">
        <v>1</v>
      </c>
      <c r="BJ19" s="48">
        <v>0</v>
      </c>
      <c r="BK19" s="48">
        <v>5078</v>
      </c>
      <c r="BL19" s="48">
        <v>6152</v>
      </c>
      <c r="BM19" s="48">
        <v>2582216</v>
      </c>
      <c r="BN19" s="48">
        <v>0</v>
      </c>
      <c r="BO19" s="48">
        <v>161200</v>
      </c>
      <c r="BP19" s="48">
        <v>42787</v>
      </c>
      <c r="BQ19" s="48">
        <v>0</v>
      </c>
      <c r="BR19" s="48">
        <v>42787</v>
      </c>
      <c r="BS19" s="48">
        <v>0</v>
      </c>
      <c r="BT19" s="48">
        <v>697022</v>
      </c>
      <c r="BU19" s="48">
        <v>0</v>
      </c>
      <c r="BV19" s="48">
        <v>697022</v>
      </c>
      <c r="BW19" s="48">
        <v>0</v>
      </c>
      <c r="BX19" s="48">
        <v>29443</v>
      </c>
      <c r="BY19" s="48">
        <v>0</v>
      </c>
      <c r="BZ19" s="48">
        <v>0</v>
      </c>
      <c r="CA19" s="48">
        <v>0</v>
      </c>
      <c r="CB19" s="48">
        <v>0</v>
      </c>
      <c r="CC19" s="48">
        <v>195674</v>
      </c>
      <c r="CD19" s="48">
        <v>0</v>
      </c>
      <c r="CE19" s="48">
        <v>225117</v>
      </c>
      <c r="CF19" s="48">
        <v>35948</v>
      </c>
      <c r="CG19" s="48">
        <v>130533</v>
      </c>
      <c r="CH19" s="48">
        <v>0</v>
      </c>
      <c r="CI19" s="48">
        <v>130533</v>
      </c>
      <c r="CJ19" s="48">
        <v>11417</v>
      </c>
      <c r="CK19" s="48">
        <v>0</v>
      </c>
      <c r="CL19" s="48">
        <v>0</v>
      </c>
      <c r="CM19" s="48">
        <v>0</v>
      </c>
      <c r="CN19" s="48">
        <v>0</v>
      </c>
      <c r="CO19" s="48">
        <v>0</v>
      </c>
      <c r="CP19" s="48">
        <v>0</v>
      </c>
      <c r="CQ19" s="48">
        <v>0</v>
      </c>
      <c r="CR19" s="48">
        <v>0</v>
      </c>
      <c r="CS19" s="48">
        <v>0</v>
      </c>
      <c r="CT19" s="48">
        <v>0</v>
      </c>
      <c r="CU19" s="48">
        <v>0</v>
      </c>
      <c r="CV19" s="48">
        <v>0</v>
      </c>
      <c r="CW19" s="48">
        <v>0</v>
      </c>
      <c r="CX19" s="48">
        <v>0</v>
      </c>
      <c r="CY19" s="48">
        <v>0</v>
      </c>
      <c r="CZ19" s="48">
        <v>0</v>
      </c>
      <c r="DA19" s="48">
        <v>0</v>
      </c>
      <c r="DB19" s="48">
        <v>0</v>
      </c>
      <c r="DC19" s="48">
        <v>0</v>
      </c>
      <c r="DD19" s="48">
        <v>0</v>
      </c>
      <c r="DE19" s="48">
        <v>0</v>
      </c>
      <c r="DF19" s="48">
        <v>0</v>
      </c>
      <c r="DG19" s="48">
        <v>0</v>
      </c>
      <c r="DH19" s="48">
        <v>11417</v>
      </c>
      <c r="DI19" s="48">
        <v>0</v>
      </c>
      <c r="DJ19" s="48">
        <v>14845</v>
      </c>
      <c r="DK19" s="48">
        <v>0</v>
      </c>
      <c r="DL19" s="48">
        <v>0</v>
      </c>
      <c r="DM19" s="48">
        <v>0</v>
      </c>
      <c r="DN19" s="48">
        <v>14845</v>
      </c>
      <c r="DO19" s="48">
        <v>0</v>
      </c>
      <c r="DP19" s="48">
        <v>0</v>
      </c>
      <c r="DQ19" s="48">
        <v>0</v>
      </c>
      <c r="DR19" s="48">
        <v>0</v>
      </c>
      <c r="DS19" s="48">
        <v>14845</v>
      </c>
      <c r="DU19" s="48">
        <v>3728468</v>
      </c>
      <c r="DV19" s="48">
        <v>0</v>
      </c>
      <c r="DW19" s="48">
        <v>0</v>
      </c>
      <c r="DX19" s="48">
        <v>0</v>
      </c>
      <c r="DY19" s="48">
        <v>0</v>
      </c>
      <c r="DZ19" s="48">
        <v>286.61700000000002</v>
      </c>
      <c r="EA19" s="48">
        <v>125252</v>
      </c>
      <c r="EB19" s="48">
        <v>437</v>
      </c>
      <c r="EC19" s="48">
        <v>161200</v>
      </c>
      <c r="ED19" s="48">
        <v>0</v>
      </c>
      <c r="EE19" s="48">
        <v>3567268</v>
      </c>
      <c r="EG19" s="48">
        <v>0</v>
      </c>
      <c r="EH19" s="48">
        <v>0</v>
      </c>
      <c r="EI19" s="48">
        <v>0</v>
      </c>
      <c r="EJ19" s="48">
        <v>0</v>
      </c>
      <c r="EK19" s="48">
        <v>0</v>
      </c>
      <c r="EL19" s="48">
        <v>0</v>
      </c>
      <c r="EM19" s="48">
        <v>0</v>
      </c>
      <c r="EN19" s="48">
        <v>0</v>
      </c>
      <c r="EO19" s="48">
        <v>0</v>
      </c>
      <c r="EP19" s="48">
        <v>0</v>
      </c>
      <c r="EQ19" s="48">
        <v>0</v>
      </c>
      <c r="ER19" s="48">
        <v>0</v>
      </c>
      <c r="ES19" s="48">
        <v>0</v>
      </c>
      <c r="ET19" s="48">
        <v>0</v>
      </c>
      <c r="EU19" s="48">
        <v>0</v>
      </c>
      <c r="EV19" s="48">
        <v>0</v>
      </c>
      <c r="EW19" s="48">
        <v>0</v>
      </c>
      <c r="EX19" s="48">
        <v>3917954</v>
      </c>
      <c r="EY19" s="48">
        <v>239175</v>
      </c>
      <c r="EZ19" s="48">
        <v>3965319</v>
      </c>
      <c r="FA19" s="48">
        <v>0</v>
      </c>
      <c r="FB19" s="48">
        <v>0</v>
      </c>
      <c r="FC19" s="48">
        <v>0</v>
      </c>
      <c r="FD19" s="48">
        <v>111511</v>
      </c>
      <c r="FE19" s="48">
        <v>0</v>
      </c>
      <c r="FF19" s="48">
        <v>0</v>
      </c>
      <c r="FG19" s="48">
        <v>0</v>
      </c>
      <c r="FH19" s="48">
        <v>0</v>
      </c>
      <c r="FJ19" s="48">
        <v>0</v>
      </c>
      <c r="FK19" s="48">
        <v>0</v>
      </c>
      <c r="FL19" s="48">
        <v>0</v>
      </c>
      <c r="FM19" s="48">
        <v>0</v>
      </c>
      <c r="FO19" s="48">
        <v>0</v>
      </c>
      <c r="FP19" s="48">
        <v>0</v>
      </c>
      <c r="FQ19" s="48" t="s">
        <v>174</v>
      </c>
      <c r="FR19" s="48">
        <v>436.923</v>
      </c>
      <c r="FS19" s="48">
        <v>0</v>
      </c>
      <c r="FT19" s="48">
        <v>0</v>
      </c>
      <c r="FU19" s="48">
        <v>0</v>
      </c>
      <c r="FV19" s="48">
        <v>0</v>
      </c>
      <c r="FW19" s="48">
        <v>0</v>
      </c>
      <c r="FX19" s="48">
        <v>0</v>
      </c>
      <c r="FY19" s="48">
        <v>0</v>
      </c>
      <c r="FZ19" s="48">
        <v>0</v>
      </c>
      <c r="GA19" s="48">
        <v>0</v>
      </c>
      <c r="GB19" s="52">
        <v>5.3545445599999998E-2</v>
      </c>
      <c r="GC19" s="52">
        <v>4.68582762E-2</v>
      </c>
      <c r="GD19" s="48">
        <v>0</v>
      </c>
      <c r="GE19" s="48">
        <v>0</v>
      </c>
      <c r="GM19" s="48">
        <v>0</v>
      </c>
      <c r="GN19" s="48">
        <v>0</v>
      </c>
      <c r="GP19" s="48">
        <v>0</v>
      </c>
      <c r="GQ19" s="48">
        <v>0</v>
      </c>
      <c r="GR19" s="48">
        <v>0</v>
      </c>
      <c r="GS19" s="48">
        <v>744.83399999999995</v>
      </c>
      <c r="GT19" s="48">
        <v>4090571</v>
      </c>
      <c r="GU19" s="48">
        <v>0</v>
      </c>
      <c r="GV19" s="48">
        <v>5886637</v>
      </c>
      <c r="GW19" s="48">
        <v>0</v>
      </c>
      <c r="GX19" s="48">
        <v>0</v>
      </c>
      <c r="GY19" s="48">
        <v>0</v>
      </c>
      <c r="GZ19" s="48">
        <v>0</v>
      </c>
      <c r="HA19" s="48">
        <v>0</v>
      </c>
      <c r="HB19" s="48">
        <v>0</v>
      </c>
      <c r="HC19" s="48">
        <v>4804.7056220000004</v>
      </c>
      <c r="HD19" s="48">
        <v>419.73599999999999</v>
      </c>
      <c r="HE19" s="48">
        <v>1</v>
      </c>
      <c r="HF19" s="48">
        <v>0</v>
      </c>
      <c r="HG19" s="48">
        <v>5078</v>
      </c>
      <c r="HH19" s="48">
        <v>5078</v>
      </c>
      <c r="HI19" s="48">
        <v>1</v>
      </c>
      <c r="HJ19" s="48">
        <v>21.846150000000002</v>
      </c>
      <c r="HK19" s="48">
        <v>0</v>
      </c>
      <c r="HL19" s="48">
        <v>0</v>
      </c>
      <c r="HM19" s="48">
        <v>0</v>
      </c>
      <c r="HN19" s="48">
        <v>0</v>
      </c>
      <c r="HO19" s="48">
        <v>0</v>
      </c>
      <c r="HP19" s="48">
        <v>0</v>
      </c>
      <c r="HQ19" s="48">
        <v>0</v>
      </c>
      <c r="HR19" s="48">
        <v>0</v>
      </c>
      <c r="HS19" s="48">
        <v>0.97309000000000001</v>
      </c>
      <c r="HT19" s="48">
        <v>3578710</v>
      </c>
      <c r="HU19" s="48">
        <v>0</v>
      </c>
      <c r="HV19" s="48">
        <v>0</v>
      </c>
      <c r="HW19" s="48">
        <v>384046</v>
      </c>
      <c r="HX19" s="48">
        <v>192023</v>
      </c>
      <c r="HY19" s="48">
        <v>0</v>
      </c>
      <c r="IA19" s="48">
        <v>0</v>
      </c>
      <c r="IB19" s="48">
        <v>0</v>
      </c>
      <c r="IC19" s="48">
        <v>0</v>
      </c>
      <c r="ID19" s="48">
        <v>0</v>
      </c>
      <c r="IE19" s="48">
        <v>0</v>
      </c>
      <c r="IF19" s="48">
        <v>0</v>
      </c>
      <c r="IG19" s="48">
        <v>0</v>
      </c>
      <c r="IH19" s="48">
        <v>5886637</v>
      </c>
      <c r="II19" s="48">
        <v>161200</v>
      </c>
      <c r="IJ19" s="48">
        <v>-1921318</v>
      </c>
      <c r="IK19" s="48">
        <v>0</v>
      </c>
      <c r="IL19" s="48">
        <v>-1760118</v>
      </c>
      <c r="IP19" s="48">
        <v>9095</v>
      </c>
      <c r="IQ19" s="48">
        <v>0</v>
      </c>
      <c r="IR19" s="48">
        <v>0</v>
      </c>
      <c r="IS19" s="48">
        <v>0</v>
      </c>
      <c r="IT19" s="48">
        <v>0</v>
      </c>
      <c r="IU19" s="48">
        <v>0</v>
      </c>
      <c r="IV19" s="48">
        <v>1</v>
      </c>
      <c r="IW19" s="48">
        <v>0</v>
      </c>
      <c r="IX19" s="48">
        <v>0</v>
      </c>
    </row>
    <row r="20" spans="1:258" s="48" customFormat="1">
      <c r="A20" s="47">
        <v>15816</v>
      </c>
      <c r="C20" s="48">
        <v>4</v>
      </c>
      <c r="E20" s="48">
        <v>0</v>
      </c>
      <c r="F20" s="48" t="s">
        <v>330</v>
      </c>
      <c r="G20" s="48">
        <v>1</v>
      </c>
      <c r="H20" s="48">
        <v>0</v>
      </c>
      <c r="I20" s="48" t="s">
        <v>537</v>
      </c>
      <c r="J20" s="48">
        <v>0</v>
      </c>
      <c r="L20" s="48">
        <v>12</v>
      </c>
      <c r="M20" s="48" t="s">
        <v>538</v>
      </c>
      <c r="N20" s="48" t="s">
        <v>537</v>
      </c>
      <c r="O20" s="48" t="s">
        <v>537</v>
      </c>
      <c r="P20" s="48">
        <v>0</v>
      </c>
      <c r="R20" s="48">
        <v>234.739</v>
      </c>
      <c r="S20" s="48">
        <v>0</v>
      </c>
      <c r="T20" s="48">
        <v>0</v>
      </c>
      <c r="U20" s="48">
        <v>0</v>
      </c>
      <c r="V20" s="48">
        <v>2.8260000000000001</v>
      </c>
      <c r="W20" s="48">
        <v>0</v>
      </c>
      <c r="X20" s="48">
        <v>0</v>
      </c>
      <c r="Y20" s="48">
        <v>0</v>
      </c>
      <c r="Z20" s="48">
        <v>234.739</v>
      </c>
      <c r="AA20" s="48">
        <v>0</v>
      </c>
      <c r="AB20" s="48">
        <v>0</v>
      </c>
      <c r="AC20" s="48">
        <v>0</v>
      </c>
      <c r="AD20" s="48">
        <v>183.88</v>
      </c>
      <c r="AE20" s="48">
        <v>0</v>
      </c>
      <c r="AF20" s="48">
        <v>0</v>
      </c>
      <c r="AG20" s="48">
        <v>12.462</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2.8260000000000001</v>
      </c>
      <c r="AX20" s="48">
        <v>8.4779999999999998</v>
      </c>
      <c r="AY20" s="48">
        <v>0</v>
      </c>
      <c r="AZ20" s="48">
        <v>0</v>
      </c>
      <c r="BA20" s="48">
        <v>119.676</v>
      </c>
      <c r="BB20" s="48">
        <v>112.23699999999999</v>
      </c>
      <c r="BC20" s="48">
        <v>101.83</v>
      </c>
      <c r="BD20" s="48">
        <v>11.54</v>
      </c>
      <c r="BE20" s="48">
        <v>1</v>
      </c>
      <c r="BF20" s="48">
        <v>0</v>
      </c>
      <c r="BG20" s="48">
        <v>0</v>
      </c>
      <c r="BH20" s="48">
        <v>16</v>
      </c>
      <c r="BI20" s="48">
        <v>1</v>
      </c>
      <c r="BJ20" s="48">
        <v>0</v>
      </c>
      <c r="BK20" s="48">
        <v>5078</v>
      </c>
      <c r="BL20" s="48">
        <v>6152</v>
      </c>
      <c r="BM20" s="48">
        <v>690482</v>
      </c>
      <c r="BN20" s="48">
        <v>0</v>
      </c>
      <c r="BO20" s="48">
        <v>119928</v>
      </c>
      <c r="BP20" s="48">
        <v>7099</v>
      </c>
      <c r="BQ20" s="48">
        <v>0</v>
      </c>
      <c r="BR20" s="48">
        <v>7099</v>
      </c>
      <c r="BS20" s="48">
        <v>0</v>
      </c>
      <c r="BT20" s="48">
        <v>125292</v>
      </c>
      <c r="BU20" s="48">
        <v>0</v>
      </c>
      <c r="BV20" s="48">
        <v>125292</v>
      </c>
      <c r="BW20" s="48">
        <v>0</v>
      </c>
      <c r="BX20" s="48">
        <v>52157</v>
      </c>
      <c r="BY20" s="48">
        <v>0</v>
      </c>
      <c r="BZ20" s="48">
        <v>0</v>
      </c>
      <c r="CA20" s="48">
        <v>0</v>
      </c>
      <c r="CB20" s="48">
        <v>0</v>
      </c>
      <c r="CC20" s="48">
        <v>84333</v>
      </c>
      <c r="CD20" s="48">
        <v>0</v>
      </c>
      <c r="CE20" s="48">
        <v>136490</v>
      </c>
      <c r="CF20" s="48">
        <v>50567</v>
      </c>
      <c r="CG20" s="48">
        <v>993933</v>
      </c>
      <c r="CH20" s="48">
        <v>0</v>
      </c>
      <c r="CI20" s="48">
        <v>993933</v>
      </c>
      <c r="CJ20" s="48">
        <v>0</v>
      </c>
      <c r="CK20" s="48">
        <v>738</v>
      </c>
      <c r="CL20" s="48">
        <v>0</v>
      </c>
      <c r="CM20" s="48">
        <v>738</v>
      </c>
      <c r="CN20" s="48">
        <v>0</v>
      </c>
      <c r="CO20" s="48">
        <v>0</v>
      </c>
      <c r="CP20" s="48">
        <v>0</v>
      </c>
      <c r="CQ20" s="48">
        <v>0</v>
      </c>
      <c r="CR20" s="48">
        <v>0</v>
      </c>
      <c r="CS20" s="48">
        <v>0</v>
      </c>
      <c r="CT20" s="48">
        <v>0</v>
      </c>
      <c r="CU20" s="48">
        <v>0</v>
      </c>
      <c r="CV20" s="48">
        <v>0</v>
      </c>
      <c r="CW20" s="48">
        <v>0</v>
      </c>
      <c r="CX20" s="48">
        <v>0</v>
      </c>
      <c r="CY20" s="48">
        <v>0</v>
      </c>
      <c r="CZ20" s="48">
        <v>0</v>
      </c>
      <c r="DA20" s="48">
        <v>0</v>
      </c>
      <c r="DB20" s="48">
        <v>0</v>
      </c>
      <c r="DC20" s="48">
        <v>0</v>
      </c>
      <c r="DD20" s="48">
        <v>0</v>
      </c>
      <c r="DE20" s="48">
        <v>0</v>
      </c>
      <c r="DF20" s="48">
        <v>0</v>
      </c>
      <c r="DG20" s="48">
        <v>0</v>
      </c>
      <c r="DH20" s="48">
        <v>0</v>
      </c>
      <c r="DI20" s="48">
        <v>0</v>
      </c>
      <c r="DJ20" s="48">
        <v>6060</v>
      </c>
      <c r="DK20" s="48">
        <v>0</v>
      </c>
      <c r="DL20" s="48">
        <v>0</v>
      </c>
      <c r="DM20" s="48">
        <v>0</v>
      </c>
      <c r="DN20" s="48">
        <v>6060</v>
      </c>
      <c r="DO20" s="48">
        <v>0</v>
      </c>
      <c r="DP20" s="48">
        <v>0</v>
      </c>
      <c r="DQ20" s="48">
        <v>0</v>
      </c>
      <c r="DR20" s="48">
        <v>0</v>
      </c>
      <c r="DS20" s="48">
        <v>6060</v>
      </c>
      <c r="DU20" s="48">
        <v>2010661</v>
      </c>
      <c r="DV20" s="48">
        <v>0</v>
      </c>
      <c r="DW20" s="48">
        <v>0</v>
      </c>
      <c r="DX20" s="48">
        <v>0</v>
      </c>
      <c r="DY20" s="48">
        <v>0</v>
      </c>
      <c r="DZ20" s="48">
        <v>286.61700000000002</v>
      </c>
      <c r="EA20" s="48">
        <v>69361</v>
      </c>
      <c r="EB20" s="48">
        <v>242</v>
      </c>
      <c r="EC20" s="48">
        <v>119928</v>
      </c>
      <c r="ED20" s="48">
        <v>0</v>
      </c>
      <c r="EE20" s="48">
        <v>1890733</v>
      </c>
      <c r="EG20" s="48">
        <v>0</v>
      </c>
      <c r="EH20" s="48">
        <v>0</v>
      </c>
      <c r="EI20" s="48">
        <v>0</v>
      </c>
      <c r="EJ20" s="48">
        <v>0</v>
      </c>
      <c r="EK20" s="48">
        <v>0</v>
      </c>
      <c r="EL20" s="48">
        <v>0</v>
      </c>
      <c r="EM20" s="48">
        <v>0</v>
      </c>
      <c r="EN20" s="48">
        <v>0</v>
      </c>
      <c r="EO20" s="48">
        <v>0</v>
      </c>
      <c r="EP20" s="48">
        <v>0</v>
      </c>
      <c r="EQ20" s="48">
        <v>0</v>
      </c>
      <c r="ER20" s="48">
        <v>0</v>
      </c>
      <c r="ES20" s="48">
        <v>0</v>
      </c>
      <c r="ET20" s="48">
        <v>0</v>
      </c>
      <c r="EU20" s="48">
        <v>0</v>
      </c>
      <c r="EV20" s="48">
        <v>0</v>
      </c>
      <c r="EW20" s="48">
        <v>0</v>
      </c>
      <c r="EX20" s="48">
        <v>2077060</v>
      </c>
      <c r="EY20" s="48">
        <v>127079</v>
      </c>
      <c r="EZ20" s="48">
        <v>2127627</v>
      </c>
      <c r="FA20" s="48">
        <v>0</v>
      </c>
      <c r="FB20" s="48">
        <v>0</v>
      </c>
      <c r="FC20" s="48">
        <v>0</v>
      </c>
      <c r="FD20" s="48">
        <v>59248</v>
      </c>
      <c r="FE20" s="48">
        <v>0</v>
      </c>
      <c r="FF20" s="48">
        <v>0</v>
      </c>
      <c r="FG20" s="48">
        <v>0</v>
      </c>
      <c r="FH20" s="48">
        <v>0</v>
      </c>
      <c r="FJ20" s="48">
        <v>0</v>
      </c>
      <c r="FK20" s="48">
        <v>0</v>
      </c>
      <c r="FL20" s="48">
        <v>0</v>
      </c>
      <c r="FM20" s="48">
        <v>0</v>
      </c>
      <c r="FO20" s="48">
        <v>0</v>
      </c>
      <c r="FP20" s="48">
        <v>0</v>
      </c>
      <c r="FQ20" s="48" t="s">
        <v>72</v>
      </c>
      <c r="FR20" s="48">
        <v>234.739</v>
      </c>
      <c r="FS20" s="48">
        <v>0</v>
      </c>
      <c r="FT20" s="48">
        <v>0</v>
      </c>
      <c r="FU20" s="48">
        <v>0</v>
      </c>
      <c r="FV20" s="48">
        <v>0</v>
      </c>
      <c r="FW20" s="48">
        <v>0</v>
      </c>
      <c r="FX20" s="48">
        <v>0</v>
      </c>
      <c r="FY20" s="48">
        <v>0</v>
      </c>
      <c r="FZ20" s="48">
        <v>0</v>
      </c>
      <c r="GA20" s="48">
        <v>0</v>
      </c>
      <c r="GB20" s="52">
        <v>5.3545445599999998E-2</v>
      </c>
      <c r="GC20" s="52">
        <v>4.68582762E-2</v>
      </c>
      <c r="GD20" s="48">
        <v>0</v>
      </c>
      <c r="GE20" s="48">
        <v>0</v>
      </c>
      <c r="GM20" s="48">
        <v>0</v>
      </c>
      <c r="GN20" s="48">
        <v>0</v>
      </c>
      <c r="GP20" s="48">
        <v>0</v>
      </c>
      <c r="GQ20" s="48">
        <v>0</v>
      </c>
      <c r="GR20" s="48">
        <v>0</v>
      </c>
      <c r="GS20" s="48">
        <v>395.74799999999999</v>
      </c>
      <c r="GT20" s="48">
        <v>2196988</v>
      </c>
      <c r="GU20" s="48">
        <v>0</v>
      </c>
      <c r="GV20" s="48">
        <v>1835501</v>
      </c>
      <c r="GW20" s="48">
        <v>0</v>
      </c>
      <c r="GX20" s="48">
        <v>0</v>
      </c>
      <c r="GY20" s="48">
        <v>0</v>
      </c>
      <c r="GZ20" s="48">
        <v>0</v>
      </c>
      <c r="HA20" s="48">
        <v>0</v>
      </c>
      <c r="HB20" s="48">
        <v>0</v>
      </c>
      <c r="HC20" s="48">
        <v>4804.7056220000004</v>
      </c>
      <c r="HD20" s="48">
        <v>112.23699999999999</v>
      </c>
      <c r="HE20" s="48">
        <v>1</v>
      </c>
      <c r="HF20" s="48">
        <v>0</v>
      </c>
      <c r="HG20" s="48">
        <v>5078</v>
      </c>
      <c r="HH20" s="48">
        <v>5078</v>
      </c>
      <c r="HI20" s="48">
        <v>1</v>
      </c>
      <c r="HJ20" s="48">
        <v>11.73695</v>
      </c>
      <c r="HK20" s="48">
        <v>0</v>
      </c>
      <c r="HL20" s="48">
        <v>0</v>
      </c>
      <c r="HM20" s="48">
        <v>0</v>
      </c>
      <c r="HN20" s="48">
        <v>0</v>
      </c>
      <c r="HO20" s="48">
        <v>0</v>
      </c>
      <c r="HP20" s="48">
        <v>0</v>
      </c>
      <c r="HQ20" s="48">
        <v>0</v>
      </c>
      <c r="HR20" s="48">
        <v>0</v>
      </c>
      <c r="HS20" s="48">
        <v>0.97309000000000001</v>
      </c>
      <c r="HT20" s="48">
        <v>1901452</v>
      </c>
      <c r="HU20" s="48">
        <v>0</v>
      </c>
      <c r="HV20" s="48">
        <v>0</v>
      </c>
      <c r="HW20" s="48">
        <v>384046</v>
      </c>
      <c r="HX20" s="48">
        <v>192023</v>
      </c>
      <c r="HY20" s="48">
        <v>0</v>
      </c>
      <c r="IA20" s="48">
        <v>0</v>
      </c>
      <c r="IB20" s="48">
        <v>0</v>
      </c>
      <c r="IC20" s="48">
        <v>0</v>
      </c>
      <c r="ID20" s="48">
        <v>0</v>
      </c>
      <c r="IE20" s="48">
        <v>0</v>
      </c>
      <c r="IF20" s="48">
        <v>0</v>
      </c>
      <c r="IG20" s="48">
        <v>0</v>
      </c>
      <c r="IH20" s="48">
        <v>1835501</v>
      </c>
      <c r="II20" s="48">
        <v>119928</v>
      </c>
      <c r="IJ20" s="48">
        <v>292126</v>
      </c>
      <c r="IK20" s="48">
        <v>0</v>
      </c>
      <c r="IL20" s="48">
        <v>412054</v>
      </c>
      <c r="IP20" s="48">
        <v>9095</v>
      </c>
      <c r="IQ20" s="48">
        <v>0</v>
      </c>
      <c r="IR20" s="48">
        <v>0</v>
      </c>
      <c r="IS20" s="48">
        <v>0</v>
      </c>
      <c r="IT20" s="48">
        <v>0</v>
      </c>
      <c r="IU20" s="48">
        <v>0</v>
      </c>
      <c r="IV20" s="48">
        <v>1</v>
      </c>
      <c r="IW20" s="48">
        <v>0</v>
      </c>
      <c r="IX20" s="48">
        <v>0</v>
      </c>
    </row>
    <row r="21" spans="1:258" s="48" customFormat="1">
      <c r="A21" s="47">
        <v>15817</v>
      </c>
      <c r="C21" s="48">
        <v>4</v>
      </c>
      <c r="E21" s="48">
        <v>0</v>
      </c>
      <c r="F21" s="48" t="s">
        <v>330</v>
      </c>
      <c r="G21" s="48">
        <v>1</v>
      </c>
      <c r="H21" s="48">
        <v>0</v>
      </c>
      <c r="I21" s="48" t="s">
        <v>537</v>
      </c>
      <c r="J21" s="48">
        <v>0</v>
      </c>
      <c r="L21" s="48">
        <v>12</v>
      </c>
      <c r="M21" s="48" t="s">
        <v>538</v>
      </c>
      <c r="N21" s="48" t="s">
        <v>537</v>
      </c>
      <c r="O21" s="48" t="s">
        <v>537</v>
      </c>
      <c r="P21" s="48">
        <v>0</v>
      </c>
      <c r="R21" s="48">
        <v>366.61</v>
      </c>
      <c r="S21" s="48">
        <v>0</v>
      </c>
      <c r="T21" s="48">
        <v>0</v>
      </c>
      <c r="U21" s="48">
        <v>0</v>
      </c>
      <c r="V21" s="48">
        <v>0</v>
      </c>
      <c r="W21" s="48">
        <v>0</v>
      </c>
      <c r="X21" s="48">
        <v>0</v>
      </c>
      <c r="Y21" s="48">
        <v>0</v>
      </c>
      <c r="Z21" s="48">
        <v>366.61</v>
      </c>
      <c r="AA21" s="48">
        <v>0</v>
      </c>
      <c r="AB21" s="48">
        <v>0</v>
      </c>
      <c r="AC21" s="48">
        <v>0</v>
      </c>
      <c r="AD21" s="48">
        <v>336.52</v>
      </c>
      <c r="AE21" s="48">
        <v>0</v>
      </c>
      <c r="AF21" s="48">
        <v>0</v>
      </c>
      <c r="AG21" s="48">
        <v>47.982999999999997</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11.327</v>
      </c>
      <c r="BB21" s="48">
        <v>355.28300000000002</v>
      </c>
      <c r="BC21" s="48">
        <v>350.33</v>
      </c>
      <c r="BD21" s="48">
        <v>37.167000000000002</v>
      </c>
      <c r="BE21" s="48">
        <v>0</v>
      </c>
      <c r="BF21" s="48">
        <v>0</v>
      </c>
      <c r="BG21" s="48">
        <v>0</v>
      </c>
      <c r="BH21" s="48">
        <v>21</v>
      </c>
      <c r="BI21" s="48">
        <v>1</v>
      </c>
      <c r="BJ21" s="48">
        <v>0</v>
      </c>
      <c r="BK21" s="48">
        <v>5078</v>
      </c>
      <c r="BL21" s="48">
        <v>6152</v>
      </c>
      <c r="BM21" s="48">
        <v>2185701</v>
      </c>
      <c r="BN21" s="48">
        <v>0</v>
      </c>
      <c r="BO21" s="48">
        <v>197731</v>
      </c>
      <c r="BP21" s="48">
        <v>22865</v>
      </c>
      <c r="BQ21" s="48">
        <v>0</v>
      </c>
      <c r="BR21" s="48">
        <v>22865</v>
      </c>
      <c r="BS21" s="48">
        <v>0</v>
      </c>
      <c r="BT21" s="48">
        <v>431046</v>
      </c>
      <c r="BU21" s="48">
        <v>0</v>
      </c>
      <c r="BV21" s="48">
        <v>431046</v>
      </c>
      <c r="BW21" s="48">
        <v>0</v>
      </c>
      <c r="BX21" s="48">
        <v>0</v>
      </c>
      <c r="BY21" s="48">
        <v>0</v>
      </c>
      <c r="BZ21" s="48">
        <v>0</v>
      </c>
      <c r="CA21" s="48">
        <v>0</v>
      </c>
      <c r="CB21" s="48">
        <v>0</v>
      </c>
      <c r="CC21" s="48">
        <v>324711</v>
      </c>
      <c r="CD21" s="48">
        <v>0</v>
      </c>
      <c r="CE21" s="48">
        <v>324711</v>
      </c>
      <c r="CF21" s="48">
        <v>92543</v>
      </c>
      <c r="CG21" s="48">
        <v>94073</v>
      </c>
      <c r="CH21" s="48">
        <v>0</v>
      </c>
      <c r="CI21" s="48">
        <v>94073</v>
      </c>
      <c r="CJ21" s="48">
        <v>0</v>
      </c>
      <c r="CK21" s="48">
        <v>0</v>
      </c>
      <c r="CL21" s="48">
        <v>0</v>
      </c>
      <c r="CM21" s="48">
        <v>0</v>
      </c>
      <c r="CN21" s="48">
        <v>0</v>
      </c>
      <c r="CO21" s="48">
        <v>0</v>
      </c>
      <c r="CP21" s="48">
        <v>0</v>
      </c>
      <c r="CQ21" s="48">
        <v>0</v>
      </c>
      <c r="CR21" s="48">
        <v>0</v>
      </c>
      <c r="CS21" s="48">
        <v>0</v>
      </c>
      <c r="CT21" s="48">
        <v>0</v>
      </c>
      <c r="CU21" s="48">
        <v>0</v>
      </c>
      <c r="CV21" s="48">
        <v>0</v>
      </c>
      <c r="CW21" s="48">
        <v>0</v>
      </c>
      <c r="CX21" s="48">
        <v>0</v>
      </c>
      <c r="CY21" s="48">
        <v>0</v>
      </c>
      <c r="CZ21" s="48">
        <v>0</v>
      </c>
      <c r="DA21" s="48">
        <v>0</v>
      </c>
      <c r="DB21" s="48">
        <v>0</v>
      </c>
      <c r="DC21" s="48">
        <v>0</v>
      </c>
      <c r="DD21" s="48">
        <v>0</v>
      </c>
      <c r="DE21" s="48">
        <v>0</v>
      </c>
      <c r="DF21" s="48">
        <v>0</v>
      </c>
      <c r="DG21" s="48">
        <v>0</v>
      </c>
      <c r="DH21" s="48">
        <v>0</v>
      </c>
      <c r="DI21" s="48">
        <v>0</v>
      </c>
      <c r="DJ21" s="48">
        <v>45870</v>
      </c>
      <c r="DK21" s="48">
        <v>0</v>
      </c>
      <c r="DL21" s="48">
        <v>0</v>
      </c>
      <c r="DM21" s="48">
        <v>0</v>
      </c>
      <c r="DN21" s="48">
        <v>45870</v>
      </c>
      <c r="DO21" s="48">
        <v>0</v>
      </c>
      <c r="DP21" s="48">
        <v>0</v>
      </c>
      <c r="DQ21" s="48">
        <v>0</v>
      </c>
      <c r="DR21" s="48">
        <v>0</v>
      </c>
      <c r="DS21" s="48">
        <v>45870</v>
      </c>
      <c r="DU21" s="48">
        <v>3196809</v>
      </c>
      <c r="DV21" s="48">
        <v>0</v>
      </c>
      <c r="DW21" s="48">
        <v>0</v>
      </c>
      <c r="DX21" s="48">
        <v>0</v>
      </c>
      <c r="DY21" s="48">
        <v>0</v>
      </c>
      <c r="DZ21" s="48">
        <v>286.61700000000002</v>
      </c>
      <c r="EA21" s="48">
        <v>105188</v>
      </c>
      <c r="EB21" s="48">
        <v>367</v>
      </c>
      <c r="EC21" s="48">
        <v>197731</v>
      </c>
      <c r="ED21" s="48">
        <v>0</v>
      </c>
      <c r="EE21" s="48">
        <v>2999078</v>
      </c>
      <c r="EG21" s="48">
        <v>0</v>
      </c>
      <c r="EH21" s="48">
        <v>0</v>
      </c>
      <c r="EI21" s="48">
        <v>0</v>
      </c>
      <c r="EJ21" s="48">
        <v>0</v>
      </c>
      <c r="EK21" s="48">
        <v>0</v>
      </c>
      <c r="EL21" s="48">
        <v>0</v>
      </c>
      <c r="EM21" s="48">
        <v>0</v>
      </c>
      <c r="EN21" s="48">
        <v>0</v>
      </c>
      <c r="EO21" s="48">
        <v>0</v>
      </c>
      <c r="EP21" s="48">
        <v>0</v>
      </c>
      <c r="EQ21" s="48">
        <v>0</v>
      </c>
      <c r="ER21" s="48">
        <v>0</v>
      </c>
      <c r="ES21" s="48">
        <v>0</v>
      </c>
      <c r="ET21" s="48">
        <v>0</v>
      </c>
      <c r="EU21" s="48">
        <v>0</v>
      </c>
      <c r="EV21" s="48">
        <v>0</v>
      </c>
      <c r="EW21" s="48">
        <v>0</v>
      </c>
      <c r="EX21" s="48">
        <v>3290713</v>
      </c>
      <c r="EY21" s="48">
        <v>198901</v>
      </c>
      <c r="EZ21" s="48">
        <v>3383256</v>
      </c>
      <c r="FA21" s="48">
        <v>0</v>
      </c>
      <c r="FB21" s="48">
        <v>0</v>
      </c>
      <c r="FC21" s="48">
        <v>0</v>
      </c>
      <c r="FD21" s="48">
        <v>92734</v>
      </c>
      <c r="FE21" s="48">
        <v>0</v>
      </c>
      <c r="FF21" s="48">
        <v>0</v>
      </c>
      <c r="FG21" s="48">
        <v>0</v>
      </c>
      <c r="FH21" s="48">
        <v>0</v>
      </c>
      <c r="FJ21" s="48">
        <v>0</v>
      </c>
      <c r="FK21" s="48">
        <v>0</v>
      </c>
      <c r="FL21" s="48">
        <v>0</v>
      </c>
      <c r="FM21" s="48">
        <v>0</v>
      </c>
      <c r="FO21" s="48">
        <v>0</v>
      </c>
      <c r="FP21" s="48">
        <v>0</v>
      </c>
      <c r="FQ21" s="48" t="s">
        <v>73</v>
      </c>
      <c r="FR21" s="48">
        <v>366.61</v>
      </c>
      <c r="FS21" s="48">
        <v>0</v>
      </c>
      <c r="FT21" s="48">
        <v>0</v>
      </c>
      <c r="FU21" s="48">
        <v>0</v>
      </c>
      <c r="FV21" s="48">
        <v>0</v>
      </c>
      <c r="FW21" s="48">
        <v>0</v>
      </c>
      <c r="FX21" s="48">
        <v>0</v>
      </c>
      <c r="FY21" s="48">
        <v>0</v>
      </c>
      <c r="FZ21" s="48">
        <v>0</v>
      </c>
      <c r="GA21" s="48">
        <v>0</v>
      </c>
      <c r="GB21" s="52">
        <v>5.3545445599999998E-2</v>
      </c>
      <c r="GC21" s="52">
        <v>4.68582762E-2</v>
      </c>
      <c r="GD21" s="48">
        <v>0</v>
      </c>
      <c r="GE21" s="48">
        <v>0</v>
      </c>
      <c r="GM21" s="48">
        <v>0</v>
      </c>
      <c r="GN21" s="48">
        <v>0</v>
      </c>
      <c r="GP21" s="48">
        <v>0</v>
      </c>
      <c r="GQ21" s="48">
        <v>0</v>
      </c>
      <c r="GR21" s="48">
        <v>0</v>
      </c>
      <c r="GS21" s="48">
        <v>619.41300000000001</v>
      </c>
      <c r="GT21" s="48">
        <v>3488444</v>
      </c>
      <c r="GU21" s="48">
        <v>0</v>
      </c>
      <c r="GV21" s="48">
        <v>3045718</v>
      </c>
      <c r="GW21" s="48">
        <v>0</v>
      </c>
      <c r="GX21" s="48">
        <v>0</v>
      </c>
      <c r="GY21" s="48">
        <v>0</v>
      </c>
      <c r="GZ21" s="48">
        <v>0</v>
      </c>
      <c r="HA21" s="48">
        <v>0</v>
      </c>
      <c r="HB21" s="48">
        <v>0</v>
      </c>
      <c r="HC21" s="48">
        <v>4804.7056220000004</v>
      </c>
      <c r="HD21" s="48">
        <v>355.28300000000002</v>
      </c>
      <c r="HE21" s="48">
        <v>1</v>
      </c>
      <c r="HF21" s="48">
        <v>0</v>
      </c>
      <c r="HG21" s="48">
        <v>5078</v>
      </c>
      <c r="HH21" s="48">
        <v>5078</v>
      </c>
      <c r="HI21" s="48">
        <v>1</v>
      </c>
      <c r="HJ21" s="48">
        <v>18.330500000000001</v>
      </c>
      <c r="HK21" s="48">
        <v>0</v>
      </c>
      <c r="HL21" s="48">
        <v>0</v>
      </c>
      <c r="HM21" s="48">
        <v>0</v>
      </c>
      <c r="HN21" s="48">
        <v>0</v>
      </c>
      <c r="HO21" s="48">
        <v>0</v>
      </c>
      <c r="HP21" s="48">
        <v>0</v>
      </c>
      <c r="HQ21" s="48">
        <v>0</v>
      </c>
      <c r="HR21" s="48">
        <v>0</v>
      </c>
      <c r="HS21" s="48">
        <v>0.97309000000000001</v>
      </c>
      <c r="HT21" s="48">
        <v>2976096</v>
      </c>
      <c r="HU21" s="48">
        <v>0</v>
      </c>
      <c r="HV21" s="48">
        <v>0</v>
      </c>
      <c r="HW21" s="48">
        <v>384046</v>
      </c>
      <c r="HX21" s="48">
        <v>192023</v>
      </c>
      <c r="HY21" s="48">
        <v>0</v>
      </c>
      <c r="IA21" s="48">
        <v>0</v>
      </c>
      <c r="IB21" s="48">
        <v>0</v>
      </c>
      <c r="IC21" s="48">
        <v>0</v>
      </c>
      <c r="ID21" s="48">
        <v>0</v>
      </c>
      <c r="IE21" s="48">
        <v>0</v>
      </c>
      <c r="IF21" s="48">
        <v>0</v>
      </c>
      <c r="IG21" s="48">
        <v>0</v>
      </c>
      <c r="IH21" s="48">
        <v>3045718</v>
      </c>
      <c r="II21" s="48">
        <v>197731</v>
      </c>
      <c r="IJ21" s="48">
        <v>337538</v>
      </c>
      <c r="IK21" s="48">
        <v>0</v>
      </c>
      <c r="IL21" s="48">
        <v>535269</v>
      </c>
      <c r="IP21" s="48">
        <v>9095</v>
      </c>
      <c r="IQ21" s="48">
        <v>0</v>
      </c>
      <c r="IR21" s="48">
        <v>0</v>
      </c>
      <c r="IS21" s="48">
        <v>0</v>
      </c>
      <c r="IT21" s="48">
        <v>0</v>
      </c>
      <c r="IU21" s="48">
        <v>0</v>
      </c>
      <c r="IV21" s="48">
        <v>1</v>
      </c>
      <c r="IW21" s="48">
        <v>0</v>
      </c>
      <c r="IX21" s="48">
        <v>0</v>
      </c>
    </row>
    <row r="22" spans="1:258" s="48" customFormat="1">
      <c r="A22" s="47">
        <v>15819</v>
      </c>
      <c r="C22" s="48">
        <v>4</v>
      </c>
      <c r="E22" s="48">
        <v>0</v>
      </c>
      <c r="F22" s="48" t="s">
        <v>330</v>
      </c>
      <c r="G22" s="48">
        <v>1</v>
      </c>
      <c r="H22" s="48">
        <v>0</v>
      </c>
      <c r="I22" s="48" t="s">
        <v>537</v>
      </c>
      <c r="J22" s="48">
        <v>0</v>
      </c>
      <c r="L22" s="48">
        <v>12</v>
      </c>
      <c r="M22" s="48" t="s">
        <v>538</v>
      </c>
      <c r="N22" s="48" t="s">
        <v>537</v>
      </c>
      <c r="O22" s="48" t="s">
        <v>537</v>
      </c>
      <c r="P22" s="48">
        <v>0</v>
      </c>
      <c r="R22" s="48">
        <v>781.27499999999998</v>
      </c>
      <c r="S22" s="48">
        <v>0.16600000000000001</v>
      </c>
      <c r="T22" s="48">
        <v>0</v>
      </c>
      <c r="U22" s="48">
        <v>0.747</v>
      </c>
      <c r="V22" s="48">
        <v>7.9000000000000001E-2</v>
      </c>
      <c r="W22" s="48">
        <v>0</v>
      </c>
      <c r="X22" s="48">
        <v>0</v>
      </c>
      <c r="Y22" s="48">
        <v>0</v>
      </c>
      <c r="Z22" s="48">
        <v>781.27499999999998</v>
      </c>
      <c r="AA22" s="48">
        <v>0</v>
      </c>
      <c r="AB22" s="48">
        <v>0</v>
      </c>
      <c r="AC22" s="48">
        <v>0</v>
      </c>
      <c r="AD22" s="48">
        <v>96.25</v>
      </c>
      <c r="AE22" s="48">
        <v>0.115</v>
      </c>
      <c r="AF22" s="48">
        <v>0</v>
      </c>
      <c r="AG22" s="48">
        <v>36.137999999999998</v>
      </c>
      <c r="AH22" s="48">
        <v>0</v>
      </c>
      <c r="AI22" s="48">
        <v>0</v>
      </c>
      <c r="AJ22" s="48">
        <v>0</v>
      </c>
      <c r="AK22" s="48">
        <v>0</v>
      </c>
      <c r="AL22" s="48">
        <v>0</v>
      </c>
      <c r="AM22" s="48">
        <v>0</v>
      </c>
      <c r="AN22" s="48">
        <v>0</v>
      </c>
      <c r="AO22" s="48">
        <v>0</v>
      </c>
      <c r="AP22" s="48">
        <v>0</v>
      </c>
      <c r="AQ22" s="48">
        <v>22.417000000000002</v>
      </c>
      <c r="AR22" s="48">
        <v>0</v>
      </c>
      <c r="AS22" s="48">
        <v>0</v>
      </c>
      <c r="AT22" s="48">
        <v>1.417</v>
      </c>
      <c r="AU22" s="48">
        <v>0</v>
      </c>
      <c r="AV22" s="48">
        <v>0</v>
      </c>
      <c r="AW22" s="48">
        <v>0.99199999999999999</v>
      </c>
      <c r="AX22" s="48">
        <v>4.8019999999999996</v>
      </c>
      <c r="AY22" s="48">
        <v>0</v>
      </c>
      <c r="AZ22" s="48">
        <v>0</v>
      </c>
      <c r="BA22" s="48">
        <v>14.699</v>
      </c>
      <c r="BB22" s="48">
        <v>765.58399999999995</v>
      </c>
      <c r="BC22" s="48">
        <v>633</v>
      </c>
      <c r="BD22" s="48">
        <v>37.872999999999998</v>
      </c>
      <c r="BE22" s="48">
        <v>0</v>
      </c>
      <c r="BF22" s="48">
        <v>0</v>
      </c>
      <c r="BG22" s="48">
        <v>0</v>
      </c>
      <c r="BH22" s="48">
        <v>0</v>
      </c>
      <c r="BI22" s="48">
        <v>1</v>
      </c>
      <c r="BJ22" s="48">
        <v>0</v>
      </c>
      <c r="BK22" s="48">
        <v>5078</v>
      </c>
      <c r="BL22" s="48">
        <v>6152</v>
      </c>
      <c r="BM22" s="48">
        <v>4709873</v>
      </c>
      <c r="BN22" s="48">
        <v>0</v>
      </c>
      <c r="BO22" s="48">
        <v>250317</v>
      </c>
      <c r="BP22" s="48">
        <v>23299</v>
      </c>
      <c r="BQ22" s="48">
        <v>0</v>
      </c>
      <c r="BR22" s="48">
        <v>23299</v>
      </c>
      <c r="BS22" s="48">
        <v>0</v>
      </c>
      <c r="BT22" s="48">
        <v>778843</v>
      </c>
      <c r="BU22" s="48">
        <v>0</v>
      </c>
      <c r="BV22" s="48">
        <v>780548</v>
      </c>
      <c r="BW22" s="48">
        <v>1705</v>
      </c>
      <c r="BX22" s="48">
        <v>29542</v>
      </c>
      <c r="BY22" s="48">
        <v>0</v>
      </c>
      <c r="BZ22" s="48">
        <v>0</v>
      </c>
      <c r="CA22" s="48">
        <v>0</v>
      </c>
      <c r="CB22" s="48">
        <v>0</v>
      </c>
      <c r="CC22" s="48">
        <v>244553</v>
      </c>
      <c r="CD22" s="48">
        <v>0</v>
      </c>
      <c r="CE22" s="48">
        <v>274095</v>
      </c>
      <c r="CF22" s="48">
        <v>26469</v>
      </c>
      <c r="CG22" s="48">
        <v>122078</v>
      </c>
      <c r="CH22" s="48">
        <v>0</v>
      </c>
      <c r="CI22" s="48">
        <v>122078</v>
      </c>
      <c r="CJ22" s="48">
        <v>11563</v>
      </c>
      <c r="CK22" s="48">
        <v>0</v>
      </c>
      <c r="CL22" s="48">
        <v>0</v>
      </c>
      <c r="CM22" s="48">
        <v>0</v>
      </c>
      <c r="CN22" s="48">
        <v>0</v>
      </c>
      <c r="CO22" s="48">
        <v>0</v>
      </c>
      <c r="CP22" s="48">
        <v>0</v>
      </c>
      <c r="CQ22" s="48">
        <v>0</v>
      </c>
      <c r="CR22" s="48">
        <v>0</v>
      </c>
      <c r="CS22" s="48">
        <v>0</v>
      </c>
      <c r="CT22" s="48">
        <v>0</v>
      </c>
      <c r="CU22" s="48">
        <v>0</v>
      </c>
      <c r="CV22" s="48">
        <v>0</v>
      </c>
      <c r="CW22" s="48">
        <v>0</v>
      </c>
      <c r="CX22" s="48">
        <v>0</v>
      </c>
      <c r="CY22" s="48">
        <v>0</v>
      </c>
      <c r="CZ22" s="48">
        <v>0</v>
      </c>
      <c r="DA22" s="48">
        <v>0</v>
      </c>
      <c r="DB22" s="48">
        <v>0</v>
      </c>
      <c r="DC22" s="48">
        <v>0</v>
      </c>
      <c r="DD22" s="48">
        <v>0</v>
      </c>
      <c r="DE22" s="48">
        <v>0</v>
      </c>
      <c r="DF22" s="48">
        <v>0</v>
      </c>
      <c r="DG22" s="48">
        <v>0</v>
      </c>
      <c r="DH22" s="48">
        <v>50039</v>
      </c>
      <c r="DI22" s="48">
        <v>0</v>
      </c>
      <c r="DJ22" s="48">
        <v>20828</v>
      </c>
      <c r="DK22" s="48">
        <v>0</v>
      </c>
      <c r="DL22" s="48">
        <v>0</v>
      </c>
      <c r="DM22" s="48">
        <v>38476</v>
      </c>
      <c r="DN22" s="48">
        <v>20828</v>
      </c>
      <c r="DO22" s="48">
        <v>0</v>
      </c>
      <c r="DP22" s="48">
        <v>0</v>
      </c>
      <c r="DQ22" s="48">
        <v>0</v>
      </c>
      <c r="DR22" s="48">
        <v>0</v>
      </c>
      <c r="DS22" s="48">
        <v>20828</v>
      </c>
      <c r="DU22" s="48">
        <v>5957190</v>
      </c>
      <c r="DV22" s="48">
        <v>0</v>
      </c>
      <c r="DW22" s="48">
        <v>0</v>
      </c>
      <c r="DX22" s="48">
        <v>0</v>
      </c>
      <c r="DY22" s="48">
        <v>0</v>
      </c>
      <c r="DZ22" s="48">
        <v>286.61700000000002</v>
      </c>
      <c r="EA22" s="48">
        <v>223848</v>
      </c>
      <c r="EB22" s="48">
        <v>781</v>
      </c>
      <c r="EC22" s="48">
        <v>250317</v>
      </c>
      <c r="ED22" s="48">
        <v>0</v>
      </c>
      <c r="EE22" s="48">
        <v>5706873</v>
      </c>
      <c r="EG22" s="48">
        <v>0</v>
      </c>
      <c r="EH22" s="48">
        <v>0</v>
      </c>
      <c r="EI22" s="48">
        <v>0</v>
      </c>
      <c r="EJ22" s="48">
        <v>0</v>
      </c>
      <c r="EK22" s="48">
        <v>0</v>
      </c>
      <c r="EL22" s="48">
        <v>0</v>
      </c>
      <c r="EM22" s="48">
        <v>0</v>
      </c>
      <c r="EN22" s="48">
        <v>0</v>
      </c>
      <c r="EO22" s="48">
        <v>0</v>
      </c>
      <c r="EP22" s="48">
        <v>0</v>
      </c>
      <c r="EQ22" s="48">
        <v>0</v>
      </c>
      <c r="ER22" s="48">
        <v>0</v>
      </c>
      <c r="ES22" s="48">
        <v>0</v>
      </c>
      <c r="ET22" s="48">
        <v>0</v>
      </c>
      <c r="EU22" s="48">
        <v>0</v>
      </c>
      <c r="EV22" s="48">
        <v>0</v>
      </c>
      <c r="EW22" s="48">
        <v>0</v>
      </c>
      <c r="EX22" s="48">
        <v>6308889</v>
      </c>
      <c r="EY22" s="48">
        <v>384346</v>
      </c>
      <c r="EZ22" s="48">
        <v>6346921</v>
      </c>
      <c r="FA22" s="48">
        <v>0</v>
      </c>
      <c r="FB22" s="48">
        <v>0</v>
      </c>
      <c r="FC22" s="48">
        <v>0</v>
      </c>
      <c r="FD22" s="48">
        <v>179194</v>
      </c>
      <c r="FE22" s="48">
        <v>0</v>
      </c>
      <c r="FF22" s="48">
        <v>0</v>
      </c>
      <c r="FG22" s="48">
        <v>0</v>
      </c>
      <c r="FH22" s="48">
        <v>0</v>
      </c>
      <c r="FJ22" s="48">
        <v>0</v>
      </c>
      <c r="FK22" s="48">
        <v>0</v>
      </c>
      <c r="FL22" s="48">
        <v>0</v>
      </c>
      <c r="FM22" s="48">
        <v>0</v>
      </c>
      <c r="FO22" s="48">
        <v>0</v>
      </c>
      <c r="FP22" s="48">
        <v>0</v>
      </c>
      <c r="FQ22" s="48" t="s">
        <v>171</v>
      </c>
      <c r="FR22" s="48">
        <v>781.27499999999998</v>
      </c>
      <c r="FS22" s="48">
        <v>0</v>
      </c>
      <c r="FT22" s="48">
        <v>0</v>
      </c>
      <c r="FU22" s="48">
        <v>0</v>
      </c>
      <c r="FV22" s="48">
        <v>0</v>
      </c>
      <c r="FW22" s="48">
        <v>0</v>
      </c>
      <c r="FX22" s="48">
        <v>0</v>
      </c>
      <c r="FY22" s="48">
        <v>0</v>
      </c>
      <c r="FZ22" s="48">
        <v>0</v>
      </c>
      <c r="GA22" s="48">
        <v>0</v>
      </c>
      <c r="GB22" s="52">
        <v>5.3545445599999998E-2</v>
      </c>
      <c r="GC22" s="52">
        <v>4.68582762E-2</v>
      </c>
      <c r="GD22" s="48">
        <v>0</v>
      </c>
      <c r="GE22" s="48">
        <v>0</v>
      </c>
      <c r="GM22" s="48">
        <v>0</v>
      </c>
      <c r="GN22" s="48">
        <v>0</v>
      </c>
      <c r="GP22" s="48">
        <v>0</v>
      </c>
      <c r="GQ22" s="48">
        <v>0</v>
      </c>
      <c r="GR22" s="48">
        <v>0</v>
      </c>
      <c r="GS22" s="48">
        <v>1196.922</v>
      </c>
      <c r="GT22" s="48">
        <v>6570769</v>
      </c>
      <c r="GU22" s="48">
        <v>0</v>
      </c>
      <c r="GV22" s="48">
        <v>6764477</v>
      </c>
      <c r="GW22" s="48">
        <v>0</v>
      </c>
      <c r="GX22" s="48">
        <v>0</v>
      </c>
      <c r="GY22" s="48">
        <v>0</v>
      </c>
      <c r="GZ22" s="48">
        <v>0</v>
      </c>
      <c r="HA22" s="48">
        <v>0</v>
      </c>
      <c r="HB22" s="48">
        <v>0</v>
      </c>
      <c r="HC22" s="48">
        <v>4804.7056220000004</v>
      </c>
      <c r="HD22" s="48">
        <v>765.58399999999995</v>
      </c>
      <c r="HE22" s="48">
        <v>1</v>
      </c>
      <c r="HF22" s="48">
        <v>0</v>
      </c>
      <c r="HG22" s="48">
        <v>5078</v>
      </c>
      <c r="HH22" s="48">
        <v>5078</v>
      </c>
      <c r="HI22" s="48">
        <v>1</v>
      </c>
      <c r="HJ22" s="48">
        <v>39.063749999999999</v>
      </c>
      <c r="HK22" s="48">
        <v>0</v>
      </c>
      <c r="HL22" s="48">
        <v>0</v>
      </c>
      <c r="HM22" s="48">
        <v>0</v>
      </c>
      <c r="HN22" s="48">
        <v>0</v>
      </c>
      <c r="HO22" s="48">
        <v>0</v>
      </c>
      <c r="HP22" s="48">
        <v>0</v>
      </c>
      <c r="HQ22" s="48">
        <v>0</v>
      </c>
      <c r="HR22" s="48">
        <v>0</v>
      </c>
      <c r="HS22" s="48">
        <v>0.97309000000000001</v>
      </c>
      <c r="HT22" s="48">
        <v>5750860</v>
      </c>
      <c r="HU22" s="48">
        <v>0</v>
      </c>
      <c r="HV22" s="48">
        <v>0</v>
      </c>
      <c r="HW22" s="48">
        <v>384046</v>
      </c>
      <c r="HX22" s="48">
        <v>192023</v>
      </c>
      <c r="HY22" s="48">
        <v>0</v>
      </c>
      <c r="IA22" s="48">
        <v>0</v>
      </c>
      <c r="IB22" s="48">
        <v>0</v>
      </c>
      <c r="IC22" s="48">
        <v>0</v>
      </c>
      <c r="ID22" s="48">
        <v>0</v>
      </c>
      <c r="IE22" s="48">
        <v>0</v>
      </c>
      <c r="IF22" s="48">
        <v>0</v>
      </c>
      <c r="IG22" s="48">
        <v>0</v>
      </c>
      <c r="IH22" s="48">
        <v>6764477</v>
      </c>
      <c r="II22" s="48">
        <v>250317</v>
      </c>
      <c r="IJ22" s="48">
        <v>-417556</v>
      </c>
      <c r="IK22" s="48">
        <v>0</v>
      </c>
      <c r="IL22" s="48">
        <v>-167239</v>
      </c>
      <c r="IP22" s="48">
        <v>9095</v>
      </c>
      <c r="IQ22" s="48">
        <v>0</v>
      </c>
      <c r="IR22" s="48">
        <v>0</v>
      </c>
      <c r="IS22" s="48">
        <v>0</v>
      </c>
      <c r="IT22" s="48">
        <v>0</v>
      </c>
      <c r="IU22" s="48">
        <v>0</v>
      </c>
      <c r="IV22" s="48">
        <v>1</v>
      </c>
      <c r="IW22" s="48">
        <v>0</v>
      </c>
      <c r="IX22" s="48">
        <v>0</v>
      </c>
    </row>
    <row r="23" spans="1:258" s="48" customFormat="1">
      <c r="A23" s="47">
        <v>15820</v>
      </c>
      <c r="C23" s="48">
        <v>4</v>
      </c>
      <c r="E23" s="48">
        <v>0</v>
      </c>
      <c r="F23" s="48" t="s">
        <v>330</v>
      </c>
      <c r="G23" s="48">
        <v>1</v>
      </c>
      <c r="H23" s="48">
        <v>0</v>
      </c>
      <c r="I23" s="48" t="s">
        <v>537</v>
      </c>
      <c r="J23" s="48">
        <v>0</v>
      </c>
      <c r="L23" s="48">
        <v>12</v>
      </c>
      <c r="M23" s="48" t="s">
        <v>538</v>
      </c>
      <c r="N23" s="48" t="s">
        <v>537</v>
      </c>
      <c r="O23" s="48" t="s">
        <v>537</v>
      </c>
      <c r="P23" s="48">
        <v>0</v>
      </c>
      <c r="R23" s="48">
        <v>377.363</v>
      </c>
      <c r="S23" s="48">
        <v>0</v>
      </c>
      <c r="T23" s="48">
        <v>0</v>
      </c>
      <c r="U23" s="48">
        <v>0.44800000000000001</v>
      </c>
      <c r="V23" s="48">
        <v>12.250999999999999</v>
      </c>
      <c r="W23" s="48">
        <v>0.13</v>
      </c>
      <c r="X23" s="48">
        <v>0</v>
      </c>
      <c r="Y23" s="48">
        <v>0</v>
      </c>
      <c r="Z23" s="48">
        <v>377.363</v>
      </c>
      <c r="AA23" s="48">
        <v>0</v>
      </c>
      <c r="AB23" s="48">
        <v>0</v>
      </c>
      <c r="AC23" s="48">
        <v>0</v>
      </c>
      <c r="AD23" s="48">
        <v>112.1</v>
      </c>
      <c r="AE23" s="48">
        <v>0.81</v>
      </c>
      <c r="AF23" s="48">
        <v>0</v>
      </c>
      <c r="AG23" s="48">
        <v>15.127000000000001</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12.829000000000001</v>
      </c>
      <c r="AX23" s="48">
        <v>39.383000000000003</v>
      </c>
      <c r="AY23" s="48">
        <v>0</v>
      </c>
      <c r="AZ23" s="48">
        <v>0</v>
      </c>
      <c r="BA23" s="48">
        <v>46.884999999999998</v>
      </c>
      <c r="BB23" s="48">
        <v>317.649</v>
      </c>
      <c r="BC23" s="48">
        <v>393</v>
      </c>
      <c r="BD23" s="48">
        <v>0</v>
      </c>
      <c r="BE23" s="48">
        <v>18.867999999999999</v>
      </c>
      <c r="BF23" s="48">
        <v>0</v>
      </c>
      <c r="BG23" s="48">
        <v>0</v>
      </c>
      <c r="BH23" s="48">
        <v>0</v>
      </c>
      <c r="BI23" s="48">
        <v>1</v>
      </c>
      <c r="BJ23" s="48">
        <v>0</v>
      </c>
      <c r="BK23" s="48">
        <v>5078</v>
      </c>
      <c r="BL23" s="48">
        <v>6152</v>
      </c>
      <c r="BM23" s="48">
        <v>1954177</v>
      </c>
      <c r="BN23" s="48">
        <v>0</v>
      </c>
      <c r="BO23" s="48">
        <v>145475</v>
      </c>
      <c r="BP23" s="48">
        <v>0</v>
      </c>
      <c r="BQ23" s="48">
        <v>0</v>
      </c>
      <c r="BR23" s="48">
        <v>0</v>
      </c>
      <c r="BS23" s="48">
        <v>0</v>
      </c>
      <c r="BT23" s="48">
        <v>483547</v>
      </c>
      <c r="BU23" s="48">
        <v>0</v>
      </c>
      <c r="BV23" s="48">
        <v>495556</v>
      </c>
      <c r="BW23" s="48">
        <v>12009</v>
      </c>
      <c r="BX23" s="48">
        <v>242284</v>
      </c>
      <c r="BY23" s="48">
        <v>0</v>
      </c>
      <c r="BZ23" s="48">
        <v>0</v>
      </c>
      <c r="CA23" s="48">
        <v>0</v>
      </c>
      <c r="CB23" s="48">
        <v>0</v>
      </c>
      <c r="CC23" s="48">
        <v>102367</v>
      </c>
      <c r="CD23" s="48">
        <v>0</v>
      </c>
      <c r="CE23" s="48">
        <v>344651</v>
      </c>
      <c r="CF23" s="48">
        <v>30828</v>
      </c>
      <c r="CG23" s="48">
        <v>389389</v>
      </c>
      <c r="CH23" s="48">
        <v>0</v>
      </c>
      <c r="CI23" s="48">
        <v>389389</v>
      </c>
      <c r="CJ23" s="48">
        <v>0</v>
      </c>
      <c r="CK23" s="48">
        <v>13929</v>
      </c>
      <c r="CL23" s="48">
        <v>0</v>
      </c>
      <c r="CM23" s="48">
        <v>13929</v>
      </c>
      <c r="CN23" s="48">
        <v>0</v>
      </c>
      <c r="CO23" s="48">
        <v>0</v>
      </c>
      <c r="CP23" s="48">
        <v>0</v>
      </c>
      <c r="CQ23" s="48">
        <v>0</v>
      </c>
      <c r="CR23" s="48">
        <v>0</v>
      </c>
      <c r="CS23" s="48">
        <v>0</v>
      </c>
      <c r="CT23" s="48">
        <v>0</v>
      </c>
      <c r="CU23" s="48">
        <v>0</v>
      </c>
      <c r="CV23" s="48">
        <v>0</v>
      </c>
      <c r="CW23" s="48">
        <v>0</v>
      </c>
      <c r="CX23" s="48">
        <v>0</v>
      </c>
      <c r="CY23" s="48">
        <v>0</v>
      </c>
      <c r="CZ23" s="48">
        <v>0</v>
      </c>
      <c r="DA23" s="48">
        <v>0</v>
      </c>
      <c r="DB23" s="48">
        <v>0</v>
      </c>
      <c r="DC23" s="48">
        <v>0</v>
      </c>
      <c r="DD23" s="48">
        <v>0</v>
      </c>
      <c r="DE23" s="48">
        <v>0</v>
      </c>
      <c r="DF23" s="48">
        <v>0</v>
      </c>
      <c r="DG23" s="48">
        <v>0</v>
      </c>
      <c r="DH23" s="48">
        <v>0</v>
      </c>
      <c r="DI23" s="48">
        <v>0</v>
      </c>
      <c r="DJ23" s="48">
        <v>0</v>
      </c>
      <c r="DK23" s="48">
        <v>0</v>
      </c>
      <c r="DL23" s="48">
        <v>0</v>
      </c>
      <c r="DM23" s="48">
        <v>0</v>
      </c>
      <c r="DN23" s="48">
        <v>0</v>
      </c>
      <c r="DO23" s="48">
        <v>0</v>
      </c>
      <c r="DP23" s="48">
        <v>0</v>
      </c>
      <c r="DQ23" s="48">
        <v>0</v>
      </c>
      <c r="DR23" s="48">
        <v>0</v>
      </c>
      <c r="DS23" s="48">
        <v>0</v>
      </c>
      <c r="DU23" s="48">
        <v>3228530</v>
      </c>
      <c r="DV23" s="48">
        <v>0</v>
      </c>
      <c r="DW23" s="48">
        <v>0</v>
      </c>
      <c r="DX23" s="48">
        <v>0</v>
      </c>
      <c r="DY23" s="48">
        <v>0</v>
      </c>
      <c r="DZ23" s="48">
        <v>286.61700000000002</v>
      </c>
      <c r="EA23" s="48">
        <v>114647</v>
      </c>
      <c r="EB23" s="48">
        <v>400</v>
      </c>
      <c r="EC23" s="48">
        <v>145475</v>
      </c>
      <c r="ED23" s="48">
        <v>0</v>
      </c>
      <c r="EE23" s="48">
        <v>3083055</v>
      </c>
      <c r="EG23" s="48">
        <v>0</v>
      </c>
      <c r="EH23" s="48">
        <v>0</v>
      </c>
      <c r="EI23" s="48">
        <v>0</v>
      </c>
      <c r="EJ23" s="48">
        <v>0</v>
      </c>
      <c r="EK23" s="48">
        <v>0</v>
      </c>
      <c r="EL23" s="48">
        <v>0</v>
      </c>
      <c r="EM23" s="48">
        <v>0</v>
      </c>
      <c r="EN23" s="48">
        <v>0</v>
      </c>
      <c r="EO23" s="48">
        <v>0</v>
      </c>
      <c r="EP23" s="48">
        <v>0</v>
      </c>
      <c r="EQ23" s="48">
        <v>0</v>
      </c>
      <c r="ER23" s="48">
        <v>0</v>
      </c>
      <c r="ES23" s="48">
        <v>0</v>
      </c>
      <c r="ET23" s="48">
        <v>0</v>
      </c>
      <c r="EU23" s="48">
        <v>0</v>
      </c>
      <c r="EV23" s="48">
        <v>0</v>
      </c>
      <c r="EW23" s="48">
        <v>0</v>
      </c>
      <c r="EX23" s="48">
        <v>3387974</v>
      </c>
      <c r="EY23" s="48">
        <v>207961</v>
      </c>
      <c r="EZ23" s="48">
        <v>3418802</v>
      </c>
      <c r="FA23" s="48">
        <v>0</v>
      </c>
      <c r="FB23" s="48">
        <v>0</v>
      </c>
      <c r="FC23" s="48">
        <v>0</v>
      </c>
      <c r="FD23" s="48">
        <v>96958</v>
      </c>
      <c r="FE23" s="48">
        <v>0</v>
      </c>
      <c r="FF23" s="48">
        <v>0</v>
      </c>
      <c r="FG23" s="48">
        <v>0</v>
      </c>
      <c r="FH23" s="48">
        <v>0</v>
      </c>
      <c r="FJ23" s="48">
        <v>0</v>
      </c>
      <c r="FK23" s="48">
        <v>0</v>
      </c>
      <c r="FL23" s="48">
        <v>0</v>
      </c>
      <c r="FM23" s="48">
        <v>0</v>
      </c>
      <c r="FO23" s="48">
        <v>0</v>
      </c>
      <c r="FP23" s="48">
        <v>0</v>
      </c>
      <c r="FQ23" s="48" t="s">
        <v>74</v>
      </c>
      <c r="FR23" s="48">
        <v>377.363</v>
      </c>
      <c r="FS23" s="48">
        <v>0</v>
      </c>
      <c r="FT23" s="48">
        <v>0</v>
      </c>
      <c r="FU23" s="48">
        <v>0</v>
      </c>
      <c r="FV23" s="48">
        <v>0</v>
      </c>
      <c r="FW23" s="48">
        <v>0</v>
      </c>
      <c r="FX23" s="48">
        <v>0</v>
      </c>
      <c r="FY23" s="48">
        <v>0</v>
      </c>
      <c r="FZ23" s="48">
        <v>0</v>
      </c>
      <c r="GA23" s="48">
        <v>0</v>
      </c>
      <c r="GB23" s="52">
        <v>5.3545445599999998E-2</v>
      </c>
      <c r="GC23" s="52">
        <v>4.68582762E-2</v>
      </c>
      <c r="GD23" s="48">
        <v>0</v>
      </c>
      <c r="GE23" s="48">
        <v>0</v>
      </c>
      <c r="GM23" s="48">
        <v>0</v>
      </c>
      <c r="GN23" s="48">
        <v>0</v>
      </c>
      <c r="GP23" s="48">
        <v>0</v>
      </c>
      <c r="GQ23" s="48">
        <v>0</v>
      </c>
      <c r="GR23" s="48">
        <v>0</v>
      </c>
      <c r="GS23" s="48">
        <v>647.62599999999998</v>
      </c>
      <c r="GT23" s="48">
        <v>3533449</v>
      </c>
      <c r="GU23" s="48">
        <v>0</v>
      </c>
      <c r="GV23" s="48">
        <v>4197468</v>
      </c>
      <c r="GW23" s="48">
        <v>0</v>
      </c>
      <c r="GX23" s="48">
        <v>0</v>
      </c>
      <c r="GY23" s="48">
        <v>0</v>
      </c>
      <c r="GZ23" s="48">
        <v>0</v>
      </c>
      <c r="HA23" s="48">
        <v>0</v>
      </c>
      <c r="HB23" s="48">
        <v>0</v>
      </c>
      <c r="HC23" s="48">
        <v>4804.7056220000004</v>
      </c>
      <c r="HD23" s="48">
        <v>317.649</v>
      </c>
      <c r="HE23" s="48">
        <v>1</v>
      </c>
      <c r="HF23" s="48">
        <v>0</v>
      </c>
      <c r="HG23" s="48">
        <v>5078</v>
      </c>
      <c r="HH23" s="48">
        <v>5078</v>
      </c>
      <c r="HI23" s="48">
        <v>1</v>
      </c>
      <c r="HJ23" s="48">
        <v>18.86815</v>
      </c>
      <c r="HK23" s="48">
        <v>0</v>
      </c>
      <c r="HL23" s="48">
        <v>0</v>
      </c>
      <c r="HM23" s="48">
        <v>0</v>
      </c>
      <c r="HN23" s="48">
        <v>0</v>
      </c>
      <c r="HO23" s="48">
        <v>0</v>
      </c>
      <c r="HP23" s="48">
        <v>0</v>
      </c>
      <c r="HQ23" s="48">
        <v>0</v>
      </c>
      <c r="HR23" s="48">
        <v>0</v>
      </c>
      <c r="HS23" s="48">
        <v>0.97309000000000001</v>
      </c>
      <c r="HT23" s="48">
        <v>3111653</v>
      </c>
      <c r="HU23" s="48">
        <v>0</v>
      </c>
      <c r="HV23" s="48">
        <v>0</v>
      </c>
      <c r="HW23" s="48">
        <v>384046</v>
      </c>
      <c r="HX23" s="48">
        <v>192023</v>
      </c>
      <c r="HY23" s="48">
        <v>0</v>
      </c>
      <c r="IA23" s="48">
        <v>0</v>
      </c>
      <c r="IB23" s="48">
        <v>0</v>
      </c>
      <c r="IC23" s="48">
        <v>0</v>
      </c>
      <c r="ID23" s="48">
        <v>0</v>
      </c>
      <c r="IE23" s="48">
        <v>0</v>
      </c>
      <c r="IF23" s="48">
        <v>0</v>
      </c>
      <c r="IG23" s="48">
        <v>0</v>
      </c>
      <c r="IH23" s="48">
        <v>4197468</v>
      </c>
      <c r="II23" s="48">
        <v>145475</v>
      </c>
      <c r="IJ23" s="48">
        <v>-778666</v>
      </c>
      <c r="IK23" s="48">
        <v>0</v>
      </c>
      <c r="IL23" s="48">
        <v>-633191</v>
      </c>
      <c r="IP23" s="48">
        <v>9095</v>
      </c>
      <c r="IQ23" s="48">
        <v>0</v>
      </c>
      <c r="IR23" s="48">
        <v>0</v>
      </c>
      <c r="IS23" s="48">
        <v>0</v>
      </c>
      <c r="IT23" s="48">
        <v>0</v>
      </c>
      <c r="IU23" s="48">
        <v>0</v>
      </c>
      <c r="IV23" s="48">
        <v>1</v>
      </c>
      <c r="IW23" s="48">
        <v>0</v>
      </c>
      <c r="IX23" s="48">
        <v>0</v>
      </c>
    </row>
    <row r="24" spans="1:258" s="48" customFormat="1">
      <c r="A24" s="47">
        <v>15822</v>
      </c>
      <c r="C24" s="48">
        <v>4</v>
      </c>
      <c r="E24" s="48">
        <v>0</v>
      </c>
      <c r="F24" s="48" t="s">
        <v>330</v>
      </c>
      <c r="G24" s="48">
        <v>1</v>
      </c>
      <c r="H24" s="48">
        <v>0</v>
      </c>
      <c r="I24" s="48" t="s">
        <v>537</v>
      </c>
      <c r="J24" s="48">
        <v>0</v>
      </c>
      <c r="L24" s="48">
        <v>12</v>
      </c>
      <c r="M24" s="48" t="s">
        <v>538</v>
      </c>
      <c r="N24" s="48" t="s">
        <v>537</v>
      </c>
      <c r="O24" s="48" t="s">
        <v>537</v>
      </c>
      <c r="P24" s="48">
        <v>0</v>
      </c>
      <c r="R24" s="48">
        <v>2167.1779999999999</v>
      </c>
      <c r="S24" s="48">
        <v>0</v>
      </c>
      <c r="T24" s="48">
        <v>0</v>
      </c>
      <c r="U24" s="48">
        <v>2.7629999999999999</v>
      </c>
      <c r="V24" s="48">
        <v>44.765999999999998</v>
      </c>
      <c r="W24" s="48">
        <v>2.5710000000000002</v>
      </c>
      <c r="X24" s="48">
        <v>0</v>
      </c>
      <c r="Y24" s="48">
        <v>0</v>
      </c>
      <c r="Z24" s="48">
        <v>2167.1779999999999</v>
      </c>
      <c r="AA24" s="48">
        <v>0</v>
      </c>
      <c r="AB24" s="48">
        <v>0</v>
      </c>
      <c r="AC24" s="48">
        <v>0</v>
      </c>
      <c r="AD24" s="48">
        <v>167.06</v>
      </c>
      <c r="AE24" s="48">
        <v>0</v>
      </c>
      <c r="AF24" s="48">
        <v>0</v>
      </c>
      <c r="AG24" s="48">
        <v>17.742000000000001</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50.1</v>
      </c>
      <c r="AX24" s="48">
        <v>155.82599999999999</v>
      </c>
      <c r="AY24" s="48">
        <v>0</v>
      </c>
      <c r="AZ24" s="48">
        <v>0</v>
      </c>
      <c r="BA24" s="48">
        <v>0</v>
      </c>
      <c r="BB24" s="48">
        <v>2117.078</v>
      </c>
      <c r="BC24" s="48">
        <v>1616.33</v>
      </c>
      <c r="BD24" s="48">
        <v>416.125</v>
      </c>
      <c r="BE24" s="48">
        <v>53.332999999999998</v>
      </c>
      <c r="BF24" s="48">
        <v>0</v>
      </c>
      <c r="BG24" s="48">
        <v>0</v>
      </c>
      <c r="BH24" s="48">
        <v>51</v>
      </c>
      <c r="BI24" s="48">
        <v>1</v>
      </c>
      <c r="BJ24" s="48">
        <v>0</v>
      </c>
      <c r="BK24" s="48">
        <v>5078</v>
      </c>
      <c r="BL24" s="48">
        <v>6152</v>
      </c>
      <c r="BM24" s="48">
        <v>13024264</v>
      </c>
      <c r="BN24" s="48">
        <v>0</v>
      </c>
      <c r="BO24" s="48">
        <v>667041</v>
      </c>
      <c r="BP24" s="48">
        <v>256000</v>
      </c>
      <c r="BQ24" s="48">
        <v>0</v>
      </c>
      <c r="BR24" s="48">
        <v>256000</v>
      </c>
      <c r="BS24" s="48">
        <v>0</v>
      </c>
      <c r="BT24" s="48">
        <v>1988732</v>
      </c>
      <c r="BU24" s="48">
        <v>0</v>
      </c>
      <c r="BV24" s="48">
        <v>1988732</v>
      </c>
      <c r="BW24" s="48">
        <v>0</v>
      </c>
      <c r="BX24" s="48">
        <v>958642</v>
      </c>
      <c r="BY24" s="48">
        <v>0</v>
      </c>
      <c r="BZ24" s="48">
        <v>0</v>
      </c>
      <c r="CA24" s="48">
        <v>0</v>
      </c>
      <c r="CB24" s="48">
        <v>0</v>
      </c>
      <c r="CC24" s="48">
        <v>120064</v>
      </c>
      <c r="CD24" s="48">
        <v>0</v>
      </c>
      <c r="CE24" s="48">
        <v>1078706</v>
      </c>
      <c r="CF24" s="48">
        <v>45942</v>
      </c>
      <c r="CG24" s="48">
        <v>0</v>
      </c>
      <c r="CH24" s="48">
        <v>0</v>
      </c>
      <c r="CI24" s="48">
        <v>0</v>
      </c>
      <c r="CJ24" s="48">
        <v>0</v>
      </c>
      <c r="CK24" s="48">
        <v>39373</v>
      </c>
      <c r="CL24" s="48">
        <v>0</v>
      </c>
      <c r="CM24" s="48">
        <v>39373</v>
      </c>
      <c r="CN24" s="48">
        <v>0</v>
      </c>
      <c r="CO24" s="48">
        <v>0</v>
      </c>
      <c r="CP24" s="48">
        <v>0</v>
      </c>
      <c r="CQ24" s="48">
        <v>0</v>
      </c>
      <c r="CR24" s="48">
        <v>0</v>
      </c>
      <c r="CS24" s="48">
        <v>0</v>
      </c>
      <c r="CT24" s="48">
        <v>0</v>
      </c>
      <c r="CU24" s="48">
        <v>0</v>
      </c>
      <c r="CV24" s="48">
        <v>0</v>
      </c>
      <c r="CW24" s="48">
        <v>0</v>
      </c>
      <c r="CX24" s="48">
        <v>0</v>
      </c>
      <c r="CY24" s="48">
        <v>0</v>
      </c>
      <c r="CZ24" s="48">
        <v>0</v>
      </c>
      <c r="DA24" s="48">
        <v>0</v>
      </c>
      <c r="DB24" s="48">
        <v>0</v>
      </c>
      <c r="DC24" s="48">
        <v>0</v>
      </c>
      <c r="DD24" s="48">
        <v>0</v>
      </c>
      <c r="DE24" s="48">
        <v>0</v>
      </c>
      <c r="DF24" s="48">
        <v>0</v>
      </c>
      <c r="DG24" s="48">
        <v>0</v>
      </c>
      <c r="DH24" s="48">
        <v>0</v>
      </c>
      <c r="DI24" s="48">
        <v>0</v>
      </c>
      <c r="DJ24" s="48">
        <v>0</v>
      </c>
      <c r="DK24" s="48">
        <v>0</v>
      </c>
      <c r="DL24" s="48">
        <v>0</v>
      </c>
      <c r="DM24" s="48">
        <v>0</v>
      </c>
      <c r="DN24" s="48">
        <v>0</v>
      </c>
      <c r="DO24" s="48">
        <v>0</v>
      </c>
      <c r="DP24" s="48">
        <v>0</v>
      </c>
      <c r="DQ24" s="48">
        <v>0</v>
      </c>
      <c r="DR24" s="48">
        <v>0</v>
      </c>
      <c r="DS24" s="48">
        <v>0</v>
      </c>
      <c r="DU24" s="48">
        <v>16433017</v>
      </c>
      <c r="DV24" s="48">
        <v>0</v>
      </c>
      <c r="DW24" s="48">
        <v>0</v>
      </c>
      <c r="DX24" s="48">
        <v>0</v>
      </c>
      <c r="DY24" s="48">
        <v>0</v>
      </c>
      <c r="DZ24" s="48">
        <v>286.61700000000002</v>
      </c>
      <c r="EA24" s="48">
        <v>621099</v>
      </c>
      <c r="EB24" s="48">
        <v>2167</v>
      </c>
      <c r="EC24" s="48">
        <v>667041</v>
      </c>
      <c r="ED24" s="48">
        <v>0</v>
      </c>
      <c r="EE24" s="48">
        <v>15765976</v>
      </c>
      <c r="EG24" s="48">
        <v>0</v>
      </c>
      <c r="EH24" s="48">
        <v>0</v>
      </c>
      <c r="EI24" s="48">
        <v>0</v>
      </c>
      <c r="EJ24" s="48">
        <v>0</v>
      </c>
      <c r="EK24" s="48">
        <v>0</v>
      </c>
      <c r="EL24" s="48">
        <v>0</v>
      </c>
      <c r="EM24" s="48">
        <v>0</v>
      </c>
      <c r="EN24" s="48">
        <v>0</v>
      </c>
      <c r="EO24" s="48">
        <v>0</v>
      </c>
      <c r="EP24" s="48">
        <v>0</v>
      </c>
      <c r="EQ24" s="48">
        <v>0</v>
      </c>
      <c r="ER24" s="48">
        <v>0</v>
      </c>
      <c r="ES24" s="48">
        <v>0</v>
      </c>
      <c r="ET24" s="48">
        <v>0</v>
      </c>
      <c r="EU24" s="48">
        <v>0</v>
      </c>
      <c r="EV24" s="48">
        <v>0</v>
      </c>
      <c r="EW24" s="48">
        <v>0</v>
      </c>
      <c r="EX24" s="48">
        <v>17328572</v>
      </c>
      <c r="EY24" s="48">
        <v>1065723</v>
      </c>
      <c r="EZ24" s="48">
        <v>17374514</v>
      </c>
      <c r="FA24" s="48">
        <v>0</v>
      </c>
      <c r="FB24" s="48">
        <v>0</v>
      </c>
      <c r="FC24" s="48">
        <v>0</v>
      </c>
      <c r="FD24" s="48">
        <v>496873</v>
      </c>
      <c r="FE24" s="48">
        <v>0</v>
      </c>
      <c r="FF24" s="48">
        <v>0</v>
      </c>
      <c r="FG24" s="48">
        <v>0</v>
      </c>
      <c r="FH24" s="48">
        <v>0</v>
      </c>
      <c r="FJ24" s="48">
        <v>0</v>
      </c>
      <c r="FK24" s="48">
        <v>0</v>
      </c>
      <c r="FL24" s="48">
        <v>0</v>
      </c>
      <c r="FM24" s="48">
        <v>0</v>
      </c>
      <c r="FO24" s="48">
        <v>0</v>
      </c>
      <c r="FP24" s="48">
        <v>0</v>
      </c>
      <c r="FQ24" s="48" t="s">
        <v>177</v>
      </c>
      <c r="FR24" s="48">
        <v>2167.1779999999999</v>
      </c>
      <c r="FS24" s="48">
        <v>0</v>
      </c>
      <c r="FT24" s="48">
        <v>0</v>
      </c>
      <c r="FU24" s="48">
        <v>0</v>
      </c>
      <c r="FV24" s="48">
        <v>0</v>
      </c>
      <c r="FW24" s="48">
        <v>0</v>
      </c>
      <c r="FX24" s="48">
        <v>0</v>
      </c>
      <c r="FY24" s="48">
        <v>0</v>
      </c>
      <c r="FZ24" s="48">
        <v>0</v>
      </c>
      <c r="GA24" s="48">
        <v>0</v>
      </c>
      <c r="GB24" s="52">
        <v>5.3545445599999998E-2</v>
      </c>
      <c r="GC24" s="52">
        <v>4.68582762E-2</v>
      </c>
      <c r="GD24" s="48">
        <v>0</v>
      </c>
      <c r="GE24" s="48">
        <v>0</v>
      </c>
      <c r="GM24" s="48">
        <v>0</v>
      </c>
      <c r="GN24" s="48">
        <v>0</v>
      </c>
      <c r="GP24" s="48">
        <v>0</v>
      </c>
      <c r="GQ24" s="48">
        <v>0</v>
      </c>
      <c r="GR24" s="48">
        <v>0</v>
      </c>
      <c r="GS24" s="48">
        <v>3318.8519999999999</v>
      </c>
      <c r="GT24" s="48">
        <v>17995613</v>
      </c>
      <c r="GU24" s="48">
        <v>0</v>
      </c>
      <c r="GV24" s="48">
        <v>18574700</v>
      </c>
      <c r="GW24" s="48">
        <v>0</v>
      </c>
      <c r="GX24" s="48">
        <v>0</v>
      </c>
      <c r="GY24" s="48">
        <v>0</v>
      </c>
      <c r="GZ24" s="48">
        <v>0</v>
      </c>
      <c r="HA24" s="48">
        <v>0</v>
      </c>
      <c r="HB24" s="48">
        <v>0</v>
      </c>
      <c r="HC24" s="48">
        <v>4804.7056220000004</v>
      </c>
      <c r="HD24" s="48">
        <v>2117.078</v>
      </c>
      <c r="HE24" s="48">
        <v>1</v>
      </c>
      <c r="HF24" s="48">
        <v>0</v>
      </c>
      <c r="HG24" s="48">
        <v>5078</v>
      </c>
      <c r="HH24" s="48">
        <v>5078</v>
      </c>
      <c r="HI24" s="48">
        <v>1</v>
      </c>
      <c r="HJ24" s="48">
        <v>108.35890000000001</v>
      </c>
      <c r="HK24" s="48">
        <v>0</v>
      </c>
      <c r="HL24" s="48">
        <v>0</v>
      </c>
      <c r="HM24" s="48">
        <v>0</v>
      </c>
      <c r="HN24" s="48">
        <v>0</v>
      </c>
      <c r="HO24" s="48">
        <v>0</v>
      </c>
      <c r="HP24" s="48">
        <v>0</v>
      </c>
      <c r="HQ24" s="48">
        <v>0</v>
      </c>
      <c r="HR24" s="48">
        <v>0</v>
      </c>
      <c r="HS24" s="48">
        <v>0.97309000000000001</v>
      </c>
      <c r="HT24" s="48">
        <v>15946105</v>
      </c>
      <c r="HU24" s="48">
        <v>0</v>
      </c>
      <c r="HV24" s="48">
        <v>0</v>
      </c>
      <c r="HW24" s="48">
        <v>384046</v>
      </c>
      <c r="HX24" s="48">
        <v>192023</v>
      </c>
      <c r="HY24" s="48">
        <v>0</v>
      </c>
      <c r="IA24" s="48">
        <v>0</v>
      </c>
      <c r="IB24" s="48">
        <v>0</v>
      </c>
      <c r="IC24" s="48">
        <v>0</v>
      </c>
      <c r="ID24" s="48">
        <v>0</v>
      </c>
      <c r="IE24" s="48">
        <v>0</v>
      </c>
      <c r="IF24" s="48">
        <v>0</v>
      </c>
      <c r="IG24" s="48">
        <v>0</v>
      </c>
      <c r="IH24" s="48">
        <v>18574700</v>
      </c>
      <c r="II24" s="48">
        <v>667041</v>
      </c>
      <c r="IJ24" s="48">
        <v>-1200186</v>
      </c>
      <c r="IK24" s="48">
        <v>0</v>
      </c>
      <c r="IL24" s="48">
        <v>-533145</v>
      </c>
      <c r="IP24" s="48">
        <v>9095</v>
      </c>
      <c r="IQ24" s="48">
        <v>0</v>
      </c>
      <c r="IR24" s="48">
        <v>0</v>
      </c>
      <c r="IS24" s="48">
        <v>0</v>
      </c>
      <c r="IT24" s="48">
        <v>0</v>
      </c>
      <c r="IU24" s="48">
        <v>0</v>
      </c>
      <c r="IV24" s="48">
        <v>1</v>
      </c>
      <c r="IW24" s="48">
        <v>0</v>
      </c>
      <c r="IX24" s="48">
        <v>0</v>
      </c>
    </row>
    <row r="25" spans="1:258" s="48" customFormat="1">
      <c r="A25" s="47">
        <v>15823</v>
      </c>
      <c r="C25" s="48">
        <v>4</v>
      </c>
      <c r="E25" s="48">
        <v>0</v>
      </c>
      <c r="F25" s="48" t="s">
        <v>330</v>
      </c>
      <c r="G25" s="48">
        <v>1</v>
      </c>
      <c r="H25" s="48">
        <v>0</v>
      </c>
      <c r="I25" s="48" t="s">
        <v>537</v>
      </c>
      <c r="J25" s="48">
        <v>0</v>
      </c>
      <c r="L25" s="48">
        <v>12</v>
      </c>
      <c r="M25" s="48" t="s">
        <v>538</v>
      </c>
      <c r="N25" s="48" t="s">
        <v>537</v>
      </c>
      <c r="O25" s="48" t="s">
        <v>537</v>
      </c>
      <c r="P25" s="48">
        <v>0</v>
      </c>
      <c r="R25" s="48">
        <v>63.734000000000002</v>
      </c>
      <c r="S25" s="48">
        <v>0</v>
      </c>
      <c r="T25" s="48">
        <v>0</v>
      </c>
      <c r="U25" s="48">
        <v>0</v>
      </c>
      <c r="V25" s="48">
        <v>2.331</v>
      </c>
      <c r="W25" s="48">
        <v>0</v>
      </c>
      <c r="X25" s="48">
        <v>0</v>
      </c>
      <c r="Y25" s="48">
        <v>0</v>
      </c>
      <c r="Z25" s="48">
        <v>63.734000000000002</v>
      </c>
      <c r="AA25" s="48">
        <v>0</v>
      </c>
      <c r="AB25" s="48">
        <v>0</v>
      </c>
      <c r="AC25" s="48">
        <v>0</v>
      </c>
      <c r="AD25" s="48">
        <v>68.72</v>
      </c>
      <c r="AE25" s="48">
        <v>0</v>
      </c>
      <c r="AF25" s="48">
        <v>0</v>
      </c>
      <c r="AG25" s="48">
        <v>2.8809999999999998</v>
      </c>
      <c r="AH25" s="48">
        <v>0</v>
      </c>
      <c r="AI25" s="48">
        <v>0</v>
      </c>
      <c r="AJ25" s="48">
        <v>0</v>
      </c>
      <c r="AK25" s="48">
        <v>0</v>
      </c>
      <c r="AL25" s="48">
        <v>0</v>
      </c>
      <c r="AM25" s="48">
        <v>0</v>
      </c>
      <c r="AN25" s="48">
        <v>0</v>
      </c>
      <c r="AO25" s="48">
        <v>0</v>
      </c>
      <c r="AP25" s="48">
        <v>0</v>
      </c>
      <c r="AQ25" s="48">
        <v>4.0830000000000002</v>
      </c>
      <c r="AR25" s="48">
        <v>0</v>
      </c>
      <c r="AS25" s="48">
        <v>0</v>
      </c>
      <c r="AT25" s="48">
        <v>0</v>
      </c>
      <c r="AU25" s="48">
        <v>0</v>
      </c>
      <c r="AV25" s="48">
        <v>0</v>
      </c>
      <c r="AW25" s="48">
        <v>2.331</v>
      </c>
      <c r="AX25" s="48">
        <v>6.9930000000000003</v>
      </c>
      <c r="AY25" s="48">
        <v>0</v>
      </c>
      <c r="AZ25" s="48">
        <v>0</v>
      </c>
      <c r="BA25" s="48">
        <v>9.3710000000000004</v>
      </c>
      <c r="BB25" s="48">
        <v>52.031999999999996</v>
      </c>
      <c r="BC25" s="48">
        <v>81.33</v>
      </c>
      <c r="BD25" s="48">
        <v>0</v>
      </c>
      <c r="BE25" s="48">
        <v>0</v>
      </c>
      <c r="BF25" s="48">
        <v>0</v>
      </c>
      <c r="BG25" s="48">
        <v>0</v>
      </c>
      <c r="BH25" s="48">
        <v>0</v>
      </c>
      <c r="BI25" s="48">
        <v>1</v>
      </c>
      <c r="BJ25" s="48">
        <v>0</v>
      </c>
      <c r="BK25" s="48">
        <v>5078</v>
      </c>
      <c r="BL25" s="48">
        <v>6152</v>
      </c>
      <c r="BM25" s="48">
        <v>320101</v>
      </c>
      <c r="BN25" s="48">
        <v>0</v>
      </c>
      <c r="BO25" s="48">
        <v>35870</v>
      </c>
      <c r="BP25" s="48">
        <v>0</v>
      </c>
      <c r="BQ25" s="48">
        <v>0</v>
      </c>
      <c r="BR25" s="48">
        <v>0</v>
      </c>
      <c r="BS25" s="48">
        <v>0</v>
      </c>
      <c r="BT25" s="48">
        <v>100068</v>
      </c>
      <c r="BU25" s="48">
        <v>0</v>
      </c>
      <c r="BV25" s="48">
        <v>100068</v>
      </c>
      <c r="BW25" s="48">
        <v>0</v>
      </c>
      <c r="BX25" s="48">
        <v>43021</v>
      </c>
      <c r="BY25" s="48">
        <v>0</v>
      </c>
      <c r="BZ25" s="48">
        <v>0</v>
      </c>
      <c r="CA25" s="48">
        <v>0</v>
      </c>
      <c r="CB25" s="48">
        <v>0</v>
      </c>
      <c r="CC25" s="48">
        <v>19496</v>
      </c>
      <c r="CD25" s="48">
        <v>0</v>
      </c>
      <c r="CE25" s="48">
        <v>62517</v>
      </c>
      <c r="CF25" s="48">
        <v>17527</v>
      </c>
      <c r="CG25" s="48">
        <v>77828</v>
      </c>
      <c r="CH25" s="48">
        <v>0</v>
      </c>
      <c r="CI25" s="48">
        <v>77828</v>
      </c>
      <c r="CJ25" s="48">
        <v>2042</v>
      </c>
      <c r="CK25" s="48">
        <v>0</v>
      </c>
      <c r="CL25" s="48">
        <v>0</v>
      </c>
      <c r="CM25" s="48">
        <v>0</v>
      </c>
      <c r="CN25" s="48">
        <v>0</v>
      </c>
      <c r="CO25" s="48">
        <v>0</v>
      </c>
      <c r="CP25" s="48">
        <v>0</v>
      </c>
      <c r="CQ25" s="48">
        <v>0</v>
      </c>
      <c r="CR25" s="48">
        <v>0</v>
      </c>
      <c r="CS25" s="48">
        <v>0</v>
      </c>
      <c r="CT25" s="48">
        <v>0</v>
      </c>
      <c r="CU25" s="48">
        <v>0</v>
      </c>
      <c r="CV25" s="48">
        <v>0</v>
      </c>
      <c r="CW25" s="48">
        <v>0</v>
      </c>
      <c r="CX25" s="48">
        <v>0</v>
      </c>
      <c r="CY25" s="48">
        <v>0</v>
      </c>
      <c r="CZ25" s="48">
        <v>0</v>
      </c>
      <c r="DA25" s="48">
        <v>0</v>
      </c>
      <c r="DB25" s="48">
        <v>0</v>
      </c>
      <c r="DC25" s="48">
        <v>0</v>
      </c>
      <c r="DD25" s="48">
        <v>0</v>
      </c>
      <c r="DE25" s="48">
        <v>0</v>
      </c>
      <c r="DF25" s="48">
        <v>0</v>
      </c>
      <c r="DG25" s="48">
        <v>0</v>
      </c>
      <c r="DH25" s="48">
        <v>2042</v>
      </c>
      <c r="DI25" s="48">
        <v>0</v>
      </c>
      <c r="DJ25" s="48">
        <v>10185</v>
      </c>
      <c r="DK25" s="48">
        <v>0</v>
      </c>
      <c r="DL25" s="48">
        <v>0</v>
      </c>
      <c r="DM25" s="48">
        <v>0</v>
      </c>
      <c r="DN25" s="48">
        <v>10185</v>
      </c>
      <c r="DO25" s="48">
        <v>0</v>
      </c>
      <c r="DP25" s="48">
        <v>0</v>
      </c>
      <c r="DQ25" s="48">
        <v>0</v>
      </c>
      <c r="DR25" s="48">
        <v>0</v>
      </c>
      <c r="DS25" s="48">
        <v>10185</v>
      </c>
      <c r="DU25" s="48">
        <v>588226</v>
      </c>
      <c r="DV25" s="48">
        <v>0</v>
      </c>
      <c r="DW25" s="48">
        <v>0</v>
      </c>
      <c r="DX25" s="48">
        <v>0</v>
      </c>
      <c r="DY25" s="48">
        <v>0</v>
      </c>
      <c r="DZ25" s="48">
        <v>286.61700000000002</v>
      </c>
      <c r="EA25" s="48">
        <v>18343</v>
      </c>
      <c r="EB25" s="48">
        <v>64</v>
      </c>
      <c r="EC25" s="48">
        <v>35870</v>
      </c>
      <c r="ED25" s="48">
        <v>0</v>
      </c>
      <c r="EE25" s="48">
        <v>552356</v>
      </c>
      <c r="EG25" s="48">
        <v>0</v>
      </c>
      <c r="EH25" s="48">
        <v>0</v>
      </c>
      <c r="EI25" s="48">
        <v>0</v>
      </c>
      <c r="EJ25" s="48">
        <v>0</v>
      </c>
      <c r="EK25" s="48">
        <v>0</v>
      </c>
      <c r="EL25" s="48">
        <v>0</v>
      </c>
      <c r="EM25" s="48">
        <v>0</v>
      </c>
      <c r="EN25" s="48">
        <v>0</v>
      </c>
      <c r="EO25" s="48">
        <v>0</v>
      </c>
      <c r="EP25" s="48">
        <v>0</v>
      </c>
      <c r="EQ25" s="48">
        <v>0</v>
      </c>
      <c r="ER25" s="48">
        <v>0</v>
      </c>
      <c r="ES25" s="48">
        <v>0</v>
      </c>
      <c r="ET25" s="48">
        <v>0</v>
      </c>
      <c r="EU25" s="48">
        <v>0</v>
      </c>
      <c r="EV25" s="48">
        <v>0</v>
      </c>
      <c r="EW25" s="48">
        <v>0</v>
      </c>
      <c r="EX25" s="48">
        <v>605804</v>
      </c>
      <c r="EY25" s="48">
        <v>36453</v>
      </c>
      <c r="EZ25" s="48">
        <v>625373</v>
      </c>
      <c r="FA25" s="48">
        <v>0</v>
      </c>
      <c r="FB25" s="48">
        <v>0</v>
      </c>
      <c r="FC25" s="48">
        <v>0</v>
      </c>
      <c r="FD25" s="48">
        <v>16995</v>
      </c>
      <c r="FE25" s="48">
        <v>0</v>
      </c>
      <c r="FF25" s="48">
        <v>0</v>
      </c>
      <c r="FG25" s="48">
        <v>0</v>
      </c>
      <c r="FH25" s="48">
        <v>0</v>
      </c>
      <c r="FJ25" s="48">
        <v>0</v>
      </c>
      <c r="FK25" s="48">
        <v>0</v>
      </c>
      <c r="FL25" s="48">
        <v>0</v>
      </c>
      <c r="FM25" s="48">
        <v>0</v>
      </c>
      <c r="FO25" s="48">
        <v>0</v>
      </c>
      <c r="FP25" s="48">
        <v>0</v>
      </c>
      <c r="FQ25" s="48" t="s">
        <v>352</v>
      </c>
      <c r="FR25" s="48">
        <v>63.734000000000002</v>
      </c>
      <c r="FS25" s="48">
        <v>0</v>
      </c>
      <c r="FT25" s="48">
        <v>0</v>
      </c>
      <c r="FU25" s="48">
        <v>0</v>
      </c>
      <c r="FV25" s="48">
        <v>0</v>
      </c>
      <c r="FW25" s="48">
        <v>0</v>
      </c>
      <c r="FX25" s="48">
        <v>0</v>
      </c>
      <c r="FY25" s="48">
        <v>0</v>
      </c>
      <c r="FZ25" s="48">
        <v>0</v>
      </c>
      <c r="GA25" s="48">
        <v>0</v>
      </c>
      <c r="GB25" s="52">
        <v>5.3545445599999998E-2</v>
      </c>
      <c r="GC25" s="52">
        <v>4.68582762E-2</v>
      </c>
      <c r="GD25" s="48">
        <v>0</v>
      </c>
      <c r="GE25" s="48">
        <v>0</v>
      </c>
      <c r="GM25" s="48">
        <v>0</v>
      </c>
      <c r="GN25" s="48">
        <v>0</v>
      </c>
      <c r="GP25" s="48">
        <v>0</v>
      </c>
      <c r="GQ25" s="48">
        <v>0</v>
      </c>
      <c r="GR25" s="48">
        <v>0</v>
      </c>
      <c r="GS25" s="48">
        <v>113.52</v>
      </c>
      <c r="GT25" s="48">
        <v>643716</v>
      </c>
      <c r="GU25" s="48">
        <v>0</v>
      </c>
      <c r="GV25" s="48">
        <v>603686</v>
      </c>
      <c r="GW25" s="48">
        <v>0</v>
      </c>
      <c r="GX25" s="48">
        <v>0</v>
      </c>
      <c r="GY25" s="48">
        <v>0</v>
      </c>
      <c r="GZ25" s="48">
        <v>0</v>
      </c>
      <c r="HA25" s="48">
        <v>0</v>
      </c>
      <c r="HB25" s="48">
        <v>0</v>
      </c>
      <c r="HC25" s="48">
        <v>4804.7056220000004</v>
      </c>
      <c r="HD25" s="48">
        <v>52.031999999999996</v>
      </c>
      <c r="HE25" s="48">
        <v>1</v>
      </c>
      <c r="HF25" s="48">
        <v>0</v>
      </c>
      <c r="HG25" s="48">
        <v>5078</v>
      </c>
      <c r="HH25" s="48">
        <v>5078</v>
      </c>
      <c r="HI25" s="48">
        <v>1</v>
      </c>
      <c r="HJ25" s="48">
        <v>3.1867000000000001</v>
      </c>
      <c r="HK25" s="48">
        <v>0</v>
      </c>
      <c r="HL25" s="48">
        <v>0</v>
      </c>
      <c r="HM25" s="48">
        <v>0</v>
      </c>
      <c r="HN25" s="48">
        <v>0</v>
      </c>
      <c r="HO25" s="48">
        <v>0</v>
      </c>
      <c r="HP25" s="48">
        <v>0</v>
      </c>
      <c r="HQ25" s="48">
        <v>0</v>
      </c>
      <c r="HR25" s="48">
        <v>0</v>
      </c>
      <c r="HS25" s="48">
        <v>0.97309000000000001</v>
      </c>
      <c r="HT25" s="48">
        <v>545431</v>
      </c>
      <c r="HU25" s="48">
        <v>0</v>
      </c>
      <c r="HV25" s="48">
        <v>0</v>
      </c>
      <c r="HW25" s="48">
        <v>384046</v>
      </c>
      <c r="HX25" s="48">
        <v>192023</v>
      </c>
      <c r="HY25" s="48">
        <v>0</v>
      </c>
      <c r="IA25" s="48">
        <v>0</v>
      </c>
      <c r="IB25" s="48">
        <v>0</v>
      </c>
      <c r="IC25" s="48">
        <v>0</v>
      </c>
      <c r="ID25" s="48">
        <v>0</v>
      </c>
      <c r="IE25" s="48">
        <v>0</v>
      </c>
      <c r="IF25" s="48">
        <v>0</v>
      </c>
      <c r="IG25" s="48">
        <v>0</v>
      </c>
      <c r="IH25" s="48">
        <v>603686</v>
      </c>
      <c r="II25" s="48">
        <v>35870</v>
      </c>
      <c r="IJ25" s="48">
        <v>21687</v>
      </c>
      <c r="IK25" s="48">
        <v>0</v>
      </c>
      <c r="IL25" s="48">
        <v>57557</v>
      </c>
      <c r="IP25" s="48">
        <v>9095</v>
      </c>
      <c r="IQ25" s="48">
        <v>0</v>
      </c>
      <c r="IR25" s="48">
        <v>0</v>
      </c>
      <c r="IS25" s="48">
        <v>0</v>
      </c>
      <c r="IT25" s="48">
        <v>0</v>
      </c>
      <c r="IU25" s="48">
        <v>0</v>
      </c>
      <c r="IV25" s="48">
        <v>1</v>
      </c>
      <c r="IW25" s="48">
        <v>0</v>
      </c>
      <c r="IX25" s="48">
        <v>0</v>
      </c>
    </row>
    <row r="26" spans="1:258" s="48" customFormat="1">
      <c r="A26" s="47">
        <v>15825</v>
      </c>
      <c r="C26" s="48">
        <v>4</v>
      </c>
      <c r="E26" s="48">
        <v>0</v>
      </c>
      <c r="F26" s="48" t="s">
        <v>330</v>
      </c>
      <c r="G26" s="48">
        <v>1</v>
      </c>
      <c r="H26" s="48">
        <v>0</v>
      </c>
      <c r="I26" s="48" t="s">
        <v>537</v>
      </c>
      <c r="J26" s="48">
        <v>0</v>
      </c>
      <c r="L26" s="48">
        <v>12</v>
      </c>
      <c r="M26" s="48" t="s">
        <v>538</v>
      </c>
      <c r="N26" s="48" t="s">
        <v>537</v>
      </c>
      <c r="O26" s="48" t="s">
        <v>537</v>
      </c>
      <c r="P26" s="48">
        <v>0</v>
      </c>
      <c r="R26" s="48">
        <v>203.459</v>
      </c>
      <c r="S26" s="48">
        <v>0</v>
      </c>
      <c r="T26" s="48">
        <v>0</v>
      </c>
      <c r="U26" s="48">
        <v>0.35899999999999999</v>
      </c>
      <c r="V26" s="48">
        <v>7.7149999999999999</v>
      </c>
      <c r="W26" s="48">
        <v>0</v>
      </c>
      <c r="X26" s="48">
        <v>0</v>
      </c>
      <c r="Y26" s="48">
        <v>0</v>
      </c>
      <c r="Z26" s="48">
        <v>203.459</v>
      </c>
      <c r="AA26" s="48">
        <v>0</v>
      </c>
      <c r="AB26" s="48">
        <v>0</v>
      </c>
      <c r="AC26" s="48">
        <v>0</v>
      </c>
      <c r="AD26" s="48">
        <v>0</v>
      </c>
      <c r="AE26" s="48">
        <v>0</v>
      </c>
      <c r="AF26" s="48">
        <v>0</v>
      </c>
      <c r="AG26" s="48">
        <v>2.9260000000000002</v>
      </c>
      <c r="AH26" s="48">
        <v>0</v>
      </c>
      <c r="AI26" s="48">
        <v>0</v>
      </c>
      <c r="AJ26" s="48">
        <v>0</v>
      </c>
      <c r="AK26" s="48">
        <v>0</v>
      </c>
      <c r="AL26" s="48">
        <v>0</v>
      </c>
      <c r="AM26" s="48">
        <v>0</v>
      </c>
      <c r="AN26" s="48">
        <v>0</v>
      </c>
      <c r="AO26" s="48">
        <v>0</v>
      </c>
      <c r="AP26" s="48">
        <v>0</v>
      </c>
      <c r="AQ26" s="48">
        <v>8</v>
      </c>
      <c r="AR26" s="48">
        <v>0</v>
      </c>
      <c r="AS26" s="48">
        <v>0</v>
      </c>
      <c r="AT26" s="48">
        <v>0</v>
      </c>
      <c r="AU26" s="48">
        <v>0</v>
      </c>
      <c r="AV26" s="48">
        <v>0</v>
      </c>
      <c r="AW26" s="48">
        <v>8.0739999999999998</v>
      </c>
      <c r="AX26" s="48">
        <v>24.94</v>
      </c>
      <c r="AY26" s="48">
        <v>0</v>
      </c>
      <c r="AZ26" s="48">
        <v>0</v>
      </c>
      <c r="BA26" s="48">
        <v>0</v>
      </c>
      <c r="BB26" s="48">
        <v>195.38499999999999</v>
      </c>
      <c r="BC26" s="48">
        <v>200</v>
      </c>
      <c r="BD26" s="48">
        <v>42.606000000000002</v>
      </c>
      <c r="BE26" s="48">
        <v>1.5</v>
      </c>
      <c r="BF26" s="48">
        <v>0</v>
      </c>
      <c r="BG26" s="48">
        <v>0</v>
      </c>
      <c r="BH26" s="48">
        <v>0</v>
      </c>
      <c r="BI26" s="48">
        <v>1</v>
      </c>
      <c r="BJ26" s="48">
        <v>0</v>
      </c>
      <c r="BK26" s="48">
        <v>5078</v>
      </c>
      <c r="BL26" s="48">
        <v>6152</v>
      </c>
      <c r="BM26" s="48">
        <v>1202009</v>
      </c>
      <c r="BN26" s="48">
        <v>0</v>
      </c>
      <c r="BO26" s="48">
        <v>58183</v>
      </c>
      <c r="BP26" s="48">
        <v>26211</v>
      </c>
      <c r="BQ26" s="48">
        <v>0</v>
      </c>
      <c r="BR26" s="48">
        <v>26211</v>
      </c>
      <c r="BS26" s="48">
        <v>0</v>
      </c>
      <c r="BT26" s="48">
        <v>246080</v>
      </c>
      <c r="BU26" s="48">
        <v>0</v>
      </c>
      <c r="BV26" s="48">
        <v>246080</v>
      </c>
      <c r="BW26" s="48">
        <v>0</v>
      </c>
      <c r="BX26" s="48">
        <v>153431</v>
      </c>
      <c r="BY26" s="48">
        <v>0</v>
      </c>
      <c r="BZ26" s="48">
        <v>0</v>
      </c>
      <c r="CA26" s="48">
        <v>0</v>
      </c>
      <c r="CB26" s="48">
        <v>0</v>
      </c>
      <c r="CC26" s="48">
        <v>19801</v>
      </c>
      <c r="CD26" s="48">
        <v>0</v>
      </c>
      <c r="CE26" s="48">
        <v>173232</v>
      </c>
      <c r="CF26" s="48">
        <v>0</v>
      </c>
      <c r="CG26" s="48">
        <v>0</v>
      </c>
      <c r="CH26" s="48">
        <v>0</v>
      </c>
      <c r="CI26" s="48">
        <v>0</v>
      </c>
      <c r="CJ26" s="48">
        <v>4000</v>
      </c>
      <c r="CK26" s="48">
        <v>1107</v>
      </c>
      <c r="CL26" s="48">
        <v>0</v>
      </c>
      <c r="CM26" s="48">
        <v>1107</v>
      </c>
      <c r="CN26" s="48">
        <v>0</v>
      </c>
      <c r="CO26" s="48">
        <v>0</v>
      </c>
      <c r="CP26" s="48">
        <v>0</v>
      </c>
      <c r="CQ26" s="48">
        <v>0</v>
      </c>
      <c r="CR26" s="48">
        <v>0</v>
      </c>
      <c r="CS26" s="48">
        <v>0</v>
      </c>
      <c r="CT26" s="48">
        <v>0</v>
      </c>
      <c r="CU26" s="48">
        <v>0</v>
      </c>
      <c r="CV26" s="48">
        <v>0</v>
      </c>
      <c r="CW26" s="48">
        <v>0</v>
      </c>
      <c r="CX26" s="48">
        <v>0</v>
      </c>
      <c r="CY26" s="48">
        <v>0</v>
      </c>
      <c r="CZ26" s="48">
        <v>0</v>
      </c>
      <c r="DA26" s="48">
        <v>0</v>
      </c>
      <c r="DB26" s="48">
        <v>0</v>
      </c>
      <c r="DC26" s="48">
        <v>0</v>
      </c>
      <c r="DD26" s="48">
        <v>0</v>
      </c>
      <c r="DE26" s="48">
        <v>0</v>
      </c>
      <c r="DF26" s="48">
        <v>0</v>
      </c>
      <c r="DG26" s="48">
        <v>0</v>
      </c>
      <c r="DH26" s="48">
        <v>4000</v>
      </c>
      <c r="DI26" s="48">
        <v>0</v>
      </c>
      <c r="DJ26" s="48">
        <v>0</v>
      </c>
      <c r="DK26" s="48">
        <v>0</v>
      </c>
      <c r="DL26" s="48">
        <v>0</v>
      </c>
      <c r="DM26" s="48">
        <v>0</v>
      </c>
      <c r="DN26" s="48">
        <v>0</v>
      </c>
      <c r="DO26" s="48">
        <v>0</v>
      </c>
      <c r="DP26" s="48">
        <v>0</v>
      </c>
      <c r="DQ26" s="48">
        <v>0</v>
      </c>
      <c r="DR26" s="48">
        <v>0</v>
      </c>
      <c r="DS26" s="48">
        <v>0</v>
      </c>
      <c r="DU26" s="48">
        <v>1648639</v>
      </c>
      <c r="DV26" s="48">
        <v>0</v>
      </c>
      <c r="DW26" s="48">
        <v>0</v>
      </c>
      <c r="DX26" s="48">
        <v>0</v>
      </c>
      <c r="DY26" s="48">
        <v>0</v>
      </c>
      <c r="DZ26" s="48">
        <v>286.61700000000002</v>
      </c>
      <c r="EA26" s="48">
        <v>58183</v>
      </c>
      <c r="EB26" s="48">
        <v>203</v>
      </c>
      <c r="EC26" s="48">
        <v>58183</v>
      </c>
      <c r="ED26" s="48">
        <v>0</v>
      </c>
      <c r="EE26" s="48">
        <v>1590456</v>
      </c>
      <c r="EG26" s="48">
        <v>0</v>
      </c>
      <c r="EH26" s="48">
        <v>0</v>
      </c>
      <c r="EI26" s="48">
        <v>0</v>
      </c>
      <c r="EJ26" s="48">
        <v>0</v>
      </c>
      <c r="EK26" s="48">
        <v>0</v>
      </c>
      <c r="EL26" s="48">
        <v>0</v>
      </c>
      <c r="EM26" s="48">
        <v>0</v>
      </c>
      <c r="EN26" s="48">
        <v>0</v>
      </c>
      <c r="EO26" s="48">
        <v>0</v>
      </c>
      <c r="EP26" s="48">
        <v>0</v>
      </c>
      <c r="EQ26" s="48">
        <v>0</v>
      </c>
      <c r="ER26" s="48">
        <v>0</v>
      </c>
      <c r="ES26" s="48">
        <v>0</v>
      </c>
      <c r="ET26" s="48">
        <v>0</v>
      </c>
      <c r="EU26" s="48">
        <v>0</v>
      </c>
      <c r="EV26" s="48">
        <v>0</v>
      </c>
      <c r="EW26" s="48">
        <v>0</v>
      </c>
      <c r="EX26" s="48">
        <v>1747662</v>
      </c>
      <c r="EY26" s="48">
        <v>107218</v>
      </c>
      <c r="EZ26" s="48">
        <v>1751662</v>
      </c>
      <c r="FA26" s="48">
        <v>0</v>
      </c>
      <c r="FB26" s="48">
        <v>0</v>
      </c>
      <c r="FC26" s="48">
        <v>0</v>
      </c>
      <c r="FD26" s="48">
        <v>49988</v>
      </c>
      <c r="FE26" s="48">
        <v>0</v>
      </c>
      <c r="FF26" s="48">
        <v>0</v>
      </c>
      <c r="FG26" s="48">
        <v>0</v>
      </c>
      <c r="FH26" s="48">
        <v>0</v>
      </c>
      <c r="FJ26" s="48">
        <v>0</v>
      </c>
      <c r="FK26" s="48">
        <v>0</v>
      </c>
      <c r="FL26" s="48">
        <v>0</v>
      </c>
      <c r="FM26" s="48">
        <v>0</v>
      </c>
      <c r="FO26" s="48">
        <v>0</v>
      </c>
      <c r="FP26" s="48">
        <v>0</v>
      </c>
      <c r="FQ26" s="48" t="s">
        <v>241</v>
      </c>
      <c r="FR26" s="48">
        <v>203.459</v>
      </c>
      <c r="FS26" s="48">
        <v>0</v>
      </c>
      <c r="FT26" s="48">
        <v>0</v>
      </c>
      <c r="FU26" s="48">
        <v>0</v>
      </c>
      <c r="FV26" s="48">
        <v>0</v>
      </c>
      <c r="FW26" s="48">
        <v>0</v>
      </c>
      <c r="FX26" s="48">
        <v>0</v>
      </c>
      <c r="FY26" s="48">
        <v>0</v>
      </c>
      <c r="FZ26" s="48">
        <v>0</v>
      </c>
      <c r="GA26" s="48">
        <v>0</v>
      </c>
      <c r="GB26" s="52">
        <v>5.3545445599999998E-2</v>
      </c>
      <c r="GC26" s="52">
        <v>4.68582762E-2</v>
      </c>
      <c r="GD26" s="48">
        <v>0</v>
      </c>
      <c r="GE26" s="48">
        <v>0</v>
      </c>
      <c r="GM26" s="48">
        <v>0</v>
      </c>
      <c r="GN26" s="48">
        <v>0</v>
      </c>
      <c r="GP26" s="48">
        <v>0</v>
      </c>
      <c r="GQ26" s="48">
        <v>0</v>
      </c>
      <c r="GR26" s="48">
        <v>0</v>
      </c>
      <c r="GS26" s="48">
        <v>333.89699999999999</v>
      </c>
      <c r="GT26" s="48">
        <v>1809845</v>
      </c>
      <c r="GU26" s="48">
        <v>0</v>
      </c>
      <c r="GV26" s="48">
        <v>2184740</v>
      </c>
      <c r="GW26" s="48">
        <v>0</v>
      </c>
      <c r="GX26" s="48">
        <v>0</v>
      </c>
      <c r="GY26" s="48">
        <v>0</v>
      </c>
      <c r="GZ26" s="48">
        <v>0</v>
      </c>
      <c r="HA26" s="48">
        <v>0</v>
      </c>
      <c r="HB26" s="48">
        <v>0</v>
      </c>
      <c r="HC26" s="48">
        <v>4804.7056220000004</v>
      </c>
      <c r="HD26" s="48">
        <v>195.38499999999999</v>
      </c>
      <c r="HE26" s="48">
        <v>1</v>
      </c>
      <c r="HF26" s="48">
        <v>0</v>
      </c>
      <c r="HG26" s="48">
        <v>5078</v>
      </c>
      <c r="HH26" s="48">
        <v>5078</v>
      </c>
      <c r="HI26" s="48">
        <v>1</v>
      </c>
      <c r="HJ26" s="48">
        <v>10.17295</v>
      </c>
      <c r="HK26" s="48">
        <v>0</v>
      </c>
      <c r="HL26" s="48">
        <v>0</v>
      </c>
      <c r="HM26" s="48">
        <v>0</v>
      </c>
      <c r="HN26" s="48">
        <v>0</v>
      </c>
      <c r="HO26" s="48">
        <v>0</v>
      </c>
      <c r="HP26" s="48">
        <v>0</v>
      </c>
      <c r="HQ26" s="48">
        <v>0</v>
      </c>
      <c r="HR26" s="48">
        <v>0</v>
      </c>
      <c r="HS26" s="48">
        <v>0.97309000000000001</v>
      </c>
      <c r="HT26" s="48">
        <v>1604275</v>
      </c>
      <c r="HU26" s="48">
        <v>0</v>
      </c>
      <c r="HV26" s="48">
        <v>0</v>
      </c>
      <c r="HW26" s="48">
        <v>384046</v>
      </c>
      <c r="HX26" s="48">
        <v>192023</v>
      </c>
      <c r="HY26" s="48">
        <v>0</v>
      </c>
      <c r="IA26" s="48">
        <v>0</v>
      </c>
      <c r="IB26" s="48">
        <v>0</v>
      </c>
      <c r="IC26" s="48">
        <v>0</v>
      </c>
      <c r="ID26" s="48">
        <v>0</v>
      </c>
      <c r="IE26" s="48">
        <v>0</v>
      </c>
      <c r="IF26" s="48">
        <v>0</v>
      </c>
      <c r="IG26" s="48">
        <v>0</v>
      </c>
      <c r="IH26" s="48">
        <v>2184740</v>
      </c>
      <c r="II26" s="48">
        <v>58183</v>
      </c>
      <c r="IJ26" s="48">
        <v>-433078</v>
      </c>
      <c r="IK26" s="48">
        <v>0</v>
      </c>
      <c r="IL26" s="48">
        <v>-374895</v>
      </c>
      <c r="IP26" s="48">
        <v>9095</v>
      </c>
      <c r="IQ26" s="48">
        <v>0</v>
      </c>
      <c r="IR26" s="48">
        <v>0</v>
      </c>
      <c r="IS26" s="48">
        <v>0</v>
      </c>
      <c r="IT26" s="48">
        <v>0</v>
      </c>
      <c r="IU26" s="48">
        <v>0</v>
      </c>
      <c r="IV26" s="48">
        <v>1</v>
      </c>
      <c r="IW26" s="48">
        <v>0</v>
      </c>
      <c r="IX26" s="48">
        <v>0</v>
      </c>
    </row>
    <row r="27" spans="1:258" s="48" customFormat="1">
      <c r="A27" s="47">
        <v>15826</v>
      </c>
      <c r="C27" s="48">
        <v>4</v>
      </c>
      <c r="E27" s="48">
        <v>0</v>
      </c>
      <c r="F27" s="48" t="s">
        <v>330</v>
      </c>
      <c r="G27" s="48">
        <v>1</v>
      </c>
      <c r="H27" s="48">
        <v>0</v>
      </c>
      <c r="I27" s="48" t="s">
        <v>537</v>
      </c>
      <c r="J27" s="48">
        <v>0</v>
      </c>
      <c r="L27" s="48">
        <v>12</v>
      </c>
      <c r="M27" s="48" t="s">
        <v>538</v>
      </c>
      <c r="N27" s="48" t="s">
        <v>537</v>
      </c>
      <c r="O27" s="48" t="s">
        <v>537</v>
      </c>
      <c r="P27" s="48">
        <v>0</v>
      </c>
      <c r="R27" s="48">
        <v>1157.0509999999999</v>
      </c>
      <c r="S27" s="48">
        <v>0</v>
      </c>
      <c r="T27" s="48">
        <v>0</v>
      </c>
      <c r="U27" s="48">
        <v>1.198</v>
      </c>
      <c r="V27" s="48">
        <v>27.437000000000001</v>
      </c>
      <c r="W27" s="48">
        <v>1.9630000000000001</v>
      </c>
      <c r="X27" s="48">
        <v>0</v>
      </c>
      <c r="Y27" s="48">
        <v>0</v>
      </c>
      <c r="Z27" s="48">
        <v>1157.0509999999999</v>
      </c>
      <c r="AA27" s="48">
        <v>0</v>
      </c>
      <c r="AB27" s="48">
        <v>0</v>
      </c>
      <c r="AC27" s="48">
        <v>0</v>
      </c>
      <c r="AD27" s="48">
        <v>224.81</v>
      </c>
      <c r="AE27" s="48">
        <v>0</v>
      </c>
      <c r="AF27" s="48">
        <v>0</v>
      </c>
      <c r="AG27" s="48">
        <v>18.965</v>
      </c>
      <c r="AH27" s="48">
        <v>0</v>
      </c>
      <c r="AI27" s="48">
        <v>0</v>
      </c>
      <c r="AJ27" s="48">
        <v>0</v>
      </c>
      <c r="AK27" s="48">
        <v>0</v>
      </c>
      <c r="AL27" s="48">
        <v>0</v>
      </c>
      <c r="AM27" s="48">
        <v>0</v>
      </c>
      <c r="AN27" s="48">
        <v>0</v>
      </c>
      <c r="AO27" s="48">
        <v>0</v>
      </c>
      <c r="AP27" s="48">
        <v>0</v>
      </c>
      <c r="AQ27" s="48">
        <v>0</v>
      </c>
      <c r="AR27" s="48">
        <v>0</v>
      </c>
      <c r="AS27" s="48">
        <v>0</v>
      </c>
      <c r="AT27" s="48">
        <v>0</v>
      </c>
      <c r="AU27" s="48">
        <v>0</v>
      </c>
      <c r="AV27" s="48">
        <v>0</v>
      </c>
      <c r="AW27" s="48">
        <v>30.597999999999999</v>
      </c>
      <c r="AX27" s="48">
        <v>94.19</v>
      </c>
      <c r="AY27" s="48">
        <v>0</v>
      </c>
      <c r="AZ27" s="48">
        <v>0</v>
      </c>
      <c r="BA27" s="48">
        <v>9.9250000000000007</v>
      </c>
      <c r="BB27" s="48">
        <v>1116.528</v>
      </c>
      <c r="BC27" s="48">
        <v>856.83</v>
      </c>
      <c r="BD27" s="48">
        <v>230.25899999999999</v>
      </c>
      <c r="BE27" s="48">
        <v>0</v>
      </c>
      <c r="BF27" s="48">
        <v>0</v>
      </c>
      <c r="BG27" s="48">
        <v>0</v>
      </c>
      <c r="BH27" s="48">
        <v>36</v>
      </c>
      <c r="BI27" s="48">
        <v>1</v>
      </c>
      <c r="BJ27" s="48">
        <v>0</v>
      </c>
      <c r="BK27" s="48">
        <v>5078</v>
      </c>
      <c r="BL27" s="48">
        <v>6152</v>
      </c>
      <c r="BM27" s="48">
        <v>6868880</v>
      </c>
      <c r="BN27" s="48">
        <v>0</v>
      </c>
      <c r="BO27" s="48">
        <v>393439</v>
      </c>
      <c r="BP27" s="48">
        <v>141655</v>
      </c>
      <c r="BQ27" s="48">
        <v>0</v>
      </c>
      <c r="BR27" s="48">
        <v>141655</v>
      </c>
      <c r="BS27" s="48">
        <v>0</v>
      </c>
      <c r="BT27" s="48">
        <v>1054244</v>
      </c>
      <c r="BU27" s="48">
        <v>0</v>
      </c>
      <c r="BV27" s="48">
        <v>1054244</v>
      </c>
      <c r="BW27" s="48">
        <v>0</v>
      </c>
      <c r="BX27" s="48">
        <v>579457</v>
      </c>
      <c r="BY27" s="48">
        <v>0</v>
      </c>
      <c r="BZ27" s="48">
        <v>0</v>
      </c>
      <c r="CA27" s="48">
        <v>0</v>
      </c>
      <c r="CB27" s="48">
        <v>0</v>
      </c>
      <c r="CC27" s="48">
        <v>128340</v>
      </c>
      <c r="CD27" s="48">
        <v>0</v>
      </c>
      <c r="CE27" s="48">
        <v>707797</v>
      </c>
      <c r="CF27" s="48">
        <v>61823</v>
      </c>
      <c r="CG27" s="48">
        <v>82429</v>
      </c>
      <c r="CH27" s="48">
        <v>0</v>
      </c>
      <c r="CI27" s="48">
        <v>82429</v>
      </c>
      <c r="CJ27" s="48">
        <v>0</v>
      </c>
      <c r="CK27" s="48">
        <v>0</v>
      </c>
      <c r="CL27" s="48">
        <v>0</v>
      </c>
      <c r="CM27" s="48">
        <v>0</v>
      </c>
      <c r="CN27" s="48">
        <v>0</v>
      </c>
      <c r="CO27" s="48">
        <v>0</v>
      </c>
      <c r="CP27" s="48">
        <v>0</v>
      </c>
      <c r="CQ27" s="48">
        <v>0</v>
      </c>
      <c r="CR27" s="48">
        <v>0</v>
      </c>
      <c r="CS27" s="48">
        <v>0</v>
      </c>
      <c r="CT27" s="48">
        <v>0</v>
      </c>
      <c r="CU27" s="48">
        <v>0</v>
      </c>
      <c r="CV27" s="48">
        <v>0</v>
      </c>
      <c r="CW27" s="48">
        <v>0</v>
      </c>
      <c r="CX27" s="48">
        <v>0</v>
      </c>
      <c r="CY27" s="48">
        <v>0</v>
      </c>
      <c r="CZ27" s="48">
        <v>0</v>
      </c>
      <c r="DA27" s="48">
        <v>0</v>
      </c>
      <c r="DB27" s="48">
        <v>0</v>
      </c>
      <c r="DC27" s="48">
        <v>0</v>
      </c>
      <c r="DD27" s="48">
        <v>0</v>
      </c>
      <c r="DE27" s="48">
        <v>0</v>
      </c>
      <c r="DF27" s="48">
        <v>0</v>
      </c>
      <c r="DG27" s="48">
        <v>0</v>
      </c>
      <c r="DH27" s="48">
        <v>0</v>
      </c>
      <c r="DI27" s="48">
        <v>0</v>
      </c>
      <c r="DJ27" s="48">
        <v>103573</v>
      </c>
      <c r="DK27" s="48">
        <v>0</v>
      </c>
      <c r="DL27" s="48">
        <v>0</v>
      </c>
      <c r="DM27" s="48">
        <v>0</v>
      </c>
      <c r="DN27" s="48">
        <v>103573</v>
      </c>
      <c r="DO27" s="48">
        <v>0</v>
      </c>
      <c r="DP27" s="48">
        <v>0</v>
      </c>
      <c r="DQ27" s="48">
        <v>0</v>
      </c>
      <c r="DR27" s="48">
        <v>0</v>
      </c>
      <c r="DS27" s="48">
        <v>103573</v>
      </c>
      <c r="DU27" s="48">
        <v>9020401</v>
      </c>
      <c r="DV27" s="48">
        <v>0</v>
      </c>
      <c r="DW27" s="48">
        <v>0</v>
      </c>
      <c r="DX27" s="48">
        <v>0</v>
      </c>
      <c r="DY27" s="48">
        <v>0</v>
      </c>
      <c r="DZ27" s="48">
        <v>286.61700000000002</v>
      </c>
      <c r="EA27" s="48">
        <v>331616</v>
      </c>
      <c r="EB27" s="48">
        <v>1157</v>
      </c>
      <c r="EC27" s="48">
        <v>393439</v>
      </c>
      <c r="ED27" s="48">
        <v>0</v>
      </c>
      <c r="EE27" s="48">
        <v>8626962</v>
      </c>
      <c r="EG27" s="48">
        <v>0</v>
      </c>
      <c r="EH27" s="48">
        <v>0</v>
      </c>
      <c r="EI27" s="48">
        <v>0</v>
      </c>
      <c r="EJ27" s="48">
        <v>0</v>
      </c>
      <c r="EK27" s="48">
        <v>0</v>
      </c>
      <c r="EL27" s="48">
        <v>0</v>
      </c>
      <c r="EM27" s="48">
        <v>0</v>
      </c>
      <c r="EN27" s="48">
        <v>0</v>
      </c>
      <c r="EO27" s="48">
        <v>0</v>
      </c>
      <c r="EP27" s="48">
        <v>0</v>
      </c>
      <c r="EQ27" s="48">
        <v>0</v>
      </c>
      <c r="ER27" s="48">
        <v>0</v>
      </c>
      <c r="ES27" s="48">
        <v>0</v>
      </c>
      <c r="ET27" s="48">
        <v>0</v>
      </c>
      <c r="EU27" s="48">
        <v>0</v>
      </c>
      <c r="EV27" s="48">
        <v>0</v>
      </c>
      <c r="EW27" s="48">
        <v>0</v>
      </c>
      <c r="EX27" s="48">
        <v>9471335</v>
      </c>
      <c r="EY27" s="48">
        <v>575880</v>
      </c>
      <c r="EZ27" s="48">
        <v>9533158</v>
      </c>
      <c r="FA27" s="48">
        <v>0</v>
      </c>
      <c r="FB27" s="48">
        <v>0</v>
      </c>
      <c r="FC27" s="48">
        <v>0</v>
      </c>
      <c r="FD27" s="48">
        <v>268493</v>
      </c>
      <c r="FE27" s="48">
        <v>0</v>
      </c>
      <c r="FF27" s="48">
        <v>0</v>
      </c>
      <c r="FG27" s="48">
        <v>0</v>
      </c>
      <c r="FH27" s="48">
        <v>0</v>
      </c>
      <c r="FJ27" s="48">
        <v>0</v>
      </c>
      <c r="FK27" s="48">
        <v>0</v>
      </c>
      <c r="FL27" s="48">
        <v>0</v>
      </c>
      <c r="FM27" s="48">
        <v>0</v>
      </c>
      <c r="FO27" s="48">
        <v>0</v>
      </c>
      <c r="FP27" s="48">
        <v>0</v>
      </c>
      <c r="FQ27" s="48" t="s">
        <v>348</v>
      </c>
      <c r="FR27" s="48">
        <v>1157.0509999999999</v>
      </c>
      <c r="FS27" s="48">
        <v>0</v>
      </c>
      <c r="FT27" s="48">
        <v>0</v>
      </c>
      <c r="FU27" s="48">
        <v>0</v>
      </c>
      <c r="FV27" s="48">
        <v>0</v>
      </c>
      <c r="FW27" s="48">
        <v>0</v>
      </c>
      <c r="FX27" s="48">
        <v>0</v>
      </c>
      <c r="FY27" s="48">
        <v>0</v>
      </c>
      <c r="FZ27" s="48">
        <v>0</v>
      </c>
      <c r="GA27" s="48">
        <v>0</v>
      </c>
      <c r="GB27" s="52">
        <v>5.3545445599999998E-2</v>
      </c>
      <c r="GC27" s="52">
        <v>4.68582762E-2</v>
      </c>
      <c r="GD27" s="48">
        <v>0</v>
      </c>
      <c r="GE27" s="48">
        <v>0</v>
      </c>
      <c r="GM27" s="48">
        <v>0</v>
      </c>
      <c r="GN27" s="48">
        <v>0</v>
      </c>
      <c r="GP27" s="48">
        <v>0</v>
      </c>
      <c r="GQ27" s="48">
        <v>0</v>
      </c>
      <c r="GR27" s="48">
        <v>0</v>
      </c>
      <c r="GS27" s="48">
        <v>1793.3920000000001</v>
      </c>
      <c r="GT27" s="48">
        <v>9864774</v>
      </c>
      <c r="GU27" s="48">
        <v>0</v>
      </c>
      <c r="GV27" s="48">
        <v>9895518</v>
      </c>
      <c r="GW27" s="48">
        <v>0</v>
      </c>
      <c r="GX27" s="48">
        <v>0</v>
      </c>
      <c r="GY27" s="48">
        <v>0</v>
      </c>
      <c r="GZ27" s="48">
        <v>0</v>
      </c>
      <c r="HA27" s="48">
        <v>0</v>
      </c>
      <c r="HB27" s="48">
        <v>0</v>
      </c>
      <c r="HC27" s="48">
        <v>4804.7056220000004</v>
      </c>
      <c r="HD27" s="48">
        <v>1116.528</v>
      </c>
      <c r="HE27" s="48">
        <v>1</v>
      </c>
      <c r="HF27" s="48">
        <v>0</v>
      </c>
      <c r="HG27" s="48">
        <v>5078</v>
      </c>
      <c r="HH27" s="48">
        <v>5078</v>
      </c>
      <c r="HI27" s="48">
        <v>1</v>
      </c>
      <c r="HJ27" s="48">
        <v>57.852550000000001</v>
      </c>
      <c r="HK27" s="48">
        <v>0</v>
      </c>
      <c r="HL27" s="48">
        <v>0</v>
      </c>
      <c r="HM27" s="48">
        <v>0</v>
      </c>
      <c r="HN27" s="48">
        <v>0</v>
      </c>
      <c r="HO27" s="48">
        <v>0</v>
      </c>
      <c r="HP27" s="48">
        <v>0</v>
      </c>
      <c r="HQ27" s="48">
        <v>0</v>
      </c>
      <c r="HR27" s="48">
        <v>0</v>
      </c>
      <c r="HS27" s="48">
        <v>0.97309000000000001</v>
      </c>
      <c r="HT27" s="48">
        <v>8616720</v>
      </c>
      <c r="HU27" s="48">
        <v>0</v>
      </c>
      <c r="HV27" s="48">
        <v>0</v>
      </c>
      <c r="HW27" s="48">
        <v>384046</v>
      </c>
      <c r="HX27" s="48">
        <v>192023</v>
      </c>
      <c r="HY27" s="48">
        <v>0</v>
      </c>
      <c r="IA27" s="48">
        <v>0</v>
      </c>
      <c r="IB27" s="48">
        <v>0</v>
      </c>
      <c r="IC27" s="48">
        <v>0</v>
      </c>
      <c r="ID27" s="48">
        <v>0</v>
      </c>
      <c r="IE27" s="48">
        <v>0</v>
      </c>
      <c r="IF27" s="48">
        <v>0</v>
      </c>
      <c r="IG27" s="48">
        <v>0</v>
      </c>
      <c r="IH27" s="48">
        <v>9895518</v>
      </c>
      <c r="II27" s="48">
        <v>393439</v>
      </c>
      <c r="IJ27" s="48">
        <v>-362360</v>
      </c>
      <c r="IK27" s="48">
        <v>0</v>
      </c>
      <c r="IL27" s="48">
        <v>31079</v>
      </c>
      <c r="IP27" s="48">
        <v>9095</v>
      </c>
      <c r="IQ27" s="48">
        <v>0</v>
      </c>
      <c r="IR27" s="48">
        <v>0</v>
      </c>
      <c r="IS27" s="48">
        <v>0</v>
      </c>
      <c r="IT27" s="48">
        <v>0</v>
      </c>
      <c r="IU27" s="48">
        <v>0</v>
      </c>
      <c r="IV27" s="48">
        <v>1</v>
      </c>
      <c r="IW27" s="48">
        <v>0</v>
      </c>
      <c r="IX27" s="48">
        <v>0</v>
      </c>
    </row>
    <row r="28" spans="1:258" s="48" customFormat="1">
      <c r="A28" s="47">
        <v>15827</v>
      </c>
      <c r="C28" s="48">
        <v>4</v>
      </c>
      <c r="E28" s="48">
        <v>0</v>
      </c>
      <c r="F28" s="48" t="s">
        <v>330</v>
      </c>
      <c r="G28" s="48">
        <v>1</v>
      </c>
      <c r="H28" s="48">
        <v>0</v>
      </c>
      <c r="I28" s="48" t="s">
        <v>537</v>
      </c>
      <c r="J28" s="48">
        <v>0</v>
      </c>
      <c r="L28" s="48">
        <v>12</v>
      </c>
      <c r="M28" s="48" t="s">
        <v>538</v>
      </c>
      <c r="N28" s="48" t="s">
        <v>537</v>
      </c>
      <c r="O28" s="48" t="s">
        <v>537</v>
      </c>
      <c r="P28" s="48">
        <v>0</v>
      </c>
      <c r="R28" s="48">
        <v>795.75599999999997</v>
      </c>
      <c r="S28" s="48">
        <v>0</v>
      </c>
      <c r="T28" s="48">
        <v>0</v>
      </c>
      <c r="U28" s="48">
        <v>0.878</v>
      </c>
      <c r="V28" s="48">
        <v>4.5949999999999998</v>
      </c>
      <c r="W28" s="48">
        <v>0.433</v>
      </c>
      <c r="X28" s="48">
        <v>0</v>
      </c>
      <c r="Y28" s="48">
        <v>0</v>
      </c>
      <c r="Z28" s="48">
        <v>795.75599999999997</v>
      </c>
      <c r="AA28" s="48">
        <v>0</v>
      </c>
      <c r="AB28" s="48">
        <v>0</v>
      </c>
      <c r="AC28" s="48">
        <v>0</v>
      </c>
      <c r="AD28" s="48">
        <v>193.09</v>
      </c>
      <c r="AE28" s="48">
        <v>0</v>
      </c>
      <c r="AF28" s="48">
        <v>0</v>
      </c>
      <c r="AG28" s="48">
        <v>21.393999999999998</v>
      </c>
      <c r="AH28" s="48">
        <v>0</v>
      </c>
      <c r="AI28" s="48">
        <v>0</v>
      </c>
      <c r="AJ28" s="48">
        <v>0</v>
      </c>
      <c r="AK28" s="48">
        <v>0</v>
      </c>
      <c r="AL28" s="48">
        <v>0</v>
      </c>
      <c r="AM28" s="48">
        <v>0</v>
      </c>
      <c r="AN28" s="48">
        <v>0</v>
      </c>
      <c r="AO28" s="48">
        <v>0</v>
      </c>
      <c r="AP28" s="48">
        <v>0</v>
      </c>
      <c r="AQ28" s="48">
        <v>5.4169999999999998</v>
      </c>
      <c r="AR28" s="48">
        <v>0</v>
      </c>
      <c r="AS28" s="48">
        <v>0</v>
      </c>
      <c r="AT28" s="48">
        <v>0</v>
      </c>
      <c r="AU28" s="48">
        <v>0</v>
      </c>
      <c r="AV28" s="48">
        <v>0</v>
      </c>
      <c r="AW28" s="48">
        <v>5.9059999999999997</v>
      </c>
      <c r="AX28" s="48">
        <v>19.474</v>
      </c>
      <c r="AY28" s="48">
        <v>0</v>
      </c>
      <c r="AZ28" s="48">
        <v>0</v>
      </c>
      <c r="BA28" s="48">
        <v>0</v>
      </c>
      <c r="BB28" s="48">
        <v>789.85</v>
      </c>
      <c r="BC28" s="48">
        <v>457.17</v>
      </c>
      <c r="BD28" s="48">
        <v>28.507000000000001</v>
      </c>
      <c r="BE28" s="48">
        <v>39.787999999999997</v>
      </c>
      <c r="BF28" s="48">
        <v>0</v>
      </c>
      <c r="BG28" s="48">
        <v>0</v>
      </c>
      <c r="BH28" s="48">
        <v>52</v>
      </c>
      <c r="BI28" s="48">
        <v>1</v>
      </c>
      <c r="BJ28" s="48">
        <v>0</v>
      </c>
      <c r="BK28" s="48">
        <v>5078</v>
      </c>
      <c r="BL28" s="48">
        <v>6152</v>
      </c>
      <c r="BM28" s="48">
        <v>4859157</v>
      </c>
      <c r="BN28" s="48">
        <v>0</v>
      </c>
      <c r="BO28" s="48">
        <v>281247</v>
      </c>
      <c r="BP28" s="48">
        <v>17538</v>
      </c>
      <c r="BQ28" s="48">
        <v>0</v>
      </c>
      <c r="BR28" s="48">
        <v>17538</v>
      </c>
      <c r="BS28" s="48">
        <v>0</v>
      </c>
      <c r="BT28" s="48">
        <v>562502</v>
      </c>
      <c r="BU28" s="48">
        <v>0</v>
      </c>
      <c r="BV28" s="48">
        <v>562502</v>
      </c>
      <c r="BW28" s="48">
        <v>0</v>
      </c>
      <c r="BX28" s="48">
        <v>119804</v>
      </c>
      <c r="BY28" s="48">
        <v>0</v>
      </c>
      <c r="BZ28" s="48">
        <v>0</v>
      </c>
      <c r="CA28" s="48">
        <v>0</v>
      </c>
      <c r="CB28" s="48">
        <v>0</v>
      </c>
      <c r="CC28" s="48">
        <v>144777</v>
      </c>
      <c r="CD28" s="48">
        <v>0</v>
      </c>
      <c r="CE28" s="48">
        <v>264581</v>
      </c>
      <c r="CF28" s="48">
        <v>53100</v>
      </c>
      <c r="CG28" s="48">
        <v>0</v>
      </c>
      <c r="CH28" s="48">
        <v>0</v>
      </c>
      <c r="CI28" s="48">
        <v>0</v>
      </c>
      <c r="CJ28" s="48">
        <v>2709</v>
      </c>
      <c r="CK28" s="48">
        <v>29373</v>
      </c>
      <c r="CL28" s="48">
        <v>0</v>
      </c>
      <c r="CM28" s="48">
        <v>29373</v>
      </c>
      <c r="CN28" s="48">
        <v>0</v>
      </c>
      <c r="CO28" s="48">
        <v>0</v>
      </c>
      <c r="CP28" s="48">
        <v>0</v>
      </c>
      <c r="CQ28" s="48">
        <v>0</v>
      </c>
      <c r="CR28" s="48">
        <v>0</v>
      </c>
      <c r="CS28" s="48">
        <v>0</v>
      </c>
      <c r="CT28" s="48">
        <v>0</v>
      </c>
      <c r="CU28" s="48">
        <v>0</v>
      </c>
      <c r="CV28" s="48">
        <v>0</v>
      </c>
      <c r="CW28" s="48">
        <v>0</v>
      </c>
      <c r="CX28" s="48">
        <v>0</v>
      </c>
      <c r="CY28" s="48">
        <v>0</v>
      </c>
      <c r="CZ28" s="48">
        <v>0</v>
      </c>
      <c r="DA28" s="48">
        <v>0</v>
      </c>
      <c r="DB28" s="48">
        <v>0</v>
      </c>
      <c r="DC28" s="48">
        <v>0</v>
      </c>
      <c r="DD28" s="48">
        <v>0</v>
      </c>
      <c r="DE28" s="48">
        <v>0</v>
      </c>
      <c r="DF28" s="48">
        <v>0</v>
      </c>
      <c r="DG28" s="48">
        <v>0</v>
      </c>
      <c r="DH28" s="48">
        <v>2709</v>
      </c>
      <c r="DI28" s="48">
        <v>0</v>
      </c>
      <c r="DJ28" s="48">
        <v>0</v>
      </c>
      <c r="DK28" s="48">
        <v>0</v>
      </c>
      <c r="DL28" s="48">
        <v>0</v>
      </c>
      <c r="DM28" s="48">
        <v>0</v>
      </c>
      <c r="DN28" s="48">
        <v>0</v>
      </c>
      <c r="DO28" s="48">
        <v>0</v>
      </c>
      <c r="DP28" s="48">
        <v>0</v>
      </c>
      <c r="DQ28" s="48">
        <v>0</v>
      </c>
      <c r="DR28" s="48">
        <v>0</v>
      </c>
      <c r="DS28" s="48">
        <v>0</v>
      </c>
      <c r="DU28" s="48">
        <v>5786251</v>
      </c>
      <c r="DV28" s="48">
        <v>0</v>
      </c>
      <c r="DW28" s="48">
        <v>0</v>
      </c>
      <c r="DX28" s="48">
        <v>0</v>
      </c>
      <c r="DY28" s="48">
        <v>0</v>
      </c>
      <c r="DZ28" s="48">
        <v>286.61700000000002</v>
      </c>
      <c r="EA28" s="48">
        <v>228147</v>
      </c>
      <c r="EB28" s="48">
        <v>796</v>
      </c>
      <c r="EC28" s="48">
        <v>281247</v>
      </c>
      <c r="ED28" s="48">
        <v>0</v>
      </c>
      <c r="EE28" s="48">
        <v>5505004</v>
      </c>
      <c r="EG28" s="48">
        <v>0</v>
      </c>
      <c r="EH28" s="48">
        <v>0</v>
      </c>
      <c r="EI28" s="48">
        <v>0</v>
      </c>
      <c r="EJ28" s="48">
        <v>0</v>
      </c>
      <c r="EK28" s="48">
        <v>0</v>
      </c>
      <c r="EL28" s="48">
        <v>0</v>
      </c>
      <c r="EM28" s="48">
        <v>0</v>
      </c>
      <c r="EN28" s="48">
        <v>0</v>
      </c>
      <c r="EO28" s="48">
        <v>0</v>
      </c>
      <c r="EP28" s="48">
        <v>0</v>
      </c>
      <c r="EQ28" s="48">
        <v>0</v>
      </c>
      <c r="ER28" s="48">
        <v>0</v>
      </c>
      <c r="ES28" s="48">
        <v>0</v>
      </c>
      <c r="ET28" s="48">
        <v>0</v>
      </c>
      <c r="EU28" s="48">
        <v>0</v>
      </c>
      <c r="EV28" s="48">
        <v>0</v>
      </c>
      <c r="EW28" s="48">
        <v>0</v>
      </c>
      <c r="EX28" s="48">
        <v>6051691</v>
      </c>
      <c r="EY28" s="48">
        <v>372852</v>
      </c>
      <c r="EZ28" s="48">
        <v>6107500</v>
      </c>
      <c r="FA28" s="48">
        <v>0</v>
      </c>
      <c r="FB28" s="48">
        <v>0</v>
      </c>
      <c r="FC28" s="48">
        <v>0</v>
      </c>
      <c r="FD28" s="48">
        <v>173835</v>
      </c>
      <c r="FE28" s="48">
        <v>0</v>
      </c>
      <c r="FF28" s="48">
        <v>0</v>
      </c>
      <c r="FG28" s="48">
        <v>0</v>
      </c>
      <c r="FH28" s="48">
        <v>0</v>
      </c>
      <c r="FJ28" s="48">
        <v>0</v>
      </c>
      <c r="FK28" s="48">
        <v>0</v>
      </c>
      <c r="FL28" s="48">
        <v>0</v>
      </c>
      <c r="FM28" s="48">
        <v>0</v>
      </c>
      <c r="FO28" s="48">
        <v>0</v>
      </c>
      <c r="FP28" s="48">
        <v>0</v>
      </c>
      <c r="FQ28" s="48" t="s">
        <v>75</v>
      </c>
      <c r="FR28" s="48">
        <v>795.75599999999997</v>
      </c>
      <c r="FS28" s="48">
        <v>0</v>
      </c>
      <c r="FT28" s="48">
        <v>0</v>
      </c>
      <c r="FU28" s="48">
        <v>0</v>
      </c>
      <c r="FV28" s="48">
        <v>0</v>
      </c>
      <c r="FW28" s="48">
        <v>0</v>
      </c>
      <c r="FX28" s="48">
        <v>0</v>
      </c>
      <c r="FY28" s="48">
        <v>0</v>
      </c>
      <c r="FZ28" s="48">
        <v>0</v>
      </c>
      <c r="GA28" s="48">
        <v>0</v>
      </c>
      <c r="GB28" s="52">
        <v>5.3545445599999998E-2</v>
      </c>
      <c r="GC28" s="52">
        <v>4.68582762E-2</v>
      </c>
      <c r="GD28" s="48">
        <v>0</v>
      </c>
      <c r="GE28" s="48">
        <v>0</v>
      </c>
      <c r="GM28" s="48">
        <v>0</v>
      </c>
      <c r="GN28" s="48">
        <v>0</v>
      </c>
      <c r="GP28" s="48">
        <v>0</v>
      </c>
      <c r="GQ28" s="48">
        <v>0</v>
      </c>
      <c r="GR28" s="48">
        <v>0</v>
      </c>
      <c r="GS28" s="48">
        <v>1161.127</v>
      </c>
      <c r="GT28" s="48">
        <v>6335647</v>
      </c>
      <c r="GU28" s="48">
        <v>0</v>
      </c>
      <c r="GV28" s="48">
        <v>8565939</v>
      </c>
      <c r="GW28" s="48">
        <v>0</v>
      </c>
      <c r="GX28" s="48">
        <v>0</v>
      </c>
      <c r="GY28" s="48">
        <v>0</v>
      </c>
      <c r="GZ28" s="48">
        <v>0</v>
      </c>
      <c r="HA28" s="48">
        <v>0</v>
      </c>
      <c r="HB28" s="48">
        <v>0</v>
      </c>
      <c r="HC28" s="48">
        <v>4804.7056220000004</v>
      </c>
      <c r="HD28" s="48">
        <v>789.85</v>
      </c>
      <c r="HE28" s="48">
        <v>1</v>
      </c>
      <c r="HF28" s="48">
        <v>0</v>
      </c>
      <c r="HG28" s="48">
        <v>5078</v>
      </c>
      <c r="HH28" s="48">
        <v>5078</v>
      </c>
      <c r="HI28" s="48">
        <v>1</v>
      </c>
      <c r="HJ28" s="48">
        <v>39.787799999999997</v>
      </c>
      <c r="HK28" s="48">
        <v>0</v>
      </c>
      <c r="HL28" s="48">
        <v>0</v>
      </c>
      <c r="HM28" s="48">
        <v>0</v>
      </c>
      <c r="HN28" s="48">
        <v>0</v>
      </c>
      <c r="HO28" s="48">
        <v>0</v>
      </c>
      <c r="HP28" s="48">
        <v>0</v>
      </c>
      <c r="HQ28" s="48">
        <v>0</v>
      </c>
      <c r="HR28" s="48">
        <v>0</v>
      </c>
      <c r="HS28" s="48">
        <v>0.97309000000000001</v>
      </c>
      <c r="HT28" s="48">
        <v>5578874</v>
      </c>
      <c r="HU28" s="48">
        <v>0</v>
      </c>
      <c r="HV28" s="48">
        <v>0</v>
      </c>
      <c r="HW28" s="48">
        <v>384046</v>
      </c>
      <c r="HX28" s="48">
        <v>192023</v>
      </c>
      <c r="HY28" s="48">
        <v>0</v>
      </c>
      <c r="IA28" s="48">
        <v>0</v>
      </c>
      <c r="IB28" s="48">
        <v>0</v>
      </c>
      <c r="IC28" s="48">
        <v>0</v>
      </c>
      <c r="ID28" s="48">
        <v>0</v>
      </c>
      <c r="IE28" s="48">
        <v>0</v>
      </c>
      <c r="IF28" s="48">
        <v>0</v>
      </c>
      <c r="IG28" s="48">
        <v>0</v>
      </c>
      <c r="IH28" s="48">
        <v>8565939</v>
      </c>
      <c r="II28" s="48">
        <v>281247</v>
      </c>
      <c r="IJ28" s="48">
        <v>-2458439</v>
      </c>
      <c r="IK28" s="48">
        <v>0</v>
      </c>
      <c r="IL28" s="48">
        <v>-2177192</v>
      </c>
      <c r="IP28" s="48">
        <v>9095</v>
      </c>
      <c r="IQ28" s="48">
        <v>0</v>
      </c>
      <c r="IR28" s="48">
        <v>0</v>
      </c>
      <c r="IS28" s="48">
        <v>0</v>
      </c>
      <c r="IT28" s="48">
        <v>0</v>
      </c>
      <c r="IU28" s="48">
        <v>0</v>
      </c>
      <c r="IV28" s="48">
        <v>1</v>
      </c>
      <c r="IW28" s="48">
        <v>0</v>
      </c>
      <c r="IX28" s="48">
        <v>0</v>
      </c>
    </row>
    <row r="29" spans="1:258" s="48" customFormat="1">
      <c r="A29" s="47">
        <v>15828</v>
      </c>
      <c r="C29" s="48">
        <v>4</v>
      </c>
      <c r="E29" s="48">
        <v>0</v>
      </c>
      <c r="F29" s="48" t="s">
        <v>330</v>
      </c>
      <c r="G29" s="48">
        <v>1</v>
      </c>
      <c r="H29" s="48">
        <v>0</v>
      </c>
      <c r="I29" s="48" t="s">
        <v>537</v>
      </c>
      <c r="J29" s="48">
        <v>0</v>
      </c>
      <c r="L29" s="48">
        <v>12</v>
      </c>
      <c r="M29" s="48" t="s">
        <v>538</v>
      </c>
      <c r="N29" s="48" t="s">
        <v>537</v>
      </c>
      <c r="O29" s="48" t="s">
        <v>537</v>
      </c>
      <c r="P29" s="48">
        <v>0</v>
      </c>
      <c r="R29" s="48">
        <v>2025.9770000000001</v>
      </c>
      <c r="S29" s="48">
        <v>0</v>
      </c>
      <c r="T29" s="48">
        <v>0</v>
      </c>
      <c r="U29" s="48">
        <v>2.133</v>
      </c>
      <c r="V29" s="48">
        <v>19.428000000000001</v>
      </c>
      <c r="W29" s="48">
        <v>2.97</v>
      </c>
      <c r="X29" s="48">
        <v>0</v>
      </c>
      <c r="Y29" s="48">
        <v>0</v>
      </c>
      <c r="Z29" s="48">
        <v>2025.9770000000001</v>
      </c>
      <c r="AA29" s="48">
        <v>0</v>
      </c>
      <c r="AB29" s="48">
        <v>0</v>
      </c>
      <c r="AC29" s="48">
        <v>0</v>
      </c>
      <c r="AD29" s="48">
        <v>144.55000000000001</v>
      </c>
      <c r="AE29" s="48">
        <v>0</v>
      </c>
      <c r="AF29" s="48">
        <v>0</v>
      </c>
      <c r="AG29" s="48">
        <v>28.407</v>
      </c>
      <c r="AH29" s="48">
        <v>0</v>
      </c>
      <c r="AI29" s="48">
        <v>0</v>
      </c>
      <c r="AJ29" s="48">
        <v>0</v>
      </c>
      <c r="AK29" s="48">
        <v>0</v>
      </c>
      <c r="AL29" s="48">
        <v>0</v>
      </c>
      <c r="AM29" s="48">
        <v>0</v>
      </c>
      <c r="AN29" s="48">
        <v>0</v>
      </c>
      <c r="AO29" s="48">
        <v>0</v>
      </c>
      <c r="AP29" s="48">
        <v>0</v>
      </c>
      <c r="AQ29" s="48">
        <v>5.9169999999999998</v>
      </c>
      <c r="AR29" s="48">
        <v>0</v>
      </c>
      <c r="AS29" s="48">
        <v>0</v>
      </c>
      <c r="AT29" s="48">
        <v>0.83299999999999996</v>
      </c>
      <c r="AU29" s="48">
        <v>0</v>
      </c>
      <c r="AV29" s="48">
        <v>0</v>
      </c>
      <c r="AW29" s="48">
        <v>24.530999999999999</v>
      </c>
      <c r="AX29" s="48">
        <v>77.858999999999995</v>
      </c>
      <c r="AY29" s="48">
        <v>0</v>
      </c>
      <c r="AZ29" s="48">
        <v>0</v>
      </c>
      <c r="BA29" s="48">
        <v>7.867</v>
      </c>
      <c r="BB29" s="48">
        <v>1993.579</v>
      </c>
      <c r="BC29" s="48">
        <v>1168</v>
      </c>
      <c r="BD29" s="48">
        <v>168.46700000000001</v>
      </c>
      <c r="BE29" s="48">
        <v>101.29900000000001</v>
      </c>
      <c r="BF29" s="48">
        <v>0</v>
      </c>
      <c r="BG29" s="48">
        <v>0</v>
      </c>
      <c r="BH29" s="48">
        <v>0</v>
      </c>
      <c r="BI29" s="48">
        <v>1</v>
      </c>
      <c r="BJ29" s="48">
        <v>0</v>
      </c>
      <c r="BK29" s="48">
        <v>5078</v>
      </c>
      <c r="BL29" s="48">
        <v>6152</v>
      </c>
      <c r="BM29" s="48">
        <v>12264498</v>
      </c>
      <c r="BN29" s="48">
        <v>0</v>
      </c>
      <c r="BO29" s="48">
        <v>620437</v>
      </c>
      <c r="BP29" s="48">
        <v>103641</v>
      </c>
      <c r="BQ29" s="48">
        <v>0</v>
      </c>
      <c r="BR29" s="48">
        <v>103641</v>
      </c>
      <c r="BS29" s="48">
        <v>0</v>
      </c>
      <c r="BT29" s="48">
        <v>1437107</v>
      </c>
      <c r="BU29" s="48">
        <v>0</v>
      </c>
      <c r="BV29" s="48">
        <v>1437107</v>
      </c>
      <c r="BW29" s="48">
        <v>0</v>
      </c>
      <c r="BX29" s="48">
        <v>478989</v>
      </c>
      <c r="BY29" s="48">
        <v>0</v>
      </c>
      <c r="BZ29" s="48">
        <v>0</v>
      </c>
      <c r="CA29" s="48">
        <v>0</v>
      </c>
      <c r="CB29" s="48">
        <v>0</v>
      </c>
      <c r="CC29" s="48">
        <v>192236</v>
      </c>
      <c r="CD29" s="48">
        <v>0</v>
      </c>
      <c r="CE29" s="48">
        <v>671225</v>
      </c>
      <c r="CF29" s="48">
        <v>39751</v>
      </c>
      <c r="CG29" s="48">
        <v>65337</v>
      </c>
      <c r="CH29" s="48">
        <v>0</v>
      </c>
      <c r="CI29" s="48">
        <v>65337</v>
      </c>
      <c r="CJ29" s="48">
        <v>3167</v>
      </c>
      <c r="CK29" s="48">
        <v>74783</v>
      </c>
      <c r="CL29" s="48">
        <v>0</v>
      </c>
      <c r="CM29" s="48">
        <v>74783</v>
      </c>
      <c r="CN29" s="48">
        <v>0</v>
      </c>
      <c r="CO29" s="48">
        <v>0</v>
      </c>
      <c r="CP29" s="48">
        <v>0</v>
      </c>
      <c r="CQ29" s="48">
        <v>0</v>
      </c>
      <c r="CR29" s="48">
        <v>0</v>
      </c>
      <c r="CS29" s="48">
        <v>0</v>
      </c>
      <c r="CT29" s="48">
        <v>0</v>
      </c>
      <c r="CU29" s="48">
        <v>0</v>
      </c>
      <c r="CV29" s="48">
        <v>0</v>
      </c>
      <c r="CW29" s="48">
        <v>0</v>
      </c>
      <c r="CX29" s="48">
        <v>0</v>
      </c>
      <c r="CY29" s="48">
        <v>0</v>
      </c>
      <c r="CZ29" s="48">
        <v>0</v>
      </c>
      <c r="DA29" s="48">
        <v>0</v>
      </c>
      <c r="DB29" s="48">
        <v>0</v>
      </c>
      <c r="DC29" s="48">
        <v>0</v>
      </c>
      <c r="DD29" s="48">
        <v>0</v>
      </c>
      <c r="DE29" s="48">
        <v>0</v>
      </c>
      <c r="DF29" s="48">
        <v>0</v>
      </c>
      <c r="DG29" s="48">
        <v>0</v>
      </c>
      <c r="DH29" s="48">
        <v>3167</v>
      </c>
      <c r="DI29" s="48">
        <v>0</v>
      </c>
      <c r="DJ29" s="48">
        <v>0</v>
      </c>
      <c r="DK29" s="48">
        <v>0</v>
      </c>
      <c r="DL29" s="48">
        <v>0</v>
      </c>
      <c r="DM29" s="48">
        <v>0</v>
      </c>
      <c r="DN29" s="48">
        <v>0</v>
      </c>
      <c r="DO29" s="48">
        <v>0</v>
      </c>
      <c r="DP29" s="48">
        <v>0</v>
      </c>
      <c r="DQ29" s="48">
        <v>0</v>
      </c>
      <c r="DR29" s="48">
        <v>0</v>
      </c>
      <c r="DS29" s="48">
        <v>0</v>
      </c>
      <c r="DU29" s="48">
        <v>14656342</v>
      </c>
      <c r="DV29" s="48">
        <v>0</v>
      </c>
      <c r="DW29" s="48">
        <v>0</v>
      </c>
      <c r="DX29" s="48">
        <v>0</v>
      </c>
      <c r="DY29" s="48">
        <v>0</v>
      </c>
      <c r="DZ29" s="48">
        <v>286.61700000000002</v>
      </c>
      <c r="EA29" s="48">
        <v>580686</v>
      </c>
      <c r="EB29" s="48">
        <v>2026</v>
      </c>
      <c r="EC29" s="48">
        <v>620437</v>
      </c>
      <c r="ED29" s="48">
        <v>0</v>
      </c>
      <c r="EE29" s="48">
        <v>14035905</v>
      </c>
      <c r="EG29" s="48">
        <v>0</v>
      </c>
      <c r="EH29" s="48">
        <v>0</v>
      </c>
      <c r="EI29" s="48">
        <v>0</v>
      </c>
      <c r="EJ29" s="48">
        <v>0</v>
      </c>
      <c r="EK29" s="48">
        <v>0</v>
      </c>
      <c r="EL29" s="48">
        <v>0</v>
      </c>
      <c r="EM29" s="48">
        <v>0</v>
      </c>
      <c r="EN29" s="48">
        <v>0</v>
      </c>
      <c r="EO29" s="48">
        <v>0</v>
      </c>
      <c r="EP29" s="48">
        <v>0</v>
      </c>
      <c r="EQ29" s="48">
        <v>0</v>
      </c>
      <c r="ER29" s="48">
        <v>0</v>
      </c>
      <c r="ES29" s="48">
        <v>0</v>
      </c>
      <c r="ET29" s="48">
        <v>0</v>
      </c>
      <c r="EU29" s="48">
        <v>0</v>
      </c>
      <c r="EV29" s="48">
        <v>0</v>
      </c>
      <c r="EW29" s="48">
        <v>0</v>
      </c>
      <c r="EX29" s="48">
        <v>15429676</v>
      </c>
      <c r="EY29" s="48">
        <v>950581</v>
      </c>
      <c r="EZ29" s="48">
        <v>15472594</v>
      </c>
      <c r="FA29" s="48">
        <v>0</v>
      </c>
      <c r="FB29" s="48">
        <v>0</v>
      </c>
      <c r="FC29" s="48">
        <v>0</v>
      </c>
      <c r="FD29" s="48">
        <v>443190</v>
      </c>
      <c r="FE29" s="48">
        <v>0</v>
      </c>
      <c r="FF29" s="48">
        <v>0</v>
      </c>
      <c r="FG29" s="48">
        <v>0</v>
      </c>
      <c r="FH29" s="48">
        <v>0</v>
      </c>
      <c r="FJ29" s="48">
        <v>0</v>
      </c>
      <c r="FK29" s="48">
        <v>0</v>
      </c>
      <c r="FL29" s="48">
        <v>0</v>
      </c>
      <c r="FM29" s="48">
        <v>0</v>
      </c>
      <c r="FO29" s="48">
        <v>0</v>
      </c>
      <c r="FP29" s="48">
        <v>0</v>
      </c>
      <c r="FQ29" s="48" t="s">
        <v>76</v>
      </c>
      <c r="FR29" s="48">
        <v>2025.9770000000001</v>
      </c>
      <c r="FS29" s="48">
        <v>0</v>
      </c>
      <c r="FT29" s="48">
        <v>0</v>
      </c>
      <c r="FU29" s="48">
        <v>0</v>
      </c>
      <c r="FV29" s="48">
        <v>0</v>
      </c>
      <c r="FW29" s="48">
        <v>0</v>
      </c>
      <c r="FX29" s="48">
        <v>0</v>
      </c>
      <c r="FY29" s="48">
        <v>0</v>
      </c>
      <c r="FZ29" s="48">
        <v>0</v>
      </c>
      <c r="GA29" s="48">
        <v>0</v>
      </c>
      <c r="GB29" s="52">
        <v>5.3545445599999998E-2</v>
      </c>
      <c r="GC29" s="52">
        <v>4.68582762E-2</v>
      </c>
      <c r="GD29" s="48">
        <v>0</v>
      </c>
      <c r="GE29" s="48">
        <v>0</v>
      </c>
      <c r="GM29" s="48">
        <v>0</v>
      </c>
      <c r="GN29" s="48">
        <v>0</v>
      </c>
      <c r="GP29" s="48">
        <v>0</v>
      </c>
      <c r="GQ29" s="48">
        <v>0</v>
      </c>
      <c r="GR29" s="48">
        <v>0</v>
      </c>
      <c r="GS29" s="48">
        <v>2960.2779999999998</v>
      </c>
      <c r="GT29" s="48">
        <v>16053280</v>
      </c>
      <c r="GU29" s="48">
        <v>0</v>
      </c>
      <c r="GV29" s="48">
        <v>11467492</v>
      </c>
      <c r="GW29" s="48">
        <v>0</v>
      </c>
      <c r="GX29" s="48">
        <v>0</v>
      </c>
      <c r="GY29" s="48">
        <v>0</v>
      </c>
      <c r="GZ29" s="48">
        <v>0</v>
      </c>
      <c r="HA29" s="48">
        <v>0</v>
      </c>
      <c r="HB29" s="48">
        <v>0</v>
      </c>
      <c r="HC29" s="48">
        <v>4804.7056220000004</v>
      </c>
      <c r="HD29" s="48">
        <v>1993.579</v>
      </c>
      <c r="HE29" s="48">
        <v>1</v>
      </c>
      <c r="HF29" s="48">
        <v>0</v>
      </c>
      <c r="HG29" s="48">
        <v>5078</v>
      </c>
      <c r="HH29" s="48">
        <v>5078</v>
      </c>
      <c r="HI29" s="48">
        <v>1</v>
      </c>
      <c r="HJ29" s="48">
        <v>101.29885</v>
      </c>
      <c r="HK29" s="48">
        <v>0</v>
      </c>
      <c r="HL29" s="48">
        <v>0</v>
      </c>
      <c r="HM29" s="48">
        <v>0</v>
      </c>
      <c r="HN29" s="48">
        <v>0</v>
      </c>
      <c r="HO29" s="48">
        <v>0</v>
      </c>
      <c r="HP29" s="48">
        <v>0</v>
      </c>
      <c r="HQ29" s="48">
        <v>0</v>
      </c>
      <c r="HR29" s="48">
        <v>0</v>
      </c>
      <c r="HS29" s="48">
        <v>0.97309000000000001</v>
      </c>
      <c r="HT29" s="48">
        <v>14223264</v>
      </c>
      <c r="HU29" s="48">
        <v>0</v>
      </c>
      <c r="HV29" s="48">
        <v>0</v>
      </c>
      <c r="HW29" s="48">
        <v>384046</v>
      </c>
      <c r="HX29" s="48">
        <v>192023</v>
      </c>
      <c r="HY29" s="48">
        <v>0</v>
      </c>
      <c r="IA29" s="48">
        <v>0</v>
      </c>
      <c r="IB29" s="48">
        <v>0</v>
      </c>
      <c r="IC29" s="48">
        <v>0</v>
      </c>
      <c r="ID29" s="48">
        <v>0</v>
      </c>
      <c r="IE29" s="48">
        <v>0</v>
      </c>
      <c r="IF29" s="48">
        <v>0</v>
      </c>
      <c r="IG29" s="48">
        <v>0</v>
      </c>
      <c r="IH29" s="48">
        <v>11467492</v>
      </c>
      <c r="II29" s="48">
        <v>620437</v>
      </c>
      <c r="IJ29" s="48">
        <v>4005102</v>
      </c>
      <c r="IK29" s="48">
        <v>0</v>
      </c>
      <c r="IL29" s="48">
        <v>4625539</v>
      </c>
      <c r="IP29" s="48">
        <v>9095</v>
      </c>
      <c r="IQ29" s="48">
        <v>0</v>
      </c>
      <c r="IR29" s="48">
        <v>0</v>
      </c>
      <c r="IS29" s="48">
        <v>0</v>
      </c>
      <c r="IT29" s="48">
        <v>0</v>
      </c>
      <c r="IU29" s="48">
        <v>0</v>
      </c>
      <c r="IV29" s="48">
        <v>1</v>
      </c>
      <c r="IW29" s="48">
        <v>0</v>
      </c>
      <c r="IX29" s="48">
        <v>0</v>
      </c>
    </row>
    <row r="30" spans="1:258" s="48" customFormat="1">
      <c r="A30" s="47">
        <v>15830</v>
      </c>
      <c r="C30" s="48">
        <v>4</v>
      </c>
      <c r="E30" s="48">
        <v>0</v>
      </c>
      <c r="F30" s="48" t="s">
        <v>330</v>
      </c>
      <c r="G30" s="48">
        <v>1</v>
      </c>
      <c r="H30" s="48">
        <v>0</v>
      </c>
      <c r="I30" s="48" t="s">
        <v>537</v>
      </c>
      <c r="J30" s="48">
        <v>0</v>
      </c>
      <c r="L30" s="48">
        <v>12</v>
      </c>
      <c r="M30" s="48" t="s">
        <v>538</v>
      </c>
      <c r="N30" s="48" t="s">
        <v>537</v>
      </c>
      <c r="O30" s="48" t="s">
        <v>537</v>
      </c>
      <c r="P30" s="48">
        <v>0</v>
      </c>
      <c r="R30" s="48">
        <v>1132.3420000000001</v>
      </c>
      <c r="S30" s="48">
        <v>0</v>
      </c>
      <c r="T30" s="48">
        <v>0</v>
      </c>
      <c r="U30" s="48">
        <v>0.41899999999999998</v>
      </c>
      <c r="V30" s="48">
        <v>15.076000000000001</v>
      </c>
      <c r="W30" s="48">
        <v>0</v>
      </c>
      <c r="X30" s="48">
        <v>0</v>
      </c>
      <c r="Y30" s="48">
        <v>0</v>
      </c>
      <c r="Z30" s="48">
        <v>1132.3420000000001</v>
      </c>
      <c r="AA30" s="48">
        <v>0</v>
      </c>
      <c r="AB30" s="48">
        <v>0</v>
      </c>
      <c r="AC30" s="48">
        <v>0</v>
      </c>
      <c r="AD30" s="48">
        <v>283.92</v>
      </c>
      <c r="AE30" s="48">
        <v>0</v>
      </c>
      <c r="AF30" s="48">
        <v>0</v>
      </c>
      <c r="AG30" s="48">
        <v>14.023999999999999</v>
      </c>
      <c r="AH30" s="48">
        <v>0</v>
      </c>
      <c r="AI30" s="48">
        <v>0</v>
      </c>
      <c r="AJ30" s="48">
        <v>0</v>
      </c>
      <c r="AK30" s="48">
        <v>0</v>
      </c>
      <c r="AL30" s="48">
        <v>0</v>
      </c>
      <c r="AM30" s="48">
        <v>0</v>
      </c>
      <c r="AN30" s="48">
        <v>0</v>
      </c>
      <c r="AO30" s="48">
        <v>0</v>
      </c>
      <c r="AP30" s="48">
        <v>0</v>
      </c>
      <c r="AQ30" s="48">
        <v>0</v>
      </c>
      <c r="AR30" s="48">
        <v>0</v>
      </c>
      <c r="AS30" s="48">
        <v>0</v>
      </c>
      <c r="AT30" s="48">
        <v>0</v>
      </c>
      <c r="AU30" s="48">
        <v>0</v>
      </c>
      <c r="AV30" s="48">
        <v>0</v>
      </c>
      <c r="AW30" s="48">
        <v>15.494999999999999</v>
      </c>
      <c r="AX30" s="48">
        <v>47.323</v>
      </c>
      <c r="AY30" s="48">
        <v>0</v>
      </c>
      <c r="AZ30" s="48">
        <v>0</v>
      </c>
      <c r="BA30" s="48">
        <v>37.814999999999998</v>
      </c>
      <c r="BB30" s="48">
        <v>1079.0319999999999</v>
      </c>
      <c r="BC30" s="48">
        <v>792.33</v>
      </c>
      <c r="BD30" s="48">
        <v>37.973999999999997</v>
      </c>
      <c r="BE30" s="48">
        <v>54.784999999999997</v>
      </c>
      <c r="BF30" s="48">
        <v>0</v>
      </c>
      <c r="BG30" s="48">
        <v>0</v>
      </c>
      <c r="BH30" s="48">
        <v>0</v>
      </c>
      <c r="BI30" s="48">
        <v>1</v>
      </c>
      <c r="BJ30" s="48">
        <v>0</v>
      </c>
      <c r="BK30" s="48">
        <v>5078</v>
      </c>
      <c r="BL30" s="48">
        <v>6152</v>
      </c>
      <c r="BM30" s="48">
        <v>6638205</v>
      </c>
      <c r="BN30" s="48">
        <v>0</v>
      </c>
      <c r="BO30" s="48">
        <v>402528</v>
      </c>
      <c r="BP30" s="48">
        <v>23362</v>
      </c>
      <c r="BQ30" s="48">
        <v>0</v>
      </c>
      <c r="BR30" s="48">
        <v>23362</v>
      </c>
      <c r="BS30" s="48">
        <v>0</v>
      </c>
      <c r="BT30" s="48">
        <v>974883</v>
      </c>
      <c r="BU30" s="48">
        <v>0</v>
      </c>
      <c r="BV30" s="48">
        <v>974883</v>
      </c>
      <c r="BW30" s="48">
        <v>0</v>
      </c>
      <c r="BX30" s="48">
        <v>291131</v>
      </c>
      <c r="BY30" s="48">
        <v>0</v>
      </c>
      <c r="BZ30" s="48">
        <v>0</v>
      </c>
      <c r="CA30" s="48">
        <v>0</v>
      </c>
      <c r="CB30" s="48">
        <v>0</v>
      </c>
      <c r="CC30" s="48">
        <v>94903</v>
      </c>
      <c r="CD30" s="48">
        <v>0</v>
      </c>
      <c r="CE30" s="48">
        <v>386034</v>
      </c>
      <c r="CF30" s="48">
        <v>78078</v>
      </c>
      <c r="CG30" s="48">
        <v>314061</v>
      </c>
      <c r="CH30" s="48">
        <v>0</v>
      </c>
      <c r="CI30" s="48">
        <v>314061</v>
      </c>
      <c r="CJ30" s="48">
        <v>0</v>
      </c>
      <c r="CK30" s="48">
        <v>40444</v>
      </c>
      <c r="CL30" s="48">
        <v>0</v>
      </c>
      <c r="CM30" s="48">
        <v>40444</v>
      </c>
      <c r="CN30" s="48">
        <v>0</v>
      </c>
      <c r="CO30" s="48">
        <v>0</v>
      </c>
      <c r="CP30" s="48">
        <v>0</v>
      </c>
      <c r="CQ30" s="48">
        <v>0</v>
      </c>
      <c r="CR30" s="48">
        <v>0</v>
      </c>
      <c r="CS30" s="48">
        <v>0</v>
      </c>
      <c r="CT30" s="48">
        <v>0</v>
      </c>
      <c r="CU30" s="48">
        <v>0</v>
      </c>
      <c r="CV30" s="48">
        <v>0</v>
      </c>
      <c r="CW30" s="48">
        <v>0</v>
      </c>
      <c r="CX30" s="48">
        <v>0</v>
      </c>
      <c r="CY30" s="48">
        <v>0</v>
      </c>
      <c r="CZ30" s="48">
        <v>0</v>
      </c>
      <c r="DA30" s="48">
        <v>0</v>
      </c>
      <c r="DB30" s="48">
        <v>0</v>
      </c>
      <c r="DC30" s="48">
        <v>0</v>
      </c>
      <c r="DD30" s="48">
        <v>0</v>
      </c>
      <c r="DE30" s="48">
        <v>0</v>
      </c>
      <c r="DF30" s="48">
        <v>0</v>
      </c>
      <c r="DG30" s="48">
        <v>0</v>
      </c>
      <c r="DH30" s="48">
        <v>0</v>
      </c>
      <c r="DI30" s="48">
        <v>0</v>
      </c>
      <c r="DJ30" s="48">
        <v>0</v>
      </c>
      <c r="DK30" s="48">
        <v>0</v>
      </c>
      <c r="DL30" s="48">
        <v>0</v>
      </c>
      <c r="DM30" s="48">
        <v>0</v>
      </c>
      <c r="DN30" s="48">
        <v>0</v>
      </c>
      <c r="DO30" s="48">
        <v>0</v>
      </c>
      <c r="DP30" s="48">
        <v>0</v>
      </c>
      <c r="DQ30" s="48">
        <v>0</v>
      </c>
      <c r="DR30" s="48">
        <v>0</v>
      </c>
      <c r="DS30" s="48">
        <v>0</v>
      </c>
      <c r="DU30" s="48">
        <v>8455067</v>
      </c>
      <c r="DV30" s="48">
        <v>0</v>
      </c>
      <c r="DW30" s="48">
        <v>0</v>
      </c>
      <c r="DX30" s="48">
        <v>0</v>
      </c>
      <c r="DY30" s="48">
        <v>0</v>
      </c>
      <c r="DZ30" s="48">
        <v>286.61700000000002</v>
      </c>
      <c r="EA30" s="48">
        <v>324450</v>
      </c>
      <c r="EB30" s="48">
        <v>1132</v>
      </c>
      <c r="EC30" s="48">
        <v>402528</v>
      </c>
      <c r="ED30" s="48">
        <v>0</v>
      </c>
      <c r="EE30" s="48">
        <v>8052539</v>
      </c>
      <c r="EG30" s="48">
        <v>0</v>
      </c>
      <c r="EH30" s="48">
        <v>0</v>
      </c>
      <c r="EI30" s="48">
        <v>0</v>
      </c>
      <c r="EJ30" s="48">
        <v>0</v>
      </c>
      <c r="EK30" s="48">
        <v>0</v>
      </c>
      <c r="EL30" s="48">
        <v>0</v>
      </c>
      <c r="EM30" s="48">
        <v>0</v>
      </c>
      <c r="EN30" s="48">
        <v>0</v>
      </c>
      <c r="EO30" s="48">
        <v>0</v>
      </c>
      <c r="EP30" s="48">
        <v>0</v>
      </c>
      <c r="EQ30" s="48">
        <v>0</v>
      </c>
      <c r="ER30" s="48">
        <v>0</v>
      </c>
      <c r="ES30" s="48">
        <v>0</v>
      </c>
      <c r="ET30" s="48">
        <v>0</v>
      </c>
      <c r="EU30" s="48">
        <v>0</v>
      </c>
      <c r="EV30" s="48">
        <v>0</v>
      </c>
      <c r="EW30" s="48">
        <v>0</v>
      </c>
      <c r="EX30" s="48">
        <v>8851330</v>
      </c>
      <c r="EY30" s="48">
        <v>544792</v>
      </c>
      <c r="EZ30" s="48">
        <v>8929408</v>
      </c>
      <c r="FA30" s="48">
        <v>0</v>
      </c>
      <c r="FB30" s="48">
        <v>0</v>
      </c>
      <c r="FC30" s="48">
        <v>0</v>
      </c>
      <c r="FD30" s="48">
        <v>253999</v>
      </c>
      <c r="FE30" s="48">
        <v>0</v>
      </c>
      <c r="FF30" s="48">
        <v>0</v>
      </c>
      <c r="FG30" s="48">
        <v>0</v>
      </c>
      <c r="FH30" s="48">
        <v>0</v>
      </c>
      <c r="FJ30" s="48">
        <v>0</v>
      </c>
      <c r="FK30" s="48">
        <v>0</v>
      </c>
      <c r="FL30" s="48">
        <v>0</v>
      </c>
      <c r="FM30" s="48">
        <v>0</v>
      </c>
      <c r="FO30" s="48">
        <v>0</v>
      </c>
      <c r="FP30" s="48">
        <v>0</v>
      </c>
      <c r="FQ30" s="48" t="s">
        <v>77</v>
      </c>
      <c r="FR30" s="48">
        <v>1132.3420000000001</v>
      </c>
      <c r="FS30" s="48">
        <v>0</v>
      </c>
      <c r="FT30" s="48">
        <v>0</v>
      </c>
      <c r="FU30" s="48">
        <v>0</v>
      </c>
      <c r="FV30" s="48">
        <v>0</v>
      </c>
      <c r="FW30" s="48">
        <v>0</v>
      </c>
      <c r="FX30" s="48">
        <v>0</v>
      </c>
      <c r="FY30" s="48">
        <v>0</v>
      </c>
      <c r="FZ30" s="48">
        <v>0</v>
      </c>
      <c r="GA30" s="48">
        <v>0</v>
      </c>
      <c r="GB30" s="52">
        <v>5.3545445599999998E-2</v>
      </c>
      <c r="GC30" s="52">
        <v>4.68582762E-2</v>
      </c>
      <c r="GD30" s="48">
        <v>0</v>
      </c>
      <c r="GE30" s="48">
        <v>0</v>
      </c>
      <c r="GM30" s="48">
        <v>0</v>
      </c>
      <c r="GN30" s="48">
        <v>0</v>
      </c>
      <c r="GP30" s="48">
        <v>0</v>
      </c>
      <c r="GQ30" s="48">
        <v>0</v>
      </c>
      <c r="GR30" s="48">
        <v>0</v>
      </c>
      <c r="GS30" s="48">
        <v>1696.58</v>
      </c>
      <c r="GT30" s="48">
        <v>9253858</v>
      </c>
      <c r="GU30" s="48">
        <v>0</v>
      </c>
      <c r="GV30" s="48">
        <v>10472904</v>
      </c>
      <c r="GW30" s="48">
        <v>0</v>
      </c>
      <c r="GX30" s="48">
        <v>0</v>
      </c>
      <c r="GY30" s="48">
        <v>0</v>
      </c>
      <c r="GZ30" s="48">
        <v>0</v>
      </c>
      <c r="HA30" s="48">
        <v>0</v>
      </c>
      <c r="HB30" s="48">
        <v>0</v>
      </c>
      <c r="HC30" s="48">
        <v>4804.7056220000004</v>
      </c>
      <c r="HD30" s="48">
        <v>1079.0319999999999</v>
      </c>
      <c r="HE30" s="48">
        <v>1</v>
      </c>
      <c r="HF30" s="48">
        <v>0</v>
      </c>
      <c r="HG30" s="48">
        <v>5078</v>
      </c>
      <c r="HH30" s="48">
        <v>5078</v>
      </c>
      <c r="HI30" s="48">
        <v>1</v>
      </c>
      <c r="HJ30" s="48">
        <v>56.617100000000001</v>
      </c>
      <c r="HK30" s="48">
        <v>0</v>
      </c>
      <c r="HL30" s="48">
        <v>0</v>
      </c>
      <c r="HM30" s="48">
        <v>0</v>
      </c>
      <c r="HN30" s="48">
        <v>0</v>
      </c>
      <c r="HO30" s="48">
        <v>0</v>
      </c>
      <c r="HP30" s="48">
        <v>0</v>
      </c>
      <c r="HQ30" s="48">
        <v>0</v>
      </c>
      <c r="HR30" s="48">
        <v>0</v>
      </c>
      <c r="HS30" s="48">
        <v>0.97309000000000001</v>
      </c>
      <c r="HT30" s="48">
        <v>8151567</v>
      </c>
      <c r="HU30" s="48">
        <v>0</v>
      </c>
      <c r="HV30" s="48">
        <v>0</v>
      </c>
      <c r="HW30" s="48">
        <v>384046</v>
      </c>
      <c r="HX30" s="48">
        <v>192023</v>
      </c>
      <c r="HY30" s="48">
        <v>0</v>
      </c>
      <c r="IA30" s="48">
        <v>0</v>
      </c>
      <c r="IB30" s="48">
        <v>0</v>
      </c>
      <c r="IC30" s="48">
        <v>0</v>
      </c>
      <c r="ID30" s="48">
        <v>0</v>
      </c>
      <c r="IE30" s="48">
        <v>0</v>
      </c>
      <c r="IF30" s="48">
        <v>0</v>
      </c>
      <c r="IG30" s="48">
        <v>0</v>
      </c>
      <c r="IH30" s="48">
        <v>10472904</v>
      </c>
      <c r="II30" s="48">
        <v>402528</v>
      </c>
      <c r="IJ30" s="48">
        <v>-1543496</v>
      </c>
      <c r="IK30" s="48">
        <v>0</v>
      </c>
      <c r="IL30" s="48">
        <v>-1140968</v>
      </c>
      <c r="IP30" s="48">
        <v>9095</v>
      </c>
      <c r="IQ30" s="48">
        <v>0</v>
      </c>
      <c r="IR30" s="48">
        <v>0</v>
      </c>
      <c r="IS30" s="48">
        <v>0</v>
      </c>
      <c r="IT30" s="48">
        <v>0</v>
      </c>
      <c r="IU30" s="48">
        <v>0</v>
      </c>
      <c r="IV30" s="48">
        <v>1</v>
      </c>
      <c r="IW30" s="48">
        <v>0</v>
      </c>
      <c r="IX30" s="48">
        <v>0</v>
      </c>
    </row>
    <row r="31" spans="1:258" s="48" customFormat="1">
      <c r="A31" s="47">
        <v>15831</v>
      </c>
      <c r="C31" s="48">
        <v>4</v>
      </c>
      <c r="E31" s="48">
        <v>0</v>
      </c>
      <c r="F31" s="48" t="s">
        <v>330</v>
      </c>
      <c r="G31" s="48">
        <v>1</v>
      </c>
      <c r="H31" s="48">
        <v>0</v>
      </c>
      <c r="I31" s="48" t="s">
        <v>537</v>
      </c>
      <c r="J31" s="48">
        <v>0</v>
      </c>
      <c r="L31" s="48">
        <v>12</v>
      </c>
      <c r="M31" s="48" t="s">
        <v>538</v>
      </c>
      <c r="N31" s="48" t="s">
        <v>537</v>
      </c>
      <c r="O31" s="48" t="s">
        <v>537</v>
      </c>
      <c r="P31" s="48">
        <v>0</v>
      </c>
      <c r="R31" s="48">
        <v>858.03099999999995</v>
      </c>
      <c r="S31" s="48">
        <v>0</v>
      </c>
      <c r="T31" s="48">
        <v>0</v>
      </c>
      <c r="U31" s="48">
        <v>1.171</v>
      </c>
      <c r="V31" s="48">
        <v>7.032</v>
      </c>
      <c r="W31" s="48">
        <v>0.107</v>
      </c>
      <c r="X31" s="48">
        <v>0</v>
      </c>
      <c r="Y31" s="48">
        <v>0</v>
      </c>
      <c r="Z31" s="48">
        <v>858.03099999999995</v>
      </c>
      <c r="AA31" s="48">
        <v>0</v>
      </c>
      <c r="AB31" s="48">
        <v>0</v>
      </c>
      <c r="AC31" s="48">
        <v>0</v>
      </c>
      <c r="AD31" s="48">
        <v>0</v>
      </c>
      <c r="AE31" s="48">
        <v>0</v>
      </c>
      <c r="AF31" s="48">
        <v>0</v>
      </c>
      <c r="AG31" s="48">
        <v>11.936</v>
      </c>
      <c r="AH31" s="48">
        <v>0</v>
      </c>
      <c r="AI31" s="48">
        <v>0</v>
      </c>
      <c r="AJ31" s="48">
        <v>0</v>
      </c>
      <c r="AK31" s="48">
        <v>0</v>
      </c>
      <c r="AL31" s="48">
        <v>0</v>
      </c>
      <c r="AM31" s="48">
        <v>0</v>
      </c>
      <c r="AN31" s="48">
        <v>0</v>
      </c>
      <c r="AO31" s="48">
        <v>0</v>
      </c>
      <c r="AP31" s="48">
        <v>0</v>
      </c>
      <c r="AQ31" s="48">
        <v>3.1669999999999998</v>
      </c>
      <c r="AR31" s="48">
        <v>0</v>
      </c>
      <c r="AS31" s="48">
        <v>0</v>
      </c>
      <c r="AT31" s="48">
        <v>0</v>
      </c>
      <c r="AU31" s="48">
        <v>0</v>
      </c>
      <c r="AV31" s="48">
        <v>0</v>
      </c>
      <c r="AW31" s="48">
        <v>8.31</v>
      </c>
      <c r="AX31" s="48">
        <v>27.271999999999998</v>
      </c>
      <c r="AY31" s="48">
        <v>0</v>
      </c>
      <c r="AZ31" s="48">
        <v>0</v>
      </c>
      <c r="BA31" s="48">
        <v>0</v>
      </c>
      <c r="BB31" s="48">
        <v>849.721</v>
      </c>
      <c r="BC31" s="48">
        <v>504.33</v>
      </c>
      <c r="BD31" s="48">
        <v>64.808999999999997</v>
      </c>
      <c r="BE31" s="48">
        <v>39.218000000000004</v>
      </c>
      <c r="BF31" s="48">
        <v>0</v>
      </c>
      <c r="BG31" s="48">
        <v>0</v>
      </c>
      <c r="BH31" s="48">
        <v>22</v>
      </c>
      <c r="BI31" s="48">
        <v>1</v>
      </c>
      <c r="BJ31" s="48">
        <v>0</v>
      </c>
      <c r="BK31" s="48">
        <v>5078</v>
      </c>
      <c r="BL31" s="48">
        <v>6152</v>
      </c>
      <c r="BM31" s="48">
        <v>5227484</v>
      </c>
      <c r="BN31" s="48">
        <v>0</v>
      </c>
      <c r="BO31" s="48">
        <v>245917</v>
      </c>
      <c r="BP31" s="48">
        <v>39870</v>
      </c>
      <c r="BQ31" s="48">
        <v>0</v>
      </c>
      <c r="BR31" s="48">
        <v>39870</v>
      </c>
      <c r="BS31" s="48">
        <v>0</v>
      </c>
      <c r="BT31" s="48">
        <v>620528</v>
      </c>
      <c r="BU31" s="48">
        <v>0</v>
      </c>
      <c r="BV31" s="48">
        <v>620528</v>
      </c>
      <c r="BW31" s="48">
        <v>0</v>
      </c>
      <c r="BX31" s="48">
        <v>167777</v>
      </c>
      <c r="BY31" s="48">
        <v>0</v>
      </c>
      <c r="BZ31" s="48">
        <v>0</v>
      </c>
      <c r="CA31" s="48">
        <v>0</v>
      </c>
      <c r="CB31" s="48">
        <v>0</v>
      </c>
      <c r="CC31" s="48">
        <v>80773</v>
      </c>
      <c r="CD31" s="48">
        <v>0</v>
      </c>
      <c r="CE31" s="48">
        <v>248550</v>
      </c>
      <c r="CF31" s="48">
        <v>0</v>
      </c>
      <c r="CG31" s="48">
        <v>0</v>
      </c>
      <c r="CH31" s="48">
        <v>0</v>
      </c>
      <c r="CI31" s="48">
        <v>0</v>
      </c>
      <c r="CJ31" s="48">
        <v>1584</v>
      </c>
      <c r="CK31" s="48">
        <v>28952</v>
      </c>
      <c r="CL31" s="48">
        <v>0</v>
      </c>
      <c r="CM31" s="48">
        <v>28952</v>
      </c>
      <c r="CN31" s="48">
        <v>0</v>
      </c>
      <c r="CO31" s="48">
        <v>0</v>
      </c>
      <c r="CP31" s="48">
        <v>0</v>
      </c>
      <c r="CQ31" s="48">
        <v>0</v>
      </c>
      <c r="CR31" s="48">
        <v>0</v>
      </c>
      <c r="CS31" s="48">
        <v>0</v>
      </c>
      <c r="CT31" s="48">
        <v>0</v>
      </c>
      <c r="CU31" s="48">
        <v>0</v>
      </c>
      <c r="CV31" s="48">
        <v>0</v>
      </c>
      <c r="CW31" s="48">
        <v>0</v>
      </c>
      <c r="CX31" s="48">
        <v>0</v>
      </c>
      <c r="CY31" s="48">
        <v>0</v>
      </c>
      <c r="CZ31" s="48">
        <v>0</v>
      </c>
      <c r="DA31" s="48">
        <v>0</v>
      </c>
      <c r="DB31" s="48">
        <v>0</v>
      </c>
      <c r="DC31" s="48">
        <v>0</v>
      </c>
      <c r="DD31" s="48">
        <v>0</v>
      </c>
      <c r="DE31" s="48">
        <v>0</v>
      </c>
      <c r="DF31" s="48">
        <v>0</v>
      </c>
      <c r="DG31" s="48">
        <v>0</v>
      </c>
      <c r="DH31" s="48">
        <v>1584</v>
      </c>
      <c r="DI31" s="48">
        <v>0</v>
      </c>
      <c r="DJ31" s="48">
        <v>0</v>
      </c>
      <c r="DK31" s="48">
        <v>0</v>
      </c>
      <c r="DL31" s="48">
        <v>0</v>
      </c>
      <c r="DM31" s="48">
        <v>0</v>
      </c>
      <c r="DN31" s="48">
        <v>0</v>
      </c>
      <c r="DO31" s="48">
        <v>0</v>
      </c>
      <c r="DP31" s="48">
        <v>0</v>
      </c>
      <c r="DQ31" s="48">
        <v>0</v>
      </c>
      <c r="DR31" s="48">
        <v>0</v>
      </c>
      <c r="DS31" s="48">
        <v>0</v>
      </c>
      <c r="DU31" s="48">
        <v>6165384</v>
      </c>
      <c r="DV31" s="48">
        <v>0</v>
      </c>
      <c r="DW31" s="48">
        <v>0</v>
      </c>
      <c r="DX31" s="48">
        <v>0</v>
      </c>
      <c r="DY31" s="48">
        <v>0</v>
      </c>
      <c r="DZ31" s="48">
        <v>286.61700000000002</v>
      </c>
      <c r="EA31" s="48">
        <v>245917</v>
      </c>
      <c r="EB31" s="48">
        <v>858</v>
      </c>
      <c r="EC31" s="48">
        <v>245917</v>
      </c>
      <c r="ED31" s="48">
        <v>0</v>
      </c>
      <c r="EE31" s="48">
        <v>5919467</v>
      </c>
      <c r="EG31" s="48">
        <v>0</v>
      </c>
      <c r="EH31" s="48">
        <v>0</v>
      </c>
      <c r="EI31" s="48">
        <v>0</v>
      </c>
      <c r="EJ31" s="48">
        <v>0</v>
      </c>
      <c r="EK31" s="48">
        <v>0</v>
      </c>
      <c r="EL31" s="48">
        <v>0</v>
      </c>
      <c r="EM31" s="48">
        <v>0</v>
      </c>
      <c r="EN31" s="48">
        <v>0</v>
      </c>
      <c r="EO31" s="48">
        <v>0</v>
      </c>
      <c r="EP31" s="48">
        <v>0</v>
      </c>
      <c r="EQ31" s="48">
        <v>0</v>
      </c>
      <c r="ER31" s="48">
        <v>0</v>
      </c>
      <c r="ES31" s="48">
        <v>0</v>
      </c>
      <c r="ET31" s="48">
        <v>0</v>
      </c>
      <c r="EU31" s="48">
        <v>0</v>
      </c>
      <c r="EV31" s="48">
        <v>0</v>
      </c>
      <c r="EW31" s="48">
        <v>0</v>
      </c>
      <c r="EX31" s="48">
        <v>6507370</v>
      </c>
      <c r="EY31" s="48">
        <v>400962</v>
      </c>
      <c r="EZ31" s="48">
        <v>6508954</v>
      </c>
      <c r="FA31" s="48">
        <v>0</v>
      </c>
      <c r="FB31" s="48">
        <v>0</v>
      </c>
      <c r="FC31" s="48">
        <v>0</v>
      </c>
      <c r="FD31" s="48">
        <v>186941</v>
      </c>
      <c r="FE31" s="48">
        <v>0</v>
      </c>
      <c r="FF31" s="48">
        <v>0</v>
      </c>
      <c r="FG31" s="48">
        <v>0</v>
      </c>
      <c r="FH31" s="48">
        <v>0</v>
      </c>
      <c r="FJ31" s="48">
        <v>0</v>
      </c>
      <c r="FK31" s="48">
        <v>0</v>
      </c>
      <c r="FL31" s="48">
        <v>0</v>
      </c>
      <c r="FM31" s="48">
        <v>0</v>
      </c>
      <c r="FO31" s="48">
        <v>0</v>
      </c>
      <c r="FP31" s="48">
        <v>0</v>
      </c>
      <c r="FQ31" s="48" t="s">
        <v>75</v>
      </c>
      <c r="FR31" s="48">
        <v>858.03099999999995</v>
      </c>
      <c r="FS31" s="48">
        <v>0</v>
      </c>
      <c r="FT31" s="48">
        <v>0</v>
      </c>
      <c r="FU31" s="48">
        <v>0</v>
      </c>
      <c r="FV31" s="48">
        <v>0</v>
      </c>
      <c r="FW31" s="48">
        <v>0</v>
      </c>
      <c r="FX31" s="48">
        <v>0</v>
      </c>
      <c r="FY31" s="48">
        <v>0</v>
      </c>
      <c r="FZ31" s="48">
        <v>0</v>
      </c>
      <c r="GA31" s="48">
        <v>0</v>
      </c>
      <c r="GB31" s="52">
        <v>5.3545445599999998E-2</v>
      </c>
      <c r="GC31" s="52">
        <v>4.68582762E-2</v>
      </c>
      <c r="GD31" s="48">
        <v>0</v>
      </c>
      <c r="GE31" s="48">
        <v>0</v>
      </c>
      <c r="GM31" s="48">
        <v>0</v>
      </c>
      <c r="GN31" s="48">
        <v>0</v>
      </c>
      <c r="GP31" s="48">
        <v>0</v>
      </c>
      <c r="GQ31" s="48">
        <v>0</v>
      </c>
      <c r="GR31" s="48">
        <v>0</v>
      </c>
      <c r="GS31" s="48">
        <v>1248.6669999999999</v>
      </c>
      <c r="GT31" s="48">
        <v>6754871</v>
      </c>
      <c r="GU31" s="48">
        <v>0</v>
      </c>
      <c r="GV31" s="48">
        <v>2862523</v>
      </c>
      <c r="GW31" s="48">
        <v>0</v>
      </c>
      <c r="GX31" s="48">
        <v>0</v>
      </c>
      <c r="GY31" s="48">
        <v>0</v>
      </c>
      <c r="GZ31" s="48">
        <v>0</v>
      </c>
      <c r="HA31" s="48">
        <v>0</v>
      </c>
      <c r="HB31" s="48">
        <v>0</v>
      </c>
      <c r="HC31" s="48">
        <v>4804.7056220000004</v>
      </c>
      <c r="HD31" s="48">
        <v>849.721</v>
      </c>
      <c r="HE31" s="48">
        <v>1</v>
      </c>
      <c r="HF31" s="48">
        <v>0</v>
      </c>
      <c r="HG31" s="48">
        <v>5078</v>
      </c>
      <c r="HH31" s="48">
        <v>5078</v>
      </c>
      <c r="HI31" s="48">
        <v>1</v>
      </c>
      <c r="HJ31" s="48">
        <v>42.90155</v>
      </c>
      <c r="HK31" s="48">
        <v>0</v>
      </c>
      <c r="HL31" s="48">
        <v>0</v>
      </c>
      <c r="HM31" s="48">
        <v>0</v>
      </c>
      <c r="HN31" s="48">
        <v>0</v>
      </c>
      <c r="HO31" s="48">
        <v>0</v>
      </c>
      <c r="HP31" s="48">
        <v>0</v>
      </c>
      <c r="HQ31" s="48">
        <v>0</v>
      </c>
      <c r="HR31" s="48">
        <v>0</v>
      </c>
      <c r="HS31" s="48">
        <v>0.97309000000000001</v>
      </c>
      <c r="HT31" s="48">
        <v>5999476</v>
      </c>
      <c r="HU31" s="48">
        <v>0</v>
      </c>
      <c r="HV31" s="48">
        <v>0</v>
      </c>
      <c r="HW31" s="48">
        <v>384046</v>
      </c>
      <c r="HX31" s="48">
        <v>192023</v>
      </c>
      <c r="HY31" s="48">
        <v>0</v>
      </c>
      <c r="IA31" s="48">
        <v>0</v>
      </c>
      <c r="IB31" s="48">
        <v>0</v>
      </c>
      <c r="IC31" s="48">
        <v>0</v>
      </c>
      <c r="ID31" s="48">
        <v>0</v>
      </c>
      <c r="IE31" s="48">
        <v>0</v>
      </c>
      <c r="IF31" s="48">
        <v>0</v>
      </c>
      <c r="IG31" s="48">
        <v>0</v>
      </c>
      <c r="IH31" s="48">
        <v>2862523</v>
      </c>
      <c r="II31" s="48">
        <v>245917</v>
      </c>
      <c r="IJ31" s="48">
        <v>3646431</v>
      </c>
      <c r="IK31" s="48">
        <v>0</v>
      </c>
      <c r="IL31" s="48">
        <v>3892348</v>
      </c>
      <c r="IP31" s="48">
        <v>9095</v>
      </c>
      <c r="IQ31" s="48">
        <v>0</v>
      </c>
      <c r="IR31" s="48">
        <v>0</v>
      </c>
      <c r="IS31" s="48">
        <v>0</v>
      </c>
      <c r="IT31" s="48">
        <v>0</v>
      </c>
      <c r="IU31" s="48">
        <v>0</v>
      </c>
      <c r="IV31" s="48">
        <v>1</v>
      </c>
      <c r="IW31" s="48">
        <v>0</v>
      </c>
      <c r="IX31" s="48">
        <v>0</v>
      </c>
    </row>
    <row r="32" spans="1:258" s="48" customFormat="1">
      <c r="A32" s="47">
        <v>15832</v>
      </c>
      <c r="C32" s="48">
        <v>4</v>
      </c>
      <c r="E32" s="48">
        <v>0</v>
      </c>
      <c r="F32" s="48" t="s">
        <v>330</v>
      </c>
      <c r="G32" s="48">
        <v>1</v>
      </c>
      <c r="H32" s="48">
        <v>0</v>
      </c>
      <c r="I32" s="48" t="s">
        <v>537</v>
      </c>
      <c r="J32" s="48">
        <v>0</v>
      </c>
      <c r="L32" s="48">
        <v>12</v>
      </c>
      <c r="M32" s="48" t="s">
        <v>538</v>
      </c>
      <c r="N32" s="48" t="s">
        <v>537</v>
      </c>
      <c r="O32" s="48" t="s">
        <v>537</v>
      </c>
      <c r="P32" s="48">
        <v>0</v>
      </c>
      <c r="R32" s="48">
        <v>117.748</v>
      </c>
      <c r="S32" s="48">
        <v>0</v>
      </c>
      <c r="T32" s="48">
        <v>0</v>
      </c>
      <c r="U32" s="48">
        <v>3.5000000000000003E-2</v>
      </c>
      <c r="V32" s="48">
        <v>0.26400000000000001</v>
      </c>
      <c r="W32" s="48">
        <v>0</v>
      </c>
      <c r="X32" s="48">
        <v>0</v>
      </c>
      <c r="Y32" s="48">
        <v>0</v>
      </c>
      <c r="Z32" s="48">
        <v>117.748</v>
      </c>
      <c r="AA32" s="48">
        <v>0</v>
      </c>
      <c r="AB32" s="48">
        <v>0</v>
      </c>
      <c r="AC32" s="48">
        <v>0</v>
      </c>
      <c r="AD32" s="48">
        <v>32.51</v>
      </c>
      <c r="AE32" s="48">
        <v>0</v>
      </c>
      <c r="AF32" s="48">
        <v>0</v>
      </c>
      <c r="AG32" s="48">
        <v>3.6150000000000002</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0.29899999999999999</v>
      </c>
      <c r="AX32" s="48">
        <v>0.96699999999999997</v>
      </c>
      <c r="AY32" s="48">
        <v>0</v>
      </c>
      <c r="AZ32" s="48">
        <v>0</v>
      </c>
      <c r="BA32" s="48">
        <v>1.488</v>
      </c>
      <c r="BB32" s="48">
        <v>115.961</v>
      </c>
      <c r="BC32" s="48">
        <v>109.67</v>
      </c>
      <c r="BD32" s="48">
        <v>5.7329999999999997</v>
      </c>
      <c r="BE32" s="48">
        <v>5.8869999999999996</v>
      </c>
      <c r="BF32" s="48">
        <v>0</v>
      </c>
      <c r="BG32" s="48">
        <v>0</v>
      </c>
      <c r="BH32" s="48">
        <v>6</v>
      </c>
      <c r="BI32" s="48">
        <v>1</v>
      </c>
      <c r="BJ32" s="48">
        <v>0</v>
      </c>
      <c r="BK32" s="48">
        <v>5078</v>
      </c>
      <c r="BL32" s="48">
        <v>6152</v>
      </c>
      <c r="BM32" s="48">
        <v>713392</v>
      </c>
      <c r="BN32" s="48">
        <v>0</v>
      </c>
      <c r="BO32" s="48">
        <v>42474</v>
      </c>
      <c r="BP32" s="48">
        <v>3527</v>
      </c>
      <c r="BQ32" s="48">
        <v>0</v>
      </c>
      <c r="BR32" s="48">
        <v>3527</v>
      </c>
      <c r="BS32" s="48">
        <v>0</v>
      </c>
      <c r="BT32" s="48">
        <v>134938</v>
      </c>
      <c r="BU32" s="48">
        <v>0</v>
      </c>
      <c r="BV32" s="48">
        <v>134938</v>
      </c>
      <c r="BW32" s="48">
        <v>0</v>
      </c>
      <c r="BX32" s="48">
        <v>5949</v>
      </c>
      <c r="BY32" s="48">
        <v>0</v>
      </c>
      <c r="BZ32" s="48">
        <v>0</v>
      </c>
      <c r="CA32" s="48">
        <v>0</v>
      </c>
      <c r="CB32" s="48">
        <v>0</v>
      </c>
      <c r="CC32" s="48">
        <v>24463</v>
      </c>
      <c r="CD32" s="48">
        <v>0</v>
      </c>
      <c r="CE32" s="48">
        <v>30412</v>
      </c>
      <c r="CF32" s="48">
        <v>8940</v>
      </c>
      <c r="CG32" s="48">
        <v>12358</v>
      </c>
      <c r="CH32" s="48">
        <v>0</v>
      </c>
      <c r="CI32" s="48">
        <v>12358</v>
      </c>
      <c r="CJ32" s="48">
        <v>0</v>
      </c>
      <c r="CK32" s="48">
        <v>4346</v>
      </c>
      <c r="CL32" s="48">
        <v>0</v>
      </c>
      <c r="CM32" s="48">
        <v>4346</v>
      </c>
      <c r="CN32" s="48">
        <v>0</v>
      </c>
      <c r="CO32" s="48">
        <v>0</v>
      </c>
      <c r="CP32" s="48">
        <v>0</v>
      </c>
      <c r="CQ32" s="48">
        <v>0</v>
      </c>
      <c r="CR32" s="48">
        <v>0</v>
      </c>
      <c r="CS32" s="48">
        <v>0</v>
      </c>
      <c r="CT32" s="48">
        <v>0</v>
      </c>
      <c r="CU32" s="48">
        <v>0</v>
      </c>
      <c r="CV32" s="48">
        <v>0</v>
      </c>
      <c r="CW32" s="48">
        <v>0</v>
      </c>
      <c r="CX32" s="48">
        <v>0</v>
      </c>
      <c r="CY32" s="48">
        <v>0</v>
      </c>
      <c r="CZ32" s="48">
        <v>0</v>
      </c>
      <c r="DA32" s="48">
        <v>0</v>
      </c>
      <c r="DB32" s="48">
        <v>0</v>
      </c>
      <c r="DC32" s="48">
        <v>0</v>
      </c>
      <c r="DD32" s="48">
        <v>0</v>
      </c>
      <c r="DE32" s="48">
        <v>0</v>
      </c>
      <c r="DF32" s="48">
        <v>0</v>
      </c>
      <c r="DG32" s="48">
        <v>0</v>
      </c>
      <c r="DH32" s="48">
        <v>0</v>
      </c>
      <c r="DI32" s="48">
        <v>0</v>
      </c>
      <c r="DJ32" s="48">
        <v>3570</v>
      </c>
      <c r="DK32" s="48">
        <v>0</v>
      </c>
      <c r="DL32" s="48">
        <v>0</v>
      </c>
      <c r="DM32" s="48">
        <v>0</v>
      </c>
      <c r="DN32" s="48">
        <v>3570</v>
      </c>
      <c r="DO32" s="48">
        <v>0</v>
      </c>
      <c r="DP32" s="48">
        <v>0</v>
      </c>
      <c r="DQ32" s="48">
        <v>0</v>
      </c>
      <c r="DR32" s="48">
        <v>0</v>
      </c>
      <c r="DS32" s="48">
        <v>3570</v>
      </c>
      <c r="DU32" s="48">
        <v>911483</v>
      </c>
      <c r="DV32" s="48">
        <v>0</v>
      </c>
      <c r="DW32" s="48">
        <v>0</v>
      </c>
      <c r="DX32" s="48">
        <v>0</v>
      </c>
      <c r="DY32" s="48">
        <v>0</v>
      </c>
      <c r="DZ32" s="48">
        <v>286.61700000000002</v>
      </c>
      <c r="EA32" s="48">
        <v>33534</v>
      </c>
      <c r="EB32" s="48">
        <v>117</v>
      </c>
      <c r="EC32" s="48">
        <v>42474</v>
      </c>
      <c r="ED32" s="48">
        <v>0</v>
      </c>
      <c r="EE32" s="48">
        <v>869009</v>
      </c>
      <c r="EG32" s="48">
        <v>0</v>
      </c>
      <c r="EH32" s="48">
        <v>0</v>
      </c>
      <c r="EI32" s="48">
        <v>0</v>
      </c>
      <c r="EJ32" s="48">
        <v>0</v>
      </c>
      <c r="EK32" s="48">
        <v>0</v>
      </c>
      <c r="EL32" s="48">
        <v>0</v>
      </c>
      <c r="EM32" s="48">
        <v>0</v>
      </c>
      <c r="EN32" s="48">
        <v>0</v>
      </c>
      <c r="EO32" s="48">
        <v>0</v>
      </c>
      <c r="EP32" s="48">
        <v>0</v>
      </c>
      <c r="EQ32" s="48">
        <v>0</v>
      </c>
      <c r="ER32" s="48">
        <v>0</v>
      </c>
      <c r="ES32" s="48">
        <v>0</v>
      </c>
      <c r="ET32" s="48">
        <v>0</v>
      </c>
      <c r="EU32" s="48">
        <v>0</v>
      </c>
      <c r="EV32" s="48">
        <v>0</v>
      </c>
      <c r="EW32" s="48">
        <v>0</v>
      </c>
      <c r="EX32" s="48">
        <v>954731</v>
      </c>
      <c r="EY32" s="48">
        <v>58464</v>
      </c>
      <c r="EZ32" s="48">
        <v>963671</v>
      </c>
      <c r="FA32" s="48">
        <v>0</v>
      </c>
      <c r="FB32" s="48">
        <v>0</v>
      </c>
      <c r="FC32" s="48">
        <v>0</v>
      </c>
      <c r="FD32" s="48">
        <v>27258</v>
      </c>
      <c r="FE32" s="48">
        <v>0</v>
      </c>
      <c r="FF32" s="48">
        <v>0</v>
      </c>
      <c r="FG32" s="48">
        <v>0</v>
      </c>
      <c r="FH32" s="48">
        <v>0</v>
      </c>
      <c r="FJ32" s="48">
        <v>0</v>
      </c>
      <c r="FK32" s="48">
        <v>0</v>
      </c>
      <c r="FL32" s="48">
        <v>0</v>
      </c>
      <c r="FM32" s="48">
        <v>0</v>
      </c>
      <c r="FO32" s="48">
        <v>0</v>
      </c>
      <c r="FP32" s="48">
        <v>0</v>
      </c>
      <c r="FQ32" s="48" t="s">
        <v>78</v>
      </c>
      <c r="FR32" s="48">
        <v>117.748</v>
      </c>
      <c r="FS32" s="48">
        <v>0</v>
      </c>
      <c r="FT32" s="48">
        <v>0</v>
      </c>
      <c r="FU32" s="48">
        <v>0</v>
      </c>
      <c r="FV32" s="48">
        <v>0</v>
      </c>
      <c r="FW32" s="48">
        <v>0</v>
      </c>
      <c r="FX32" s="48">
        <v>0</v>
      </c>
      <c r="FY32" s="48">
        <v>0</v>
      </c>
      <c r="FZ32" s="48">
        <v>0</v>
      </c>
      <c r="GA32" s="48">
        <v>0</v>
      </c>
      <c r="GB32" s="52">
        <v>5.3545445599999998E-2</v>
      </c>
      <c r="GC32" s="52">
        <v>4.68582762E-2</v>
      </c>
      <c r="GD32" s="48">
        <v>0</v>
      </c>
      <c r="GE32" s="48">
        <v>0</v>
      </c>
      <c r="GM32" s="48">
        <v>0</v>
      </c>
      <c r="GN32" s="48">
        <v>0</v>
      </c>
      <c r="GP32" s="48">
        <v>0</v>
      </c>
      <c r="GQ32" s="48">
        <v>0</v>
      </c>
      <c r="GR32" s="48">
        <v>0</v>
      </c>
      <c r="GS32" s="48">
        <v>182.06800000000001</v>
      </c>
      <c r="GT32" s="48">
        <v>997205</v>
      </c>
      <c r="GU32" s="48">
        <v>0</v>
      </c>
      <c r="GV32" s="48">
        <v>989460</v>
      </c>
      <c r="GW32" s="48">
        <v>0</v>
      </c>
      <c r="GX32" s="48">
        <v>0</v>
      </c>
      <c r="GY32" s="48">
        <v>0</v>
      </c>
      <c r="GZ32" s="48">
        <v>0</v>
      </c>
      <c r="HA32" s="48">
        <v>0</v>
      </c>
      <c r="HB32" s="48">
        <v>0</v>
      </c>
      <c r="HC32" s="48">
        <v>4804.7056220000004</v>
      </c>
      <c r="HD32" s="48">
        <v>115.961</v>
      </c>
      <c r="HE32" s="48">
        <v>1</v>
      </c>
      <c r="HF32" s="48">
        <v>0</v>
      </c>
      <c r="HG32" s="48">
        <v>5078</v>
      </c>
      <c r="HH32" s="48">
        <v>5078</v>
      </c>
      <c r="HI32" s="48">
        <v>1</v>
      </c>
      <c r="HJ32" s="48">
        <v>5.8874000000000004</v>
      </c>
      <c r="HK32" s="48">
        <v>0</v>
      </c>
      <c r="HL32" s="48">
        <v>0</v>
      </c>
      <c r="HM32" s="48">
        <v>0</v>
      </c>
      <c r="HN32" s="48">
        <v>0</v>
      </c>
      <c r="HO32" s="48">
        <v>0</v>
      </c>
      <c r="HP32" s="48">
        <v>0</v>
      </c>
      <c r="HQ32" s="48">
        <v>0</v>
      </c>
      <c r="HR32" s="48">
        <v>0</v>
      </c>
      <c r="HS32" s="48">
        <v>0.97309000000000001</v>
      </c>
      <c r="HT32" s="48">
        <v>874782</v>
      </c>
      <c r="HU32" s="48">
        <v>0</v>
      </c>
      <c r="HV32" s="48">
        <v>0</v>
      </c>
      <c r="HW32" s="48">
        <v>384046</v>
      </c>
      <c r="HX32" s="48">
        <v>192023</v>
      </c>
      <c r="HY32" s="48">
        <v>0</v>
      </c>
      <c r="IA32" s="48">
        <v>0</v>
      </c>
      <c r="IB32" s="48">
        <v>0</v>
      </c>
      <c r="IC32" s="48">
        <v>0</v>
      </c>
      <c r="ID32" s="48">
        <v>0</v>
      </c>
      <c r="IE32" s="48">
        <v>0</v>
      </c>
      <c r="IF32" s="48">
        <v>0</v>
      </c>
      <c r="IG32" s="48">
        <v>0</v>
      </c>
      <c r="IH32" s="48">
        <v>989460</v>
      </c>
      <c r="II32" s="48">
        <v>42474</v>
      </c>
      <c r="IJ32" s="48">
        <v>-25789</v>
      </c>
      <c r="IK32" s="48">
        <v>0</v>
      </c>
      <c r="IL32" s="48">
        <v>16685</v>
      </c>
      <c r="IP32" s="48">
        <v>9095</v>
      </c>
      <c r="IQ32" s="48">
        <v>0</v>
      </c>
      <c r="IR32" s="48">
        <v>0</v>
      </c>
      <c r="IS32" s="48">
        <v>0</v>
      </c>
      <c r="IT32" s="48">
        <v>0</v>
      </c>
      <c r="IU32" s="48">
        <v>0</v>
      </c>
      <c r="IV32" s="48">
        <v>1</v>
      </c>
      <c r="IW32" s="48">
        <v>0</v>
      </c>
      <c r="IX32" s="48">
        <v>0</v>
      </c>
    </row>
    <row r="33" spans="1:258" s="48" customFormat="1">
      <c r="A33" s="47">
        <v>15833</v>
      </c>
      <c r="C33" s="48">
        <v>4</v>
      </c>
      <c r="E33" s="48">
        <v>0</v>
      </c>
      <c r="F33" s="48" t="s">
        <v>330</v>
      </c>
      <c r="G33" s="48">
        <v>1</v>
      </c>
      <c r="H33" s="48">
        <v>0</v>
      </c>
      <c r="I33" s="48" t="s">
        <v>537</v>
      </c>
      <c r="J33" s="48">
        <v>0</v>
      </c>
      <c r="L33" s="48">
        <v>12</v>
      </c>
      <c r="M33" s="48" t="s">
        <v>538</v>
      </c>
      <c r="N33" s="48" t="s">
        <v>537</v>
      </c>
      <c r="O33" s="48" t="s">
        <v>537</v>
      </c>
      <c r="P33" s="48">
        <v>0</v>
      </c>
      <c r="R33" s="48">
        <v>183.875</v>
      </c>
      <c r="S33" s="48">
        <v>0</v>
      </c>
      <c r="T33" s="48">
        <v>0</v>
      </c>
      <c r="U33" s="48">
        <v>0.04</v>
      </c>
      <c r="V33" s="48">
        <v>3.7120000000000002</v>
      </c>
      <c r="W33" s="48">
        <v>0</v>
      </c>
      <c r="X33" s="48">
        <v>0</v>
      </c>
      <c r="Y33" s="48">
        <v>0</v>
      </c>
      <c r="Z33" s="48">
        <v>183.875</v>
      </c>
      <c r="AA33" s="48">
        <v>0</v>
      </c>
      <c r="AB33" s="48">
        <v>0</v>
      </c>
      <c r="AC33" s="48">
        <v>0</v>
      </c>
      <c r="AD33" s="48">
        <v>149.13</v>
      </c>
      <c r="AE33" s="48">
        <v>0</v>
      </c>
      <c r="AF33" s="48">
        <v>0</v>
      </c>
      <c r="AG33" s="48">
        <v>5.4340000000000002</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3.7519999999999998</v>
      </c>
      <c r="AX33" s="48">
        <v>11.336</v>
      </c>
      <c r="AY33" s="48">
        <v>0</v>
      </c>
      <c r="AZ33" s="48">
        <v>0</v>
      </c>
      <c r="BA33" s="48">
        <v>0</v>
      </c>
      <c r="BB33" s="48">
        <v>180.12299999999999</v>
      </c>
      <c r="BC33" s="48">
        <v>84.83</v>
      </c>
      <c r="BD33" s="48">
        <v>0</v>
      </c>
      <c r="BE33" s="48">
        <v>0</v>
      </c>
      <c r="BF33" s="48">
        <v>0</v>
      </c>
      <c r="BG33" s="48">
        <v>0</v>
      </c>
      <c r="BH33" s="48">
        <v>7</v>
      </c>
      <c r="BI33" s="48">
        <v>1</v>
      </c>
      <c r="BJ33" s="48">
        <v>0</v>
      </c>
      <c r="BK33" s="48">
        <v>5078</v>
      </c>
      <c r="BL33" s="48">
        <v>6152</v>
      </c>
      <c r="BM33" s="48">
        <v>1108117</v>
      </c>
      <c r="BN33" s="48">
        <v>0</v>
      </c>
      <c r="BO33" s="48">
        <v>93749</v>
      </c>
      <c r="BP33" s="48">
        <v>0</v>
      </c>
      <c r="BQ33" s="48">
        <v>0</v>
      </c>
      <c r="BR33" s="48">
        <v>0</v>
      </c>
      <c r="BS33" s="48">
        <v>0</v>
      </c>
      <c r="BT33" s="48">
        <v>104375</v>
      </c>
      <c r="BU33" s="48">
        <v>0</v>
      </c>
      <c r="BV33" s="48">
        <v>104375</v>
      </c>
      <c r="BW33" s="48">
        <v>0</v>
      </c>
      <c r="BX33" s="48">
        <v>69739</v>
      </c>
      <c r="BY33" s="48">
        <v>0</v>
      </c>
      <c r="BZ33" s="48">
        <v>0</v>
      </c>
      <c r="CA33" s="48">
        <v>0</v>
      </c>
      <c r="CB33" s="48">
        <v>0</v>
      </c>
      <c r="CC33" s="48">
        <v>36773</v>
      </c>
      <c r="CD33" s="48">
        <v>0</v>
      </c>
      <c r="CE33" s="48">
        <v>106512</v>
      </c>
      <c r="CF33" s="48">
        <v>41011</v>
      </c>
      <c r="CG33" s="48">
        <v>0</v>
      </c>
      <c r="CH33" s="48">
        <v>0</v>
      </c>
      <c r="CI33" s="48">
        <v>0</v>
      </c>
      <c r="CJ33" s="48">
        <v>0</v>
      </c>
      <c r="CK33" s="48">
        <v>0</v>
      </c>
      <c r="CL33" s="48">
        <v>0</v>
      </c>
      <c r="CM33" s="48">
        <v>0</v>
      </c>
      <c r="CN33" s="48">
        <v>0</v>
      </c>
      <c r="CO33" s="48">
        <v>0</v>
      </c>
      <c r="CP33" s="48">
        <v>0</v>
      </c>
      <c r="CQ33" s="48">
        <v>0</v>
      </c>
      <c r="CR33" s="48">
        <v>0</v>
      </c>
      <c r="CS33" s="48">
        <v>0</v>
      </c>
      <c r="CT33" s="48">
        <v>0</v>
      </c>
      <c r="CU33" s="48">
        <v>0</v>
      </c>
      <c r="CV33" s="48">
        <v>0</v>
      </c>
      <c r="CW33" s="48">
        <v>0</v>
      </c>
      <c r="CX33" s="48">
        <v>0</v>
      </c>
      <c r="CY33" s="48">
        <v>0</v>
      </c>
      <c r="CZ33" s="48">
        <v>0</v>
      </c>
      <c r="DA33" s="48">
        <v>0</v>
      </c>
      <c r="DB33" s="48">
        <v>0</v>
      </c>
      <c r="DC33" s="48">
        <v>0</v>
      </c>
      <c r="DD33" s="48">
        <v>0</v>
      </c>
      <c r="DE33" s="48">
        <v>0</v>
      </c>
      <c r="DF33" s="48">
        <v>0</v>
      </c>
      <c r="DG33" s="48">
        <v>0</v>
      </c>
      <c r="DH33" s="48">
        <v>0</v>
      </c>
      <c r="DI33" s="48">
        <v>0</v>
      </c>
      <c r="DJ33" s="48">
        <v>8325</v>
      </c>
      <c r="DK33" s="48">
        <v>0</v>
      </c>
      <c r="DL33" s="48">
        <v>0</v>
      </c>
      <c r="DM33" s="48">
        <v>0</v>
      </c>
      <c r="DN33" s="48">
        <v>8325</v>
      </c>
      <c r="DO33" s="48">
        <v>0</v>
      </c>
      <c r="DP33" s="48">
        <v>0</v>
      </c>
      <c r="DQ33" s="48">
        <v>0</v>
      </c>
      <c r="DR33" s="48">
        <v>0</v>
      </c>
      <c r="DS33" s="48">
        <v>8325</v>
      </c>
      <c r="DU33" s="48">
        <v>1368340</v>
      </c>
      <c r="DV33" s="48">
        <v>0</v>
      </c>
      <c r="DW33" s="48">
        <v>0</v>
      </c>
      <c r="DX33" s="48">
        <v>0</v>
      </c>
      <c r="DY33" s="48">
        <v>0</v>
      </c>
      <c r="DZ33" s="48">
        <v>286.61700000000002</v>
      </c>
      <c r="EA33" s="48">
        <v>52738</v>
      </c>
      <c r="EB33" s="48">
        <v>184</v>
      </c>
      <c r="EC33" s="48">
        <v>93749</v>
      </c>
      <c r="ED33" s="48">
        <v>0</v>
      </c>
      <c r="EE33" s="48">
        <v>1274591</v>
      </c>
      <c r="EG33" s="48">
        <v>0</v>
      </c>
      <c r="EH33" s="48">
        <v>0</v>
      </c>
      <c r="EI33" s="48">
        <v>0</v>
      </c>
      <c r="EJ33" s="48">
        <v>0</v>
      </c>
      <c r="EK33" s="48">
        <v>0</v>
      </c>
      <c r="EL33" s="48">
        <v>0</v>
      </c>
      <c r="EM33" s="48">
        <v>0</v>
      </c>
      <c r="EN33" s="48">
        <v>0</v>
      </c>
      <c r="EO33" s="48">
        <v>0</v>
      </c>
      <c r="EP33" s="48">
        <v>0</v>
      </c>
      <c r="EQ33" s="48">
        <v>0</v>
      </c>
      <c r="ER33" s="48">
        <v>0</v>
      </c>
      <c r="ES33" s="48">
        <v>0</v>
      </c>
      <c r="ET33" s="48">
        <v>0</v>
      </c>
      <c r="EU33" s="48">
        <v>0</v>
      </c>
      <c r="EV33" s="48">
        <v>0</v>
      </c>
      <c r="EW33" s="48">
        <v>0</v>
      </c>
      <c r="EX33" s="48">
        <v>1400366</v>
      </c>
      <c r="EY33" s="48">
        <v>85781</v>
      </c>
      <c r="EZ33" s="48">
        <v>1441377</v>
      </c>
      <c r="FA33" s="48">
        <v>0</v>
      </c>
      <c r="FB33" s="48">
        <v>0</v>
      </c>
      <c r="FC33" s="48">
        <v>0</v>
      </c>
      <c r="FD33" s="48">
        <v>39994</v>
      </c>
      <c r="FE33" s="48">
        <v>0</v>
      </c>
      <c r="FF33" s="48">
        <v>0</v>
      </c>
      <c r="FG33" s="48">
        <v>0</v>
      </c>
      <c r="FH33" s="48">
        <v>0</v>
      </c>
      <c r="FJ33" s="48">
        <v>0</v>
      </c>
      <c r="FK33" s="48">
        <v>0</v>
      </c>
      <c r="FL33" s="48">
        <v>0</v>
      </c>
      <c r="FM33" s="48">
        <v>0</v>
      </c>
      <c r="FO33" s="48">
        <v>0</v>
      </c>
      <c r="FP33" s="48">
        <v>0</v>
      </c>
      <c r="FQ33" s="48" t="s">
        <v>558</v>
      </c>
      <c r="FR33" s="48">
        <v>183.875</v>
      </c>
      <c r="FS33" s="48">
        <v>0</v>
      </c>
      <c r="FT33" s="48">
        <v>0</v>
      </c>
      <c r="FU33" s="48">
        <v>0</v>
      </c>
      <c r="FV33" s="48">
        <v>0</v>
      </c>
      <c r="FW33" s="48">
        <v>0</v>
      </c>
      <c r="FX33" s="48">
        <v>0</v>
      </c>
      <c r="FY33" s="48">
        <v>0</v>
      </c>
      <c r="FZ33" s="48">
        <v>0</v>
      </c>
      <c r="GA33" s="48">
        <v>0</v>
      </c>
      <c r="GB33" s="52">
        <v>5.3545445599999998E-2</v>
      </c>
      <c r="GC33" s="52">
        <v>4.68582762E-2</v>
      </c>
      <c r="GD33" s="48">
        <v>0</v>
      </c>
      <c r="GE33" s="48">
        <v>0</v>
      </c>
      <c r="GM33" s="48">
        <v>0</v>
      </c>
      <c r="GN33" s="48">
        <v>0</v>
      </c>
      <c r="GP33" s="48">
        <v>0</v>
      </c>
      <c r="GQ33" s="48">
        <v>0</v>
      </c>
      <c r="GR33" s="48">
        <v>0</v>
      </c>
      <c r="GS33" s="48">
        <v>267.13600000000002</v>
      </c>
      <c r="GT33" s="48">
        <v>1494115</v>
      </c>
      <c r="GU33" s="48">
        <v>0</v>
      </c>
      <c r="GV33" s="48">
        <v>1193220</v>
      </c>
      <c r="GW33" s="48">
        <v>0</v>
      </c>
      <c r="GX33" s="48">
        <v>0</v>
      </c>
      <c r="GY33" s="48">
        <v>0</v>
      </c>
      <c r="GZ33" s="48">
        <v>0</v>
      </c>
      <c r="HA33" s="48">
        <v>0</v>
      </c>
      <c r="HB33" s="48">
        <v>0</v>
      </c>
      <c r="HC33" s="48">
        <v>4804.7056220000004</v>
      </c>
      <c r="HD33" s="48">
        <v>180.12299999999999</v>
      </c>
      <c r="HE33" s="48">
        <v>1</v>
      </c>
      <c r="HF33" s="48">
        <v>0</v>
      </c>
      <c r="HG33" s="48">
        <v>5078</v>
      </c>
      <c r="HH33" s="48">
        <v>5078</v>
      </c>
      <c r="HI33" s="48">
        <v>1</v>
      </c>
      <c r="HJ33" s="48">
        <v>9.1937499999999996</v>
      </c>
      <c r="HK33" s="48">
        <v>0</v>
      </c>
      <c r="HL33" s="48">
        <v>0</v>
      </c>
      <c r="HM33" s="48">
        <v>0</v>
      </c>
      <c r="HN33" s="48">
        <v>0</v>
      </c>
      <c r="HO33" s="48">
        <v>0</v>
      </c>
      <c r="HP33" s="48">
        <v>0</v>
      </c>
      <c r="HQ33" s="48">
        <v>0</v>
      </c>
      <c r="HR33" s="48">
        <v>0</v>
      </c>
      <c r="HS33" s="48">
        <v>0.97309000000000001</v>
      </c>
      <c r="HT33" s="48">
        <v>1283510</v>
      </c>
      <c r="HU33" s="48">
        <v>0</v>
      </c>
      <c r="HV33" s="48">
        <v>0</v>
      </c>
      <c r="HW33" s="48">
        <v>384046</v>
      </c>
      <c r="HX33" s="48">
        <v>192023</v>
      </c>
      <c r="HY33" s="48">
        <v>0</v>
      </c>
      <c r="IA33" s="48">
        <v>0</v>
      </c>
      <c r="IB33" s="48">
        <v>0</v>
      </c>
      <c r="IC33" s="48">
        <v>0</v>
      </c>
      <c r="ID33" s="48">
        <v>0</v>
      </c>
      <c r="IE33" s="48">
        <v>0</v>
      </c>
      <c r="IF33" s="48">
        <v>0</v>
      </c>
      <c r="IG33" s="48">
        <v>0</v>
      </c>
      <c r="IH33" s="48">
        <v>1193220</v>
      </c>
      <c r="II33" s="48">
        <v>93749</v>
      </c>
      <c r="IJ33" s="48">
        <v>248157</v>
      </c>
      <c r="IK33" s="48">
        <v>0</v>
      </c>
      <c r="IL33" s="48">
        <v>341906</v>
      </c>
      <c r="IP33" s="48">
        <v>9095</v>
      </c>
      <c r="IQ33" s="48">
        <v>0</v>
      </c>
      <c r="IR33" s="48">
        <v>0</v>
      </c>
      <c r="IS33" s="48">
        <v>0</v>
      </c>
      <c r="IT33" s="48">
        <v>0</v>
      </c>
      <c r="IU33" s="48">
        <v>0</v>
      </c>
      <c r="IV33" s="48">
        <v>1</v>
      </c>
      <c r="IW33" s="48">
        <v>0</v>
      </c>
      <c r="IX33" s="48">
        <v>0</v>
      </c>
    </row>
    <row r="34" spans="1:258" s="48" customFormat="1">
      <c r="A34" s="47">
        <v>15834</v>
      </c>
      <c r="C34" s="48">
        <v>4</v>
      </c>
      <c r="E34" s="48">
        <v>0</v>
      </c>
      <c r="F34" s="48" t="s">
        <v>330</v>
      </c>
      <c r="G34" s="48">
        <v>1</v>
      </c>
      <c r="H34" s="48">
        <v>0</v>
      </c>
      <c r="I34" s="48" t="s">
        <v>537</v>
      </c>
      <c r="J34" s="48">
        <v>0</v>
      </c>
      <c r="L34" s="48">
        <v>12</v>
      </c>
      <c r="M34" s="48" t="s">
        <v>538</v>
      </c>
      <c r="N34" s="48" t="s">
        <v>537</v>
      </c>
      <c r="O34" s="48" t="s">
        <v>537</v>
      </c>
      <c r="P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1</v>
      </c>
      <c r="BJ34" s="48">
        <v>0</v>
      </c>
      <c r="BK34" s="48">
        <v>5078</v>
      </c>
      <c r="BL34" s="48">
        <v>6152</v>
      </c>
      <c r="BM34" s="48">
        <v>0</v>
      </c>
      <c r="BN34" s="48">
        <v>0</v>
      </c>
      <c r="BO34" s="48">
        <v>0</v>
      </c>
      <c r="BP34" s="48">
        <v>0</v>
      </c>
      <c r="BQ34" s="48">
        <v>0</v>
      </c>
      <c r="BR34" s="48">
        <v>0</v>
      </c>
      <c r="BS34" s="48">
        <v>0</v>
      </c>
      <c r="BT34" s="48">
        <v>0</v>
      </c>
      <c r="BU34" s="48">
        <v>0</v>
      </c>
      <c r="BV34" s="48">
        <v>0</v>
      </c>
      <c r="BW34" s="48">
        <v>0</v>
      </c>
      <c r="BX34" s="48">
        <v>0</v>
      </c>
      <c r="BY34" s="48">
        <v>0</v>
      </c>
      <c r="BZ34" s="48">
        <v>0</v>
      </c>
      <c r="CA34" s="48">
        <v>0</v>
      </c>
      <c r="CB34" s="48">
        <v>0</v>
      </c>
      <c r="CC34" s="48">
        <v>0</v>
      </c>
      <c r="CD34" s="48">
        <v>0</v>
      </c>
      <c r="CE34" s="48">
        <v>0</v>
      </c>
      <c r="CF34" s="48">
        <v>0</v>
      </c>
      <c r="CG34" s="48">
        <v>0</v>
      </c>
      <c r="CH34" s="48">
        <v>0</v>
      </c>
      <c r="CI34" s="48">
        <v>0</v>
      </c>
      <c r="CJ34" s="48">
        <v>0</v>
      </c>
      <c r="CK34" s="48">
        <v>0</v>
      </c>
      <c r="CL34" s="48">
        <v>0</v>
      </c>
      <c r="CM34" s="48">
        <v>0</v>
      </c>
      <c r="CN34" s="48">
        <v>0</v>
      </c>
      <c r="CO34" s="48">
        <v>0</v>
      </c>
      <c r="CP34" s="48">
        <v>0</v>
      </c>
      <c r="CQ34" s="48">
        <v>0</v>
      </c>
      <c r="CR34" s="48">
        <v>0</v>
      </c>
      <c r="CS34" s="48">
        <v>0</v>
      </c>
      <c r="CT34" s="48">
        <v>0</v>
      </c>
      <c r="CU34" s="48">
        <v>0</v>
      </c>
      <c r="CV34" s="48">
        <v>0</v>
      </c>
      <c r="CW34" s="48">
        <v>0</v>
      </c>
      <c r="CX34" s="48">
        <v>0</v>
      </c>
      <c r="CY34" s="48">
        <v>0</v>
      </c>
      <c r="CZ34" s="48">
        <v>0</v>
      </c>
      <c r="DA34" s="48">
        <v>0</v>
      </c>
      <c r="DB34" s="48">
        <v>0</v>
      </c>
      <c r="DC34" s="48">
        <v>0</v>
      </c>
      <c r="DD34" s="48">
        <v>0</v>
      </c>
      <c r="DE34" s="48">
        <v>0</v>
      </c>
      <c r="DF34" s="48">
        <v>0</v>
      </c>
      <c r="DG34" s="48">
        <v>0</v>
      </c>
      <c r="DH34" s="48">
        <v>0</v>
      </c>
      <c r="DI34" s="48">
        <v>0</v>
      </c>
      <c r="DJ34" s="48">
        <v>0</v>
      </c>
      <c r="DK34" s="48">
        <v>0</v>
      </c>
      <c r="DL34" s="48">
        <v>0</v>
      </c>
      <c r="DM34" s="48">
        <v>0</v>
      </c>
      <c r="DN34" s="48">
        <v>0</v>
      </c>
      <c r="DO34" s="48">
        <v>0</v>
      </c>
      <c r="DP34" s="48">
        <v>0</v>
      </c>
      <c r="DQ34" s="48">
        <v>0</v>
      </c>
      <c r="DR34" s="48">
        <v>0</v>
      </c>
      <c r="DS34" s="48">
        <v>0</v>
      </c>
      <c r="DU34" s="48">
        <v>0</v>
      </c>
      <c r="DV34" s="48">
        <v>0</v>
      </c>
      <c r="DW34" s="48">
        <v>0</v>
      </c>
      <c r="DX34" s="48">
        <v>0</v>
      </c>
      <c r="DY34" s="48">
        <v>0</v>
      </c>
      <c r="DZ34" s="48">
        <v>286.61700000000002</v>
      </c>
      <c r="EA34" s="48">
        <v>0</v>
      </c>
      <c r="EB34" s="48">
        <v>0</v>
      </c>
      <c r="EC34" s="48">
        <v>0</v>
      </c>
      <c r="ED34" s="48">
        <v>0</v>
      </c>
      <c r="EE34" s="48">
        <v>0</v>
      </c>
      <c r="EG34" s="48">
        <v>0</v>
      </c>
      <c r="EH34" s="48">
        <v>0</v>
      </c>
      <c r="EI34" s="48">
        <v>0</v>
      </c>
      <c r="EJ34" s="48">
        <v>0</v>
      </c>
      <c r="EK34" s="48">
        <v>0</v>
      </c>
      <c r="EL34" s="48">
        <v>0</v>
      </c>
      <c r="EM34" s="48">
        <v>0</v>
      </c>
      <c r="EN34" s="48">
        <v>0</v>
      </c>
      <c r="EO34" s="48">
        <v>0</v>
      </c>
      <c r="EP34" s="48">
        <v>0</v>
      </c>
      <c r="EQ34" s="48">
        <v>0</v>
      </c>
      <c r="ER34" s="48">
        <v>0</v>
      </c>
      <c r="ES34" s="48">
        <v>0</v>
      </c>
      <c r="ET34" s="48">
        <v>0</v>
      </c>
      <c r="EU34" s="48">
        <v>0</v>
      </c>
      <c r="EV34" s="48">
        <v>0</v>
      </c>
      <c r="EW34" s="48">
        <v>0</v>
      </c>
      <c r="EX34" s="48">
        <v>0</v>
      </c>
      <c r="EY34" s="48">
        <v>0</v>
      </c>
      <c r="EZ34" s="48">
        <v>0</v>
      </c>
      <c r="FA34" s="48">
        <v>0</v>
      </c>
      <c r="FB34" s="48">
        <v>0</v>
      </c>
      <c r="FC34" s="48">
        <v>0</v>
      </c>
      <c r="FD34" s="48">
        <v>0</v>
      </c>
      <c r="FE34" s="48">
        <v>0</v>
      </c>
      <c r="FF34" s="48">
        <v>0</v>
      </c>
      <c r="FG34" s="48">
        <v>0</v>
      </c>
      <c r="FH34" s="48">
        <v>0</v>
      </c>
      <c r="FJ34" s="48">
        <v>0</v>
      </c>
      <c r="FK34" s="48">
        <v>0</v>
      </c>
      <c r="FL34" s="48">
        <v>0</v>
      </c>
      <c r="FM34" s="48">
        <v>0</v>
      </c>
      <c r="FO34" s="48">
        <v>0</v>
      </c>
      <c r="FP34" s="48">
        <v>0</v>
      </c>
      <c r="FQ34" s="48" t="s">
        <v>785</v>
      </c>
      <c r="FR34" s="48">
        <v>0</v>
      </c>
      <c r="FS34" s="48">
        <v>0</v>
      </c>
      <c r="FT34" s="48">
        <v>0</v>
      </c>
      <c r="FU34" s="48">
        <v>0</v>
      </c>
      <c r="FV34" s="48">
        <v>0</v>
      </c>
      <c r="FW34" s="48">
        <v>0</v>
      </c>
      <c r="FX34" s="48">
        <v>0</v>
      </c>
      <c r="FY34" s="48">
        <v>0</v>
      </c>
      <c r="FZ34" s="48">
        <v>0</v>
      </c>
      <c r="GA34" s="48">
        <v>0</v>
      </c>
      <c r="GB34" s="52">
        <v>5.3545445599999998E-2</v>
      </c>
      <c r="GC34" s="52">
        <v>4.68582762E-2</v>
      </c>
      <c r="GD34" s="48">
        <v>0</v>
      </c>
      <c r="GE34" s="48">
        <v>0</v>
      </c>
      <c r="GM34" s="48">
        <v>0</v>
      </c>
      <c r="GN34" s="48">
        <v>0</v>
      </c>
      <c r="GP34" s="48">
        <v>0</v>
      </c>
      <c r="GQ34" s="48">
        <v>0</v>
      </c>
      <c r="GR34" s="48">
        <v>0</v>
      </c>
      <c r="GS34" s="48">
        <v>0</v>
      </c>
      <c r="GT34" s="48">
        <v>0</v>
      </c>
      <c r="GU34" s="48">
        <v>0</v>
      </c>
      <c r="GV34" s="48">
        <v>0</v>
      </c>
      <c r="GW34" s="48">
        <v>0</v>
      </c>
      <c r="GX34" s="48">
        <v>0</v>
      </c>
      <c r="GY34" s="48">
        <v>0</v>
      </c>
      <c r="GZ34" s="48">
        <v>0</v>
      </c>
      <c r="HA34" s="48">
        <v>0</v>
      </c>
      <c r="HB34" s="48">
        <v>0</v>
      </c>
      <c r="HC34" s="48">
        <v>4804.7056220000004</v>
      </c>
      <c r="HD34" s="48">
        <v>0</v>
      </c>
      <c r="HE34" s="48">
        <v>1</v>
      </c>
      <c r="HF34" s="48">
        <v>0</v>
      </c>
      <c r="HG34" s="48">
        <v>5078</v>
      </c>
      <c r="HH34" s="48">
        <v>5078</v>
      </c>
      <c r="HI34" s="48">
        <v>1</v>
      </c>
      <c r="HJ34" s="48">
        <v>0</v>
      </c>
      <c r="HK34" s="48">
        <v>0</v>
      </c>
      <c r="HL34" s="48">
        <v>0</v>
      </c>
      <c r="HM34" s="48">
        <v>0</v>
      </c>
      <c r="HN34" s="48">
        <v>0</v>
      </c>
      <c r="HO34" s="48">
        <v>0</v>
      </c>
      <c r="HP34" s="48">
        <v>0</v>
      </c>
      <c r="HQ34" s="48">
        <v>0</v>
      </c>
      <c r="HR34" s="48">
        <v>0</v>
      </c>
      <c r="HS34" s="48">
        <v>0.97309000000000001</v>
      </c>
      <c r="HT34" s="48">
        <v>0</v>
      </c>
      <c r="HU34" s="48">
        <v>0</v>
      </c>
      <c r="HV34" s="48">
        <v>0</v>
      </c>
      <c r="HW34" s="48">
        <v>384046</v>
      </c>
      <c r="HX34" s="48">
        <v>192023</v>
      </c>
      <c r="HY34" s="48">
        <v>0</v>
      </c>
      <c r="IA34" s="48">
        <v>0</v>
      </c>
      <c r="IB34" s="48">
        <v>0</v>
      </c>
      <c r="IC34" s="48">
        <v>0</v>
      </c>
      <c r="ID34" s="48">
        <v>0</v>
      </c>
      <c r="IE34" s="48">
        <v>0</v>
      </c>
      <c r="IF34" s="48">
        <v>0</v>
      </c>
      <c r="IG34" s="48">
        <v>0</v>
      </c>
      <c r="IH34" s="48">
        <v>0</v>
      </c>
      <c r="II34" s="48">
        <v>0</v>
      </c>
      <c r="IJ34" s="48">
        <v>0</v>
      </c>
      <c r="IK34" s="48">
        <v>0</v>
      </c>
      <c r="IL34" s="48">
        <v>0</v>
      </c>
      <c r="IP34" s="48">
        <v>9095</v>
      </c>
      <c r="IQ34" s="48">
        <v>0</v>
      </c>
      <c r="IR34" s="48">
        <v>0</v>
      </c>
      <c r="IS34" s="48">
        <v>0</v>
      </c>
      <c r="IT34" s="48">
        <v>0</v>
      </c>
      <c r="IU34" s="48">
        <v>0</v>
      </c>
      <c r="IV34" s="48">
        <v>1</v>
      </c>
      <c r="IW34" s="48">
        <v>0</v>
      </c>
      <c r="IX34" s="48">
        <v>0</v>
      </c>
    </row>
    <row r="35" spans="1:258" s="48" customFormat="1">
      <c r="A35" s="47">
        <v>15835</v>
      </c>
      <c r="C35" s="48">
        <v>4</v>
      </c>
      <c r="E35" s="48">
        <v>0</v>
      </c>
      <c r="F35" s="48" t="s">
        <v>330</v>
      </c>
      <c r="G35" s="48">
        <v>1</v>
      </c>
      <c r="H35" s="48">
        <v>0</v>
      </c>
      <c r="I35" s="48" t="s">
        <v>537</v>
      </c>
      <c r="J35" s="48">
        <v>0</v>
      </c>
      <c r="L35" s="48">
        <v>12</v>
      </c>
      <c r="M35" s="48" t="s">
        <v>538</v>
      </c>
      <c r="N35" s="48" t="s">
        <v>537</v>
      </c>
      <c r="O35" s="48" t="s">
        <v>537</v>
      </c>
      <c r="P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1</v>
      </c>
      <c r="BJ35" s="48">
        <v>0</v>
      </c>
      <c r="BK35" s="48">
        <v>5078</v>
      </c>
      <c r="BL35" s="48">
        <v>6152</v>
      </c>
      <c r="BM35" s="48">
        <v>0</v>
      </c>
      <c r="BN35" s="48">
        <v>0</v>
      </c>
      <c r="BO35" s="48">
        <v>0</v>
      </c>
      <c r="BP35" s="48">
        <v>0</v>
      </c>
      <c r="BQ35" s="48">
        <v>0</v>
      </c>
      <c r="BR35" s="48">
        <v>0</v>
      </c>
      <c r="BS35" s="48">
        <v>0</v>
      </c>
      <c r="BT35" s="48">
        <v>0</v>
      </c>
      <c r="BU35" s="48">
        <v>0</v>
      </c>
      <c r="BV35" s="48">
        <v>0</v>
      </c>
      <c r="BW35" s="48">
        <v>0</v>
      </c>
      <c r="BX35" s="48">
        <v>0</v>
      </c>
      <c r="BY35" s="48">
        <v>0</v>
      </c>
      <c r="BZ35" s="48">
        <v>0</v>
      </c>
      <c r="CA35" s="48">
        <v>0</v>
      </c>
      <c r="CB35" s="48">
        <v>0</v>
      </c>
      <c r="CC35" s="48">
        <v>0</v>
      </c>
      <c r="CD35" s="48">
        <v>0</v>
      </c>
      <c r="CE35" s="48">
        <v>0</v>
      </c>
      <c r="CF35" s="48">
        <v>0</v>
      </c>
      <c r="CG35" s="48">
        <v>0</v>
      </c>
      <c r="CH35" s="48">
        <v>0</v>
      </c>
      <c r="CI35" s="48">
        <v>0</v>
      </c>
      <c r="CJ35" s="48">
        <v>0</v>
      </c>
      <c r="CK35" s="48">
        <v>0</v>
      </c>
      <c r="CL35" s="48">
        <v>0</v>
      </c>
      <c r="CM35" s="48">
        <v>0</v>
      </c>
      <c r="CN35" s="48">
        <v>0</v>
      </c>
      <c r="CO35" s="48">
        <v>0</v>
      </c>
      <c r="CP35" s="48">
        <v>0</v>
      </c>
      <c r="CQ35" s="48">
        <v>0</v>
      </c>
      <c r="CR35" s="48">
        <v>0</v>
      </c>
      <c r="CS35" s="48">
        <v>0</v>
      </c>
      <c r="CT35" s="48">
        <v>0</v>
      </c>
      <c r="CU35" s="48">
        <v>0</v>
      </c>
      <c r="CV35" s="48">
        <v>0</v>
      </c>
      <c r="CW35" s="48">
        <v>0</v>
      </c>
      <c r="CX35" s="48">
        <v>0</v>
      </c>
      <c r="CY35" s="48">
        <v>0</v>
      </c>
      <c r="CZ35" s="48">
        <v>0</v>
      </c>
      <c r="DA35" s="48">
        <v>0</v>
      </c>
      <c r="DB35" s="48">
        <v>0</v>
      </c>
      <c r="DC35" s="48">
        <v>0</v>
      </c>
      <c r="DD35" s="48">
        <v>0</v>
      </c>
      <c r="DE35" s="48">
        <v>0</v>
      </c>
      <c r="DF35" s="48">
        <v>0</v>
      </c>
      <c r="DG35" s="48">
        <v>0</v>
      </c>
      <c r="DH35" s="48">
        <v>0</v>
      </c>
      <c r="DI35" s="48">
        <v>0</v>
      </c>
      <c r="DJ35" s="48">
        <v>0</v>
      </c>
      <c r="DK35" s="48">
        <v>0</v>
      </c>
      <c r="DL35" s="48">
        <v>0</v>
      </c>
      <c r="DM35" s="48">
        <v>0</v>
      </c>
      <c r="DN35" s="48">
        <v>0</v>
      </c>
      <c r="DO35" s="48">
        <v>0</v>
      </c>
      <c r="DP35" s="48">
        <v>0</v>
      </c>
      <c r="DQ35" s="48">
        <v>0</v>
      </c>
      <c r="DR35" s="48">
        <v>0</v>
      </c>
      <c r="DS35" s="48">
        <v>0</v>
      </c>
      <c r="DU35" s="48">
        <v>0</v>
      </c>
      <c r="DV35" s="48">
        <v>0</v>
      </c>
      <c r="DW35" s="48">
        <v>0</v>
      </c>
      <c r="DX35" s="48">
        <v>0</v>
      </c>
      <c r="DY35" s="48">
        <v>0</v>
      </c>
      <c r="DZ35" s="48">
        <v>286.61700000000002</v>
      </c>
      <c r="EA35" s="48">
        <v>0</v>
      </c>
      <c r="EB35" s="48">
        <v>0</v>
      </c>
      <c r="EC35" s="48">
        <v>0</v>
      </c>
      <c r="ED35" s="48">
        <v>0</v>
      </c>
      <c r="EE35" s="48">
        <v>0</v>
      </c>
      <c r="EG35" s="48">
        <v>0</v>
      </c>
      <c r="EH35" s="48">
        <v>0</v>
      </c>
      <c r="EI35" s="48">
        <v>0</v>
      </c>
      <c r="EJ35" s="48">
        <v>0</v>
      </c>
      <c r="EK35" s="48">
        <v>0</v>
      </c>
      <c r="EL35" s="48">
        <v>0</v>
      </c>
      <c r="EM35" s="48">
        <v>0</v>
      </c>
      <c r="EN35" s="48">
        <v>0</v>
      </c>
      <c r="EO35" s="48">
        <v>0</v>
      </c>
      <c r="EP35" s="48">
        <v>0</v>
      </c>
      <c r="EQ35" s="48">
        <v>0</v>
      </c>
      <c r="ER35" s="48">
        <v>0</v>
      </c>
      <c r="ES35" s="48">
        <v>0</v>
      </c>
      <c r="ET35" s="48">
        <v>0</v>
      </c>
      <c r="EU35" s="48">
        <v>0</v>
      </c>
      <c r="EV35" s="48">
        <v>0</v>
      </c>
      <c r="EW35" s="48">
        <v>0</v>
      </c>
      <c r="EX35" s="48">
        <v>0</v>
      </c>
      <c r="EY35" s="48">
        <v>0</v>
      </c>
      <c r="EZ35" s="48">
        <v>0</v>
      </c>
      <c r="FA35" s="48">
        <v>0</v>
      </c>
      <c r="FB35" s="48">
        <v>0</v>
      </c>
      <c r="FC35" s="48">
        <v>0</v>
      </c>
      <c r="FD35" s="48">
        <v>0</v>
      </c>
      <c r="FE35" s="48">
        <v>0</v>
      </c>
      <c r="FF35" s="48">
        <v>0</v>
      </c>
      <c r="FG35" s="48">
        <v>0</v>
      </c>
      <c r="FH35" s="48">
        <v>0</v>
      </c>
      <c r="FJ35" s="48">
        <v>0</v>
      </c>
      <c r="FK35" s="48">
        <v>0</v>
      </c>
      <c r="FL35" s="48">
        <v>0</v>
      </c>
      <c r="FM35" s="48">
        <v>0</v>
      </c>
      <c r="FO35" s="48">
        <v>0</v>
      </c>
      <c r="FP35" s="48">
        <v>0</v>
      </c>
      <c r="FQ35" s="48" t="s">
        <v>786</v>
      </c>
      <c r="FR35" s="48">
        <v>0</v>
      </c>
      <c r="FS35" s="48">
        <v>0</v>
      </c>
      <c r="FT35" s="48">
        <v>0</v>
      </c>
      <c r="FU35" s="48">
        <v>0</v>
      </c>
      <c r="FV35" s="48">
        <v>0</v>
      </c>
      <c r="FW35" s="48">
        <v>0</v>
      </c>
      <c r="FX35" s="48">
        <v>0</v>
      </c>
      <c r="FY35" s="48">
        <v>0</v>
      </c>
      <c r="FZ35" s="48">
        <v>0</v>
      </c>
      <c r="GA35" s="48">
        <v>0</v>
      </c>
      <c r="GB35" s="52">
        <v>5.3545445599999998E-2</v>
      </c>
      <c r="GC35" s="52">
        <v>4.68582762E-2</v>
      </c>
      <c r="GD35" s="48">
        <v>0</v>
      </c>
      <c r="GE35" s="48">
        <v>0</v>
      </c>
      <c r="GM35" s="48">
        <v>0</v>
      </c>
      <c r="GN35" s="48">
        <v>0</v>
      </c>
      <c r="GP35" s="48">
        <v>0</v>
      </c>
      <c r="GQ35" s="48">
        <v>0</v>
      </c>
      <c r="GR35" s="48">
        <v>0</v>
      </c>
      <c r="GS35" s="48">
        <v>0</v>
      </c>
      <c r="GT35" s="48">
        <v>0</v>
      </c>
      <c r="GU35" s="48">
        <v>0</v>
      </c>
      <c r="GV35" s="48">
        <v>0</v>
      </c>
      <c r="GW35" s="48">
        <v>0</v>
      </c>
      <c r="GX35" s="48">
        <v>0</v>
      </c>
      <c r="GY35" s="48">
        <v>0</v>
      </c>
      <c r="GZ35" s="48">
        <v>0</v>
      </c>
      <c r="HA35" s="48">
        <v>0</v>
      </c>
      <c r="HB35" s="48">
        <v>0</v>
      </c>
      <c r="HC35" s="48">
        <v>4804.7056220000004</v>
      </c>
      <c r="HD35" s="48">
        <v>0</v>
      </c>
      <c r="HE35" s="48">
        <v>1</v>
      </c>
      <c r="HF35" s="48">
        <v>0</v>
      </c>
      <c r="HG35" s="48">
        <v>5078</v>
      </c>
      <c r="HH35" s="48">
        <v>5078</v>
      </c>
      <c r="HI35" s="48">
        <v>1</v>
      </c>
      <c r="HJ35" s="48">
        <v>0</v>
      </c>
      <c r="HK35" s="48">
        <v>0</v>
      </c>
      <c r="HL35" s="48">
        <v>0</v>
      </c>
      <c r="HM35" s="48">
        <v>0</v>
      </c>
      <c r="HN35" s="48">
        <v>0</v>
      </c>
      <c r="HO35" s="48">
        <v>0</v>
      </c>
      <c r="HP35" s="48">
        <v>0</v>
      </c>
      <c r="HQ35" s="48">
        <v>0</v>
      </c>
      <c r="HR35" s="48">
        <v>0</v>
      </c>
      <c r="HS35" s="48">
        <v>0.97309000000000001</v>
      </c>
      <c r="HT35" s="48">
        <v>0</v>
      </c>
      <c r="HU35" s="48">
        <v>0</v>
      </c>
      <c r="HV35" s="48">
        <v>0</v>
      </c>
      <c r="HW35" s="48">
        <v>384046</v>
      </c>
      <c r="HX35" s="48">
        <v>192023</v>
      </c>
      <c r="HY35" s="48">
        <v>0</v>
      </c>
      <c r="IA35" s="48">
        <v>0</v>
      </c>
      <c r="IB35" s="48">
        <v>0</v>
      </c>
      <c r="IC35" s="48">
        <v>0</v>
      </c>
      <c r="ID35" s="48">
        <v>0</v>
      </c>
      <c r="IE35" s="48">
        <v>0</v>
      </c>
      <c r="IF35" s="48">
        <v>0</v>
      </c>
      <c r="IG35" s="48">
        <v>0</v>
      </c>
      <c r="IH35" s="48">
        <v>0</v>
      </c>
      <c r="II35" s="48">
        <v>0</v>
      </c>
      <c r="IJ35" s="48">
        <v>0</v>
      </c>
      <c r="IK35" s="48">
        <v>0</v>
      </c>
      <c r="IL35" s="48">
        <v>0</v>
      </c>
      <c r="IP35" s="48">
        <v>9095</v>
      </c>
      <c r="IQ35" s="48">
        <v>0</v>
      </c>
      <c r="IR35" s="48">
        <v>0</v>
      </c>
      <c r="IS35" s="48">
        <v>0</v>
      </c>
      <c r="IT35" s="48">
        <v>0</v>
      </c>
      <c r="IU35" s="48">
        <v>0</v>
      </c>
      <c r="IV35" s="48">
        <v>1</v>
      </c>
      <c r="IW35" s="48">
        <v>0</v>
      </c>
      <c r="IX35" s="48">
        <v>0</v>
      </c>
    </row>
    <row r="36" spans="1:258" s="48" customFormat="1">
      <c r="A36" s="47">
        <v>15836</v>
      </c>
      <c r="C36" s="48">
        <v>4</v>
      </c>
      <c r="E36" s="48">
        <v>0</v>
      </c>
      <c r="F36" s="48" t="s">
        <v>330</v>
      </c>
      <c r="G36" s="48">
        <v>1</v>
      </c>
      <c r="H36" s="48">
        <v>0</v>
      </c>
      <c r="I36" s="48" t="s">
        <v>537</v>
      </c>
      <c r="J36" s="48">
        <v>0</v>
      </c>
      <c r="L36" s="48">
        <v>12</v>
      </c>
      <c r="M36" s="48" t="s">
        <v>538</v>
      </c>
      <c r="N36" s="48" t="s">
        <v>537</v>
      </c>
      <c r="O36" s="48" t="s">
        <v>537</v>
      </c>
      <c r="P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1</v>
      </c>
      <c r="BJ36" s="48">
        <v>0</v>
      </c>
      <c r="BK36" s="48">
        <v>5078</v>
      </c>
      <c r="BL36" s="48">
        <v>6152</v>
      </c>
      <c r="BM36" s="48">
        <v>0</v>
      </c>
      <c r="BN36" s="48">
        <v>0</v>
      </c>
      <c r="BO36" s="48">
        <v>0</v>
      </c>
      <c r="BP36" s="48">
        <v>0</v>
      </c>
      <c r="BQ36" s="48">
        <v>0</v>
      </c>
      <c r="BR36" s="48">
        <v>0</v>
      </c>
      <c r="BS36" s="48">
        <v>0</v>
      </c>
      <c r="BT36" s="48">
        <v>0</v>
      </c>
      <c r="BU36" s="48">
        <v>0</v>
      </c>
      <c r="BV36" s="48">
        <v>0</v>
      </c>
      <c r="BW36" s="48">
        <v>0</v>
      </c>
      <c r="BX36" s="48">
        <v>0</v>
      </c>
      <c r="BY36" s="48">
        <v>0</v>
      </c>
      <c r="BZ36" s="48">
        <v>0</v>
      </c>
      <c r="CA36" s="48">
        <v>0</v>
      </c>
      <c r="CB36" s="48">
        <v>0</v>
      </c>
      <c r="CC36" s="48">
        <v>0</v>
      </c>
      <c r="CD36" s="48">
        <v>0</v>
      </c>
      <c r="CE36" s="48">
        <v>0</v>
      </c>
      <c r="CF36" s="48">
        <v>0</v>
      </c>
      <c r="CG36" s="48">
        <v>0</v>
      </c>
      <c r="CH36" s="48">
        <v>0</v>
      </c>
      <c r="CI36" s="48">
        <v>0</v>
      </c>
      <c r="CJ36" s="48">
        <v>0</v>
      </c>
      <c r="CK36" s="48">
        <v>0</v>
      </c>
      <c r="CL36" s="48">
        <v>0</v>
      </c>
      <c r="CM36" s="48">
        <v>0</v>
      </c>
      <c r="CN36" s="48">
        <v>0</v>
      </c>
      <c r="CO36" s="48">
        <v>0</v>
      </c>
      <c r="CP36" s="48">
        <v>0</v>
      </c>
      <c r="CQ36" s="48">
        <v>0</v>
      </c>
      <c r="CR36" s="48">
        <v>0</v>
      </c>
      <c r="CS36" s="48">
        <v>0</v>
      </c>
      <c r="CT36" s="48">
        <v>0</v>
      </c>
      <c r="CU36" s="48">
        <v>0</v>
      </c>
      <c r="CV36" s="48">
        <v>0</v>
      </c>
      <c r="CW36" s="48">
        <v>0</v>
      </c>
      <c r="CX36" s="48">
        <v>0</v>
      </c>
      <c r="CY36" s="48">
        <v>0</v>
      </c>
      <c r="CZ36" s="48">
        <v>0</v>
      </c>
      <c r="DA36" s="48">
        <v>0</v>
      </c>
      <c r="DB36" s="48">
        <v>0</v>
      </c>
      <c r="DC36" s="48">
        <v>0</v>
      </c>
      <c r="DD36" s="48">
        <v>0</v>
      </c>
      <c r="DE36" s="48">
        <v>0</v>
      </c>
      <c r="DF36" s="48">
        <v>0</v>
      </c>
      <c r="DG36" s="48">
        <v>0</v>
      </c>
      <c r="DH36" s="48">
        <v>0</v>
      </c>
      <c r="DI36" s="48">
        <v>0</v>
      </c>
      <c r="DJ36" s="48">
        <v>0</v>
      </c>
      <c r="DK36" s="48">
        <v>0</v>
      </c>
      <c r="DL36" s="48">
        <v>0</v>
      </c>
      <c r="DM36" s="48">
        <v>0</v>
      </c>
      <c r="DN36" s="48">
        <v>0</v>
      </c>
      <c r="DO36" s="48">
        <v>0</v>
      </c>
      <c r="DP36" s="48">
        <v>0</v>
      </c>
      <c r="DQ36" s="48">
        <v>0</v>
      </c>
      <c r="DR36" s="48">
        <v>0</v>
      </c>
      <c r="DS36" s="48">
        <v>0</v>
      </c>
      <c r="DU36" s="48">
        <v>0</v>
      </c>
      <c r="DV36" s="48">
        <v>0</v>
      </c>
      <c r="DW36" s="48">
        <v>0</v>
      </c>
      <c r="DX36" s="48">
        <v>0</v>
      </c>
      <c r="DY36" s="48">
        <v>0</v>
      </c>
      <c r="DZ36" s="48">
        <v>286.61700000000002</v>
      </c>
      <c r="EA36" s="48">
        <v>0</v>
      </c>
      <c r="EB36" s="48">
        <v>0</v>
      </c>
      <c r="EC36" s="48">
        <v>0</v>
      </c>
      <c r="ED36" s="48">
        <v>0</v>
      </c>
      <c r="EE36" s="48">
        <v>0</v>
      </c>
      <c r="EG36" s="48">
        <v>0</v>
      </c>
      <c r="EH36" s="48">
        <v>0</v>
      </c>
      <c r="EI36" s="48">
        <v>0</v>
      </c>
      <c r="EJ36" s="48">
        <v>0</v>
      </c>
      <c r="EK36" s="48">
        <v>0</v>
      </c>
      <c r="EL36" s="48">
        <v>0</v>
      </c>
      <c r="EM36" s="48">
        <v>0</v>
      </c>
      <c r="EN36" s="48">
        <v>0</v>
      </c>
      <c r="EO36" s="48">
        <v>0</v>
      </c>
      <c r="EP36" s="48">
        <v>0</v>
      </c>
      <c r="EQ36" s="48">
        <v>0</v>
      </c>
      <c r="ER36" s="48">
        <v>0</v>
      </c>
      <c r="ES36" s="48">
        <v>0</v>
      </c>
      <c r="ET36" s="48">
        <v>0</v>
      </c>
      <c r="EU36" s="48">
        <v>0</v>
      </c>
      <c r="EV36" s="48">
        <v>0</v>
      </c>
      <c r="EW36" s="48">
        <v>0</v>
      </c>
      <c r="EX36" s="48">
        <v>0</v>
      </c>
      <c r="EY36" s="48">
        <v>0</v>
      </c>
      <c r="EZ36" s="48">
        <v>0</v>
      </c>
      <c r="FA36" s="48">
        <v>0</v>
      </c>
      <c r="FB36" s="48">
        <v>0</v>
      </c>
      <c r="FC36" s="48">
        <v>0</v>
      </c>
      <c r="FD36" s="48">
        <v>0</v>
      </c>
      <c r="FE36" s="48">
        <v>0</v>
      </c>
      <c r="FF36" s="48">
        <v>0</v>
      </c>
      <c r="FG36" s="48">
        <v>0</v>
      </c>
      <c r="FH36" s="48">
        <v>0</v>
      </c>
      <c r="FJ36" s="48">
        <v>0</v>
      </c>
      <c r="FK36" s="48">
        <v>0</v>
      </c>
      <c r="FL36" s="48">
        <v>0</v>
      </c>
      <c r="FM36" s="48">
        <v>0</v>
      </c>
      <c r="FO36" s="48">
        <v>0</v>
      </c>
      <c r="FP36" s="48">
        <v>0</v>
      </c>
      <c r="FQ36" s="48" t="s">
        <v>787</v>
      </c>
      <c r="FR36" s="48">
        <v>0</v>
      </c>
      <c r="FS36" s="48">
        <v>0</v>
      </c>
      <c r="FT36" s="48">
        <v>0</v>
      </c>
      <c r="FU36" s="48">
        <v>0</v>
      </c>
      <c r="FV36" s="48">
        <v>0</v>
      </c>
      <c r="FW36" s="48">
        <v>0</v>
      </c>
      <c r="FX36" s="48">
        <v>0</v>
      </c>
      <c r="FY36" s="48">
        <v>0</v>
      </c>
      <c r="FZ36" s="48">
        <v>0</v>
      </c>
      <c r="GA36" s="48">
        <v>0</v>
      </c>
      <c r="GB36" s="52">
        <v>5.3545445599999998E-2</v>
      </c>
      <c r="GC36" s="52">
        <v>4.68582762E-2</v>
      </c>
      <c r="GD36" s="48">
        <v>0</v>
      </c>
      <c r="GE36" s="48">
        <v>0</v>
      </c>
      <c r="GM36" s="48">
        <v>0</v>
      </c>
      <c r="GN36" s="48">
        <v>0</v>
      </c>
      <c r="GP36" s="48">
        <v>0</v>
      </c>
      <c r="GQ36" s="48">
        <v>0</v>
      </c>
      <c r="GR36" s="48">
        <v>0</v>
      </c>
      <c r="GS36" s="48">
        <v>0</v>
      </c>
      <c r="GT36" s="48">
        <v>0</v>
      </c>
      <c r="GU36" s="48">
        <v>0</v>
      </c>
      <c r="GV36" s="48">
        <v>0</v>
      </c>
      <c r="GW36" s="48">
        <v>0</v>
      </c>
      <c r="GX36" s="48">
        <v>0</v>
      </c>
      <c r="GY36" s="48">
        <v>0</v>
      </c>
      <c r="GZ36" s="48">
        <v>0</v>
      </c>
      <c r="HA36" s="48">
        <v>0</v>
      </c>
      <c r="HB36" s="48">
        <v>0</v>
      </c>
      <c r="HC36" s="48">
        <v>4804.7056220000004</v>
      </c>
      <c r="HD36" s="48">
        <v>0</v>
      </c>
      <c r="HE36" s="48">
        <v>1</v>
      </c>
      <c r="HF36" s="48">
        <v>0</v>
      </c>
      <c r="HG36" s="48">
        <v>5078</v>
      </c>
      <c r="HH36" s="48">
        <v>5078</v>
      </c>
      <c r="HI36" s="48">
        <v>1</v>
      </c>
      <c r="HJ36" s="48">
        <v>0</v>
      </c>
      <c r="HK36" s="48">
        <v>0</v>
      </c>
      <c r="HL36" s="48">
        <v>0</v>
      </c>
      <c r="HM36" s="48">
        <v>0</v>
      </c>
      <c r="HN36" s="48">
        <v>0</v>
      </c>
      <c r="HO36" s="48">
        <v>0</v>
      </c>
      <c r="HP36" s="48">
        <v>0</v>
      </c>
      <c r="HQ36" s="48">
        <v>0</v>
      </c>
      <c r="HR36" s="48">
        <v>0</v>
      </c>
      <c r="HS36" s="48">
        <v>0.97309000000000001</v>
      </c>
      <c r="HT36" s="48">
        <v>0</v>
      </c>
      <c r="HU36" s="48">
        <v>0</v>
      </c>
      <c r="HV36" s="48">
        <v>0</v>
      </c>
      <c r="HW36" s="48">
        <v>384046</v>
      </c>
      <c r="HX36" s="48">
        <v>192023</v>
      </c>
      <c r="HY36" s="48">
        <v>0</v>
      </c>
      <c r="IA36" s="48">
        <v>0</v>
      </c>
      <c r="IB36" s="48">
        <v>0</v>
      </c>
      <c r="IC36" s="48">
        <v>0</v>
      </c>
      <c r="ID36" s="48">
        <v>0</v>
      </c>
      <c r="IE36" s="48">
        <v>0</v>
      </c>
      <c r="IF36" s="48">
        <v>0</v>
      </c>
      <c r="IG36" s="48">
        <v>0</v>
      </c>
      <c r="IH36" s="48">
        <v>0</v>
      </c>
      <c r="II36" s="48">
        <v>0</v>
      </c>
      <c r="IJ36" s="48">
        <v>0</v>
      </c>
      <c r="IK36" s="48">
        <v>0</v>
      </c>
      <c r="IL36" s="48">
        <v>0</v>
      </c>
      <c r="IP36" s="48">
        <v>9095</v>
      </c>
      <c r="IQ36" s="48">
        <v>0</v>
      </c>
      <c r="IR36" s="48">
        <v>0</v>
      </c>
      <c r="IS36" s="48">
        <v>0</v>
      </c>
      <c r="IT36" s="48">
        <v>0</v>
      </c>
      <c r="IU36" s="48">
        <v>0</v>
      </c>
      <c r="IV36" s="48">
        <v>1</v>
      </c>
      <c r="IW36" s="48">
        <v>0</v>
      </c>
      <c r="IX36" s="48">
        <v>0</v>
      </c>
    </row>
    <row r="37" spans="1:258" s="48" customFormat="1">
      <c r="A37" s="47">
        <v>21803</v>
      </c>
      <c r="C37" s="48">
        <v>4</v>
      </c>
      <c r="E37" s="48">
        <v>0</v>
      </c>
      <c r="F37" s="48" t="s">
        <v>330</v>
      </c>
      <c r="G37" s="48">
        <v>1</v>
      </c>
      <c r="H37" s="48">
        <v>0</v>
      </c>
      <c r="I37" s="48" t="s">
        <v>537</v>
      </c>
      <c r="J37" s="48">
        <v>0</v>
      </c>
      <c r="L37" s="48">
        <v>12</v>
      </c>
      <c r="M37" s="48" t="s">
        <v>538</v>
      </c>
      <c r="N37" s="48" t="s">
        <v>537</v>
      </c>
      <c r="O37" s="48" t="s">
        <v>537</v>
      </c>
      <c r="P37" s="48">
        <v>0</v>
      </c>
      <c r="R37" s="48">
        <v>393.85300000000001</v>
      </c>
      <c r="S37" s="48">
        <v>0</v>
      </c>
      <c r="T37" s="48">
        <v>0</v>
      </c>
      <c r="U37" s="48">
        <v>0.39200000000000002</v>
      </c>
      <c r="V37" s="48">
        <v>10.654999999999999</v>
      </c>
      <c r="W37" s="48">
        <v>0</v>
      </c>
      <c r="X37" s="48">
        <v>0</v>
      </c>
      <c r="Y37" s="48">
        <v>0</v>
      </c>
      <c r="Z37" s="48">
        <v>393.85300000000001</v>
      </c>
      <c r="AA37" s="48">
        <v>0</v>
      </c>
      <c r="AB37" s="48">
        <v>0</v>
      </c>
      <c r="AC37" s="48">
        <v>0</v>
      </c>
      <c r="AD37" s="48">
        <v>91.96</v>
      </c>
      <c r="AE37" s="48">
        <v>0</v>
      </c>
      <c r="AF37" s="48">
        <v>0</v>
      </c>
      <c r="AG37" s="48">
        <v>3.8210000000000002</v>
      </c>
      <c r="AH37" s="48">
        <v>0</v>
      </c>
      <c r="AI37" s="48">
        <v>0</v>
      </c>
      <c r="AJ37" s="48">
        <v>0</v>
      </c>
      <c r="AK37" s="48">
        <v>0</v>
      </c>
      <c r="AL37" s="48">
        <v>0</v>
      </c>
      <c r="AM37" s="48">
        <v>0</v>
      </c>
      <c r="AN37" s="48">
        <v>0</v>
      </c>
      <c r="AO37" s="48">
        <v>0</v>
      </c>
      <c r="AP37" s="48">
        <v>0</v>
      </c>
      <c r="AQ37" s="48">
        <v>23.832999999999998</v>
      </c>
      <c r="AR37" s="48">
        <v>0</v>
      </c>
      <c r="AS37" s="48">
        <v>0</v>
      </c>
      <c r="AT37" s="48">
        <v>2</v>
      </c>
      <c r="AU37" s="48">
        <v>0</v>
      </c>
      <c r="AV37" s="48">
        <v>0</v>
      </c>
      <c r="AW37" s="48">
        <v>11.047000000000001</v>
      </c>
      <c r="AX37" s="48">
        <v>33.924999999999997</v>
      </c>
      <c r="AY37" s="48">
        <v>0</v>
      </c>
      <c r="AZ37" s="48">
        <v>0</v>
      </c>
      <c r="BA37" s="48">
        <v>12.087999999999999</v>
      </c>
      <c r="BB37" s="48">
        <v>370.71800000000002</v>
      </c>
      <c r="BC37" s="48">
        <v>441.17</v>
      </c>
      <c r="BD37" s="48">
        <v>60.215000000000003</v>
      </c>
      <c r="BE37" s="48">
        <v>0</v>
      </c>
      <c r="BF37" s="48">
        <v>0</v>
      </c>
      <c r="BG37" s="48">
        <v>0</v>
      </c>
      <c r="BH37" s="48">
        <v>0</v>
      </c>
      <c r="BI37" s="48">
        <v>1</v>
      </c>
      <c r="BJ37" s="48">
        <v>0</v>
      </c>
      <c r="BK37" s="48">
        <v>5078</v>
      </c>
      <c r="BL37" s="48">
        <v>6152</v>
      </c>
      <c r="BM37" s="48">
        <v>2280657</v>
      </c>
      <c r="BN37" s="48">
        <v>0</v>
      </c>
      <c r="BO37" s="48">
        <v>138216</v>
      </c>
      <c r="BP37" s="48">
        <v>37044</v>
      </c>
      <c r="BQ37" s="48">
        <v>0</v>
      </c>
      <c r="BR37" s="48">
        <v>37044</v>
      </c>
      <c r="BS37" s="48">
        <v>0</v>
      </c>
      <c r="BT37" s="48">
        <v>542816</v>
      </c>
      <c r="BU37" s="48">
        <v>0</v>
      </c>
      <c r="BV37" s="48">
        <v>542816</v>
      </c>
      <c r="BW37" s="48">
        <v>0</v>
      </c>
      <c r="BX37" s="48">
        <v>208707</v>
      </c>
      <c r="BY37" s="48">
        <v>0</v>
      </c>
      <c r="BZ37" s="48">
        <v>0</v>
      </c>
      <c r="CA37" s="48">
        <v>0</v>
      </c>
      <c r="CB37" s="48">
        <v>0</v>
      </c>
      <c r="CC37" s="48">
        <v>25857</v>
      </c>
      <c r="CD37" s="48">
        <v>0</v>
      </c>
      <c r="CE37" s="48">
        <v>234564</v>
      </c>
      <c r="CF37" s="48">
        <v>25289</v>
      </c>
      <c r="CG37" s="48">
        <v>100393</v>
      </c>
      <c r="CH37" s="48">
        <v>0</v>
      </c>
      <c r="CI37" s="48">
        <v>100393</v>
      </c>
      <c r="CJ37" s="48">
        <v>12417</v>
      </c>
      <c r="CK37" s="48">
        <v>0</v>
      </c>
      <c r="CL37" s="48">
        <v>0</v>
      </c>
      <c r="CM37" s="48">
        <v>0</v>
      </c>
      <c r="CN37" s="48">
        <v>0</v>
      </c>
      <c r="CO37" s="48">
        <v>0</v>
      </c>
      <c r="CP37" s="48">
        <v>0</v>
      </c>
      <c r="CQ37" s="48">
        <v>0</v>
      </c>
      <c r="CR37" s="48">
        <v>0</v>
      </c>
      <c r="CS37" s="48">
        <v>0</v>
      </c>
      <c r="CT37" s="48">
        <v>0</v>
      </c>
      <c r="CU37" s="48">
        <v>0</v>
      </c>
      <c r="CV37" s="48">
        <v>0</v>
      </c>
      <c r="CW37" s="48">
        <v>0</v>
      </c>
      <c r="CX37" s="48">
        <v>0</v>
      </c>
      <c r="CY37" s="48">
        <v>0</v>
      </c>
      <c r="CZ37" s="48">
        <v>0</v>
      </c>
      <c r="DA37" s="48">
        <v>0</v>
      </c>
      <c r="DB37" s="48">
        <v>0</v>
      </c>
      <c r="DC37" s="48">
        <v>0</v>
      </c>
      <c r="DD37" s="48">
        <v>0</v>
      </c>
      <c r="DE37" s="48">
        <v>0</v>
      </c>
      <c r="DF37" s="48">
        <v>0</v>
      </c>
      <c r="DG37" s="48">
        <v>0</v>
      </c>
      <c r="DH37" s="48">
        <v>12417</v>
      </c>
      <c r="DI37" s="48">
        <v>0</v>
      </c>
      <c r="DJ37" s="48">
        <v>41665</v>
      </c>
      <c r="DK37" s="48">
        <v>0</v>
      </c>
      <c r="DL37" s="48">
        <v>0</v>
      </c>
      <c r="DM37" s="48">
        <v>0</v>
      </c>
      <c r="DN37" s="48">
        <v>41665</v>
      </c>
      <c r="DO37" s="48">
        <v>0</v>
      </c>
      <c r="DP37" s="48">
        <v>0</v>
      </c>
      <c r="DQ37" s="48">
        <v>0</v>
      </c>
      <c r="DR37" s="48">
        <v>0</v>
      </c>
      <c r="DS37" s="48">
        <v>41665</v>
      </c>
      <c r="DU37" s="48">
        <v>3262428</v>
      </c>
      <c r="DV37" s="48">
        <v>0</v>
      </c>
      <c r="DW37" s="48">
        <v>0</v>
      </c>
      <c r="DX37" s="48">
        <v>0</v>
      </c>
      <c r="DY37" s="48">
        <v>0</v>
      </c>
      <c r="DZ37" s="48">
        <v>286.61700000000002</v>
      </c>
      <c r="EA37" s="48">
        <v>112927</v>
      </c>
      <c r="EB37" s="48">
        <v>394</v>
      </c>
      <c r="EC37" s="48">
        <v>138216</v>
      </c>
      <c r="ED37" s="48">
        <v>0</v>
      </c>
      <c r="EE37" s="48">
        <v>3124212</v>
      </c>
      <c r="EG37" s="48">
        <v>0</v>
      </c>
      <c r="EH37" s="48">
        <v>0</v>
      </c>
      <c r="EI37" s="48">
        <v>0</v>
      </c>
      <c r="EJ37" s="48">
        <v>0</v>
      </c>
      <c r="EK37" s="48">
        <v>0</v>
      </c>
      <c r="EL37" s="48">
        <v>0</v>
      </c>
      <c r="EM37" s="48">
        <v>0</v>
      </c>
      <c r="EN37" s="48">
        <v>0</v>
      </c>
      <c r="EO37" s="48">
        <v>0</v>
      </c>
      <c r="EP37" s="48">
        <v>0</v>
      </c>
      <c r="EQ37" s="48">
        <v>0</v>
      </c>
      <c r="ER37" s="48">
        <v>0</v>
      </c>
      <c r="ES37" s="48">
        <v>0</v>
      </c>
      <c r="ET37" s="48">
        <v>0</v>
      </c>
      <c r="EU37" s="48">
        <v>0</v>
      </c>
      <c r="EV37" s="48">
        <v>0</v>
      </c>
      <c r="EW37" s="48">
        <v>0</v>
      </c>
      <c r="EX37" s="48">
        <v>3428918</v>
      </c>
      <c r="EY37" s="48">
        <v>207816</v>
      </c>
      <c r="EZ37" s="48">
        <v>3466624</v>
      </c>
      <c r="FA37" s="48">
        <v>0</v>
      </c>
      <c r="FB37" s="48">
        <v>0</v>
      </c>
      <c r="FC37" s="48">
        <v>0</v>
      </c>
      <c r="FD37" s="48">
        <v>96890</v>
      </c>
      <c r="FE37" s="48">
        <v>0</v>
      </c>
      <c r="FF37" s="48">
        <v>0</v>
      </c>
      <c r="FG37" s="48">
        <v>0</v>
      </c>
      <c r="FH37" s="48">
        <v>0</v>
      </c>
      <c r="FJ37" s="48">
        <v>0</v>
      </c>
      <c r="FK37" s="48">
        <v>0</v>
      </c>
      <c r="FL37" s="48">
        <v>0</v>
      </c>
      <c r="FM37" s="48">
        <v>0</v>
      </c>
      <c r="FO37" s="48">
        <v>0</v>
      </c>
      <c r="FP37" s="48">
        <v>0</v>
      </c>
      <c r="FQ37" s="48" t="s">
        <v>79</v>
      </c>
      <c r="FR37" s="48">
        <v>393.85300000000001</v>
      </c>
      <c r="FS37" s="48">
        <v>0</v>
      </c>
      <c r="FT37" s="48">
        <v>0</v>
      </c>
      <c r="FU37" s="48">
        <v>0</v>
      </c>
      <c r="FV37" s="48">
        <v>0</v>
      </c>
      <c r="FW37" s="48">
        <v>0</v>
      </c>
      <c r="FX37" s="48">
        <v>0</v>
      </c>
      <c r="FY37" s="48">
        <v>0</v>
      </c>
      <c r="FZ37" s="48">
        <v>0</v>
      </c>
      <c r="GA37" s="48">
        <v>0</v>
      </c>
      <c r="GB37" s="52">
        <v>5.3545445599999998E-2</v>
      </c>
      <c r="GC37" s="52">
        <v>4.68582762E-2</v>
      </c>
      <c r="GD37" s="48">
        <v>0</v>
      </c>
      <c r="GE37" s="48">
        <v>0</v>
      </c>
      <c r="GM37" s="48">
        <v>0</v>
      </c>
      <c r="GN37" s="48">
        <v>0</v>
      </c>
      <c r="GP37" s="48">
        <v>0</v>
      </c>
      <c r="GQ37" s="48">
        <v>0</v>
      </c>
      <c r="GR37" s="48">
        <v>0</v>
      </c>
      <c r="GS37" s="48">
        <v>647.17499999999995</v>
      </c>
      <c r="GT37" s="48">
        <v>3579551</v>
      </c>
      <c r="GU37" s="48">
        <v>0</v>
      </c>
      <c r="GV37" s="48">
        <v>3089761</v>
      </c>
      <c r="GW37" s="48">
        <v>0</v>
      </c>
      <c r="GX37" s="48">
        <v>0</v>
      </c>
      <c r="GY37" s="48">
        <v>0</v>
      </c>
      <c r="GZ37" s="48">
        <v>0</v>
      </c>
      <c r="HA37" s="48">
        <v>0</v>
      </c>
      <c r="HB37" s="48">
        <v>0</v>
      </c>
      <c r="HC37" s="48">
        <v>4804.7056220000004</v>
      </c>
      <c r="HD37" s="48">
        <v>370.71800000000002</v>
      </c>
      <c r="HE37" s="48">
        <v>1</v>
      </c>
      <c r="HF37" s="48">
        <v>0</v>
      </c>
      <c r="HG37" s="48">
        <v>5078</v>
      </c>
      <c r="HH37" s="48">
        <v>5078</v>
      </c>
      <c r="HI37" s="48">
        <v>1</v>
      </c>
      <c r="HJ37" s="48">
        <v>19.69265</v>
      </c>
      <c r="HK37" s="48">
        <v>0</v>
      </c>
      <c r="HL37" s="48">
        <v>0</v>
      </c>
      <c r="HM37" s="48">
        <v>0</v>
      </c>
      <c r="HN37" s="48">
        <v>0</v>
      </c>
      <c r="HO37" s="48">
        <v>0</v>
      </c>
      <c r="HP37" s="48">
        <v>0</v>
      </c>
      <c r="HQ37" s="48">
        <v>0</v>
      </c>
      <c r="HR37" s="48">
        <v>0</v>
      </c>
      <c r="HS37" s="48">
        <v>0.97309000000000001</v>
      </c>
      <c r="HT37" s="48">
        <v>3109485</v>
      </c>
      <c r="HU37" s="48">
        <v>0</v>
      </c>
      <c r="HV37" s="48">
        <v>0</v>
      </c>
      <c r="HW37" s="48">
        <v>384046</v>
      </c>
      <c r="HX37" s="48">
        <v>192023</v>
      </c>
      <c r="HY37" s="48">
        <v>0</v>
      </c>
      <c r="IA37" s="48">
        <v>0</v>
      </c>
      <c r="IB37" s="48">
        <v>0</v>
      </c>
      <c r="IC37" s="48">
        <v>0</v>
      </c>
      <c r="ID37" s="48">
        <v>0</v>
      </c>
      <c r="IE37" s="48">
        <v>0</v>
      </c>
      <c r="IF37" s="48">
        <v>0</v>
      </c>
      <c r="IG37" s="48">
        <v>0</v>
      </c>
      <c r="IH37" s="48">
        <v>3089761</v>
      </c>
      <c r="II37" s="48">
        <v>138216</v>
      </c>
      <c r="IJ37" s="48">
        <v>376863</v>
      </c>
      <c r="IK37" s="48">
        <v>0</v>
      </c>
      <c r="IL37" s="48">
        <v>515079</v>
      </c>
      <c r="IP37" s="48">
        <v>9095</v>
      </c>
      <c r="IQ37" s="48">
        <v>0</v>
      </c>
      <c r="IR37" s="48">
        <v>0</v>
      </c>
      <c r="IS37" s="48">
        <v>0</v>
      </c>
      <c r="IT37" s="48">
        <v>0</v>
      </c>
      <c r="IU37" s="48">
        <v>0</v>
      </c>
      <c r="IV37" s="48">
        <v>1</v>
      </c>
      <c r="IW37" s="48">
        <v>0</v>
      </c>
      <c r="IX37" s="48">
        <v>0</v>
      </c>
    </row>
    <row r="38" spans="1:258" s="48" customFormat="1">
      <c r="A38" s="47">
        <v>21805</v>
      </c>
      <c r="C38" s="48">
        <v>4</v>
      </c>
      <c r="E38" s="48">
        <v>0</v>
      </c>
      <c r="F38" s="48" t="s">
        <v>330</v>
      </c>
      <c r="G38" s="48">
        <v>1</v>
      </c>
      <c r="H38" s="48">
        <v>0</v>
      </c>
      <c r="I38" s="48" t="s">
        <v>537</v>
      </c>
      <c r="J38" s="48">
        <v>0</v>
      </c>
      <c r="L38" s="48">
        <v>12</v>
      </c>
      <c r="M38" s="48" t="s">
        <v>538</v>
      </c>
      <c r="N38" s="48" t="s">
        <v>537</v>
      </c>
      <c r="O38" s="48" t="s">
        <v>537</v>
      </c>
      <c r="P38" s="48">
        <v>0</v>
      </c>
      <c r="R38" s="48">
        <v>831.11900000000003</v>
      </c>
      <c r="S38" s="48">
        <v>0</v>
      </c>
      <c r="T38" s="48">
        <v>0</v>
      </c>
      <c r="U38" s="48">
        <v>0.68600000000000005</v>
      </c>
      <c r="V38" s="48">
        <v>6.7240000000000002</v>
      </c>
      <c r="W38" s="48">
        <v>2.4750000000000001</v>
      </c>
      <c r="X38" s="48">
        <v>0</v>
      </c>
      <c r="Y38" s="48">
        <v>0</v>
      </c>
      <c r="Z38" s="48">
        <v>831.11900000000003</v>
      </c>
      <c r="AA38" s="48">
        <v>0</v>
      </c>
      <c r="AB38" s="48">
        <v>0</v>
      </c>
      <c r="AC38" s="48">
        <v>0</v>
      </c>
      <c r="AD38" s="48">
        <v>0</v>
      </c>
      <c r="AE38" s="48">
        <v>0</v>
      </c>
      <c r="AF38" s="48">
        <v>0</v>
      </c>
      <c r="AG38" s="48">
        <v>11.082000000000001</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9.8849999999999998</v>
      </c>
      <c r="AX38" s="48">
        <v>31.027000000000001</v>
      </c>
      <c r="AY38" s="48">
        <v>0</v>
      </c>
      <c r="AZ38" s="48">
        <v>0</v>
      </c>
      <c r="BA38" s="48">
        <v>0</v>
      </c>
      <c r="BB38" s="48">
        <v>821.23400000000004</v>
      </c>
      <c r="BC38" s="48">
        <v>530.33000000000004</v>
      </c>
      <c r="BD38" s="48">
        <v>102.327</v>
      </c>
      <c r="BE38" s="48">
        <v>0</v>
      </c>
      <c r="BF38" s="48">
        <v>0</v>
      </c>
      <c r="BG38" s="48">
        <v>0</v>
      </c>
      <c r="BH38" s="48">
        <v>0</v>
      </c>
      <c r="BI38" s="48">
        <v>1</v>
      </c>
      <c r="BJ38" s="48">
        <v>0</v>
      </c>
      <c r="BK38" s="48">
        <v>5078</v>
      </c>
      <c r="BL38" s="48">
        <v>6152</v>
      </c>
      <c r="BM38" s="48">
        <v>5052232</v>
      </c>
      <c r="BN38" s="48">
        <v>0</v>
      </c>
      <c r="BO38" s="48">
        <v>238179</v>
      </c>
      <c r="BP38" s="48">
        <v>62952</v>
      </c>
      <c r="BQ38" s="48">
        <v>0</v>
      </c>
      <c r="BR38" s="48">
        <v>62952</v>
      </c>
      <c r="BS38" s="48">
        <v>0</v>
      </c>
      <c r="BT38" s="48">
        <v>652518</v>
      </c>
      <c r="BU38" s="48">
        <v>0</v>
      </c>
      <c r="BV38" s="48">
        <v>652518</v>
      </c>
      <c r="BW38" s="48">
        <v>0</v>
      </c>
      <c r="BX38" s="48">
        <v>190878</v>
      </c>
      <c r="BY38" s="48">
        <v>0</v>
      </c>
      <c r="BZ38" s="48">
        <v>0</v>
      </c>
      <c r="CA38" s="48">
        <v>0</v>
      </c>
      <c r="CB38" s="48">
        <v>0</v>
      </c>
      <c r="CC38" s="48">
        <v>74994</v>
      </c>
      <c r="CD38" s="48">
        <v>0</v>
      </c>
      <c r="CE38" s="48">
        <v>265872</v>
      </c>
      <c r="CF38" s="48">
        <v>0</v>
      </c>
      <c r="CG38" s="48">
        <v>0</v>
      </c>
      <c r="CH38" s="48">
        <v>0</v>
      </c>
      <c r="CI38" s="48">
        <v>0</v>
      </c>
      <c r="CJ38" s="48">
        <v>0</v>
      </c>
      <c r="CK38" s="48">
        <v>0</v>
      </c>
      <c r="CL38" s="48">
        <v>0</v>
      </c>
      <c r="CM38" s="48">
        <v>0</v>
      </c>
      <c r="CN38" s="48">
        <v>0</v>
      </c>
      <c r="CO38" s="48">
        <v>0</v>
      </c>
      <c r="CP38" s="48">
        <v>0</v>
      </c>
      <c r="CQ38" s="48">
        <v>0</v>
      </c>
      <c r="CR38" s="48">
        <v>0</v>
      </c>
      <c r="CS38" s="48">
        <v>0</v>
      </c>
      <c r="CT38" s="48">
        <v>0</v>
      </c>
      <c r="CU38" s="48">
        <v>0</v>
      </c>
      <c r="CV38" s="48">
        <v>0</v>
      </c>
      <c r="CW38" s="48">
        <v>0</v>
      </c>
      <c r="CX38" s="48">
        <v>0</v>
      </c>
      <c r="CY38" s="48">
        <v>0</v>
      </c>
      <c r="CZ38" s="48">
        <v>0</v>
      </c>
      <c r="DA38" s="48">
        <v>0</v>
      </c>
      <c r="DB38" s="48">
        <v>0</v>
      </c>
      <c r="DC38" s="48">
        <v>0</v>
      </c>
      <c r="DD38" s="48">
        <v>0</v>
      </c>
      <c r="DE38" s="48">
        <v>0</v>
      </c>
      <c r="DF38" s="48">
        <v>0</v>
      </c>
      <c r="DG38" s="48">
        <v>0</v>
      </c>
      <c r="DH38" s="48">
        <v>0</v>
      </c>
      <c r="DI38" s="48">
        <v>0</v>
      </c>
      <c r="DJ38" s="48">
        <v>0</v>
      </c>
      <c r="DK38" s="48">
        <v>0</v>
      </c>
      <c r="DL38" s="48">
        <v>0</v>
      </c>
      <c r="DM38" s="48">
        <v>0</v>
      </c>
      <c r="DN38" s="48">
        <v>0</v>
      </c>
      <c r="DO38" s="48">
        <v>0</v>
      </c>
      <c r="DP38" s="48">
        <v>0</v>
      </c>
      <c r="DQ38" s="48">
        <v>0</v>
      </c>
      <c r="DR38" s="48">
        <v>0</v>
      </c>
      <c r="DS38" s="48">
        <v>0</v>
      </c>
      <c r="DU38" s="48">
        <v>6033574</v>
      </c>
      <c r="DV38" s="48">
        <v>0</v>
      </c>
      <c r="DW38" s="48">
        <v>0</v>
      </c>
      <c r="DX38" s="48">
        <v>0</v>
      </c>
      <c r="DY38" s="48">
        <v>0</v>
      </c>
      <c r="DZ38" s="48">
        <v>286.61700000000002</v>
      </c>
      <c r="EA38" s="48">
        <v>238179</v>
      </c>
      <c r="EB38" s="48">
        <v>831</v>
      </c>
      <c r="EC38" s="48">
        <v>238179</v>
      </c>
      <c r="ED38" s="48">
        <v>0</v>
      </c>
      <c r="EE38" s="48">
        <v>5795395</v>
      </c>
      <c r="EG38" s="48">
        <v>0</v>
      </c>
      <c r="EH38" s="48">
        <v>0</v>
      </c>
      <c r="EI38" s="48">
        <v>0</v>
      </c>
      <c r="EJ38" s="48">
        <v>0</v>
      </c>
      <c r="EK38" s="48">
        <v>0</v>
      </c>
      <c r="EL38" s="48">
        <v>0</v>
      </c>
      <c r="EM38" s="48">
        <v>0</v>
      </c>
      <c r="EN38" s="48">
        <v>0</v>
      </c>
      <c r="EO38" s="48">
        <v>0</v>
      </c>
      <c r="EP38" s="48">
        <v>0</v>
      </c>
      <c r="EQ38" s="48">
        <v>0</v>
      </c>
      <c r="ER38" s="48">
        <v>0</v>
      </c>
      <c r="ES38" s="48">
        <v>0</v>
      </c>
      <c r="ET38" s="48">
        <v>0</v>
      </c>
      <c r="EU38" s="48">
        <v>0</v>
      </c>
      <c r="EV38" s="48">
        <v>0</v>
      </c>
      <c r="EW38" s="48">
        <v>0</v>
      </c>
      <c r="EX38" s="48">
        <v>6370729</v>
      </c>
      <c r="EY38" s="48">
        <v>392390</v>
      </c>
      <c r="EZ38" s="48">
        <v>6370729</v>
      </c>
      <c r="FA38" s="48">
        <v>0</v>
      </c>
      <c r="FB38" s="48">
        <v>0</v>
      </c>
      <c r="FC38" s="48">
        <v>0</v>
      </c>
      <c r="FD38" s="48">
        <v>182944</v>
      </c>
      <c r="FE38" s="48">
        <v>0</v>
      </c>
      <c r="FF38" s="48">
        <v>0</v>
      </c>
      <c r="FG38" s="48">
        <v>0</v>
      </c>
      <c r="FH38" s="48">
        <v>0</v>
      </c>
      <c r="FJ38" s="48">
        <v>0</v>
      </c>
      <c r="FK38" s="48">
        <v>0</v>
      </c>
      <c r="FL38" s="48">
        <v>0</v>
      </c>
      <c r="FM38" s="48">
        <v>0</v>
      </c>
      <c r="FO38" s="48">
        <v>0</v>
      </c>
      <c r="FP38" s="48">
        <v>0</v>
      </c>
      <c r="FQ38" s="48" t="s">
        <v>559</v>
      </c>
      <c r="FR38" s="48">
        <v>831.11900000000003</v>
      </c>
      <c r="FS38" s="48">
        <v>0</v>
      </c>
      <c r="FT38" s="48">
        <v>0</v>
      </c>
      <c r="FU38" s="48">
        <v>0</v>
      </c>
      <c r="FV38" s="48">
        <v>0</v>
      </c>
      <c r="FW38" s="48">
        <v>0</v>
      </c>
      <c r="FX38" s="48">
        <v>0</v>
      </c>
      <c r="FY38" s="48">
        <v>0</v>
      </c>
      <c r="FZ38" s="48">
        <v>0</v>
      </c>
      <c r="GA38" s="48">
        <v>0</v>
      </c>
      <c r="GB38" s="52">
        <v>5.3545445599999998E-2</v>
      </c>
      <c r="GC38" s="52">
        <v>4.68582762E-2</v>
      </c>
      <c r="GD38" s="48">
        <v>0</v>
      </c>
      <c r="GE38" s="48">
        <v>0</v>
      </c>
      <c r="GM38" s="48">
        <v>0</v>
      </c>
      <c r="GN38" s="48">
        <v>0</v>
      </c>
      <c r="GP38" s="48">
        <v>0</v>
      </c>
      <c r="GQ38" s="48">
        <v>0</v>
      </c>
      <c r="GR38" s="48">
        <v>0</v>
      </c>
      <c r="GS38" s="48">
        <v>1221.971</v>
      </c>
      <c r="GT38" s="48">
        <v>6608908</v>
      </c>
      <c r="GU38" s="48">
        <v>0</v>
      </c>
      <c r="GV38" s="48">
        <v>4186102</v>
      </c>
      <c r="GW38" s="48">
        <v>0</v>
      </c>
      <c r="GX38" s="48">
        <v>0</v>
      </c>
      <c r="GY38" s="48">
        <v>0</v>
      </c>
      <c r="GZ38" s="48">
        <v>0</v>
      </c>
      <c r="HA38" s="48">
        <v>0</v>
      </c>
      <c r="HB38" s="48">
        <v>0</v>
      </c>
      <c r="HC38" s="48">
        <v>4804.7056220000004</v>
      </c>
      <c r="HD38" s="48">
        <v>821.23400000000004</v>
      </c>
      <c r="HE38" s="48">
        <v>1</v>
      </c>
      <c r="HF38" s="48">
        <v>0</v>
      </c>
      <c r="HG38" s="48">
        <v>5078</v>
      </c>
      <c r="HH38" s="48">
        <v>5078</v>
      </c>
      <c r="HI38" s="48">
        <v>1</v>
      </c>
      <c r="HJ38" s="48">
        <v>41.555950000000003</v>
      </c>
      <c r="HK38" s="48">
        <v>0</v>
      </c>
      <c r="HL38" s="48">
        <v>0</v>
      </c>
      <c r="HM38" s="48">
        <v>0</v>
      </c>
      <c r="HN38" s="48">
        <v>0</v>
      </c>
      <c r="HO38" s="48">
        <v>0</v>
      </c>
      <c r="HP38" s="48">
        <v>0</v>
      </c>
      <c r="HQ38" s="48">
        <v>0</v>
      </c>
      <c r="HR38" s="48">
        <v>0</v>
      </c>
      <c r="HS38" s="48">
        <v>0.97309000000000001</v>
      </c>
      <c r="HT38" s="48">
        <v>5871213</v>
      </c>
      <c r="HU38" s="48">
        <v>0</v>
      </c>
      <c r="HV38" s="48">
        <v>0</v>
      </c>
      <c r="HW38" s="48">
        <v>384046</v>
      </c>
      <c r="HX38" s="48">
        <v>192023</v>
      </c>
      <c r="HY38" s="48">
        <v>0</v>
      </c>
      <c r="IA38" s="48">
        <v>0</v>
      </c>
      <c r="IB38" s="48">
        <v>0</v>
      </c>
      <c r="IC38" s="48">
        <v>0</v>
      </c>
      <c r="ID38" s="48">
        <v>0</v>
      </c>
      <c r="IE38" s="48">
        <v>0</v>
      </c>
      <c r="IF38" s="48">
        <v>0</v>
      </c>
      <c r="IG38" s="48">
        <v>0</v>
      </c>
      <c r="IH38" s="48">
        <v>4186102</v>
      </c>
      <c r="II38" s="48">
        <v>238179</v>
      </c>
      <c r="IJ38" s="48">
        <v>2184627</v>
      </c>
      <c r="IK38" s="48">
        <v>0</v>
      </c>
      <c r="IL38" s="48">
        <v>2422806</v>
      </c>
      <c r="IP38" s="48">
        <v>9095</v>
      </c>
      <c r="IQ38" s="48">
        <v>0</v>
      </c>
      <c r="IR38" s="48">
        <v>0</v>
      </c>
      <c r="IS38" s="48">
        <v>0</v>
      </c>
      <c r="IT38" s="48">
        <v>0</v>
      </c>
      <c r="IU38" s="48">
        <v>0</v>
      </c>
      <c r="IV38" s="48">
        <v>1</v>
      </c>
      <c r="IW38" s="48">
        <v>0</v>
      </c>
      <c r="IX38" s="48">
        <v>0</v>
      </c>
    </row>
    <row r="39" spans="1:258" s="48" customFormat="1">
      <c r="A39" s="47">
        <v>31803</v>
      </c>
      <c r="C39" s="48">
        <v>4</v>
      </c>
      <c r="E39" s="48">
        <v>0</v>
      </c>
      <c r="F39" s="48" t="s">
        <v>330</v>
      </c>
      <c r="G39" s="48">
        <v>1</v>
      </c>
      <c r="H39" s="48">
        <v>0</v>
      </c>
      <c r="I39" s="48" t="s">
        <v>537</v>
      </c>
      <c r="J39" s="48">
        <v>0</v>
      </c>
      <c r="L39" s="48">
        <v>12</v>
      </c>
      <c r="M39" s="48" t="s">
        <v>538</v>
      </c>
      <c r="N39" s="48" t="s">
        <v>537</v>
      </c>
      <c r="O39" s="48" t="s">
        <v>537</v>
      </c>
      <c r="P39" s="48">
        <v>0</v>
      </c>
      <c r="R39" s="48">
        <v>420.02</v>
      </c>
      <c r="S39" s="48">
        <v>0</v>
      </c>
      <c r="T39" s="48">
        <v>0</v>
      </c>
      <c r="U39" s="48">
        <v>6.8000000000000005E-2</v>
      </c>
      <c r="V39" s="48">
        <v>3.698</v>
      </c>
      <c r="W39" s="48">
        <v>0</v>
      </c>
      <c r="X39" s="48">
        <v>0</v>
      </c>
      <c r="Y39" s="48">
        <v>0</v>
      </c>
      <c r="Z39" s="48">
        <v>420.02</v>
      </c>
      <c r="AA39" s="48">
        <v>0</v>
      </c>
      <c r="AB39" s="48">
        <v>0</v>
      </c>
      <c r="AC39" s="48">
        <v>0</v>
      </c>
      <c r="AD39" s="48">
        <v>53.47</v>
      </c>
      <c r="AE39" s="48">
        <v>0</v>
      </c>
      <c r="AF39" s="48">
        <v>0</v>
      </c>
      <c r="AG39" s="48">
        <v>1.46</v>
      </c>
      <c r="AH39" s="48">
        <v>0</v>
      </c>
      <c r="AI39" s="48">
        <v>0</v>
      </c>
      <c r="AJ39" s="48">
        <v>0</v>
      </c>
      <c r="AK39" s="48">
        <v>0</v>
      </c>
      <c r="AL39" s="48">
        <v>0</v>
      </c>
      <c r="AM39" s="48">
        <v>0</v>
      </c>
      <c r="AN39" s="48">
        <v>0</v>
      </c>
      <c r="AO39" s="48">
        <v>0</v>
      </c>
      <c r="AP39" s="48">
        <v>0</v>
      </c>
      <c r="AQ39" s="48">
        <v>5.4169999999999998</v>
      </c>
      <c r="AR39" s="48">
        <v>0</v>
      </c>
      <c r="AS39" s="48">
        <v>0</v>
      </c>
      <c r="AT39" s="48">
        <v>0</v>
      </c>
      <c r="AU39" s="48">
        <v>0</v>
      </c>
      <c r="AV39" s="48">
        <v>0</v>
      </c>
      <c r="AW39" s="48">
        <v>3.766</v>
      </c>
      <c r="AX39" s="48">
        <v>11.433999999999999</v>
      </c>
      <c r="AY39" s="48">
        <v>0</v>
      </c>
      <c r="AZ39" s="48">
        <v>0</v>
      </c>
      <c r="BA39" s="48">
        <v>0</v>
      </c>
      <c r="BB39" s="48">
        <v>416.25400000000002</v>
      </c>
      <c r="BC39" s="48">
        <v>333</v>
      </c>
      <c r="BD39" s="48">
        <v>66.167000000000002</v>
      </c>
      <c r="BE39" s="48">
        <v>19.667000000000002</v>
      </c>
      <c r="BF39" s="48">
        <v>0</v>
      </c>
      <c r="BG39" s="48">
        <v>0</v>
      </c>
      <c r="BH39" s="48">
        <v>0</v>
      </c>
      <c r="BI39" s="48">
        <v>1</v>
      </c>
      <c r="BJ39" s="48">
        <v>0</v>
      </c>
      <c r="BK39" s="48">
        <v>5078</v>
      </c>
      <c r="BL39" s="48">
        <v>6152</v>
      </c>
      <c r="BM39" s="48">
        <v>2560795</v>
      </c>
      <c r="BN39" s="48">
        <v>0</v>
      </c>
      <c r="BO39" s="48">
        <v>135083</v>
      </c>
      <c r="BP39" s="48">
        <v>40706</v>
      </c>
      <c r="BQ39" s="48">
        <v>0</v>
      </c>
      <c r="BR39" s="48">
        <v>40706</v>
      </c>
      <c r="BS39" s="48">
        <v>0</v>
      </c>
      <c r="BT39" s="48">
        <v>409723</v>
      </c>
      <c r="BU39" s="48">
        <v>0</v>
      </c>
      <c r="BV39" s="48">
        <v>409723</v>
      </c>
      <c r="BW39" s="48">
        <v>0</v>
      </c>
      <c r="BX39" s="48">
        <v>70342</v>
      </c>
      <c r="BY39" s="48">
        <v>0</v>
      </c>
      <c r="BZ39" s="48">
        <v>0</v>
      </c>
      <c r="CA39" s="48">
        <v>0</v>
      </c>
      <c r="CB39" s="48">
        <v>0</v>
      </c>
      <c r="CC39" s="48">
        <v>9880</v>
      </c>
      <c r="CD39" s="48">
        <v>0</v>
      </c>
      <c r="CE39" s="48">
        <v>80222</v>
      </c>
      <c r="CF39" s="48">
        <v>14704</v>
      </c>
      <c r="CG39" s="48">
        <v>0</v>
      </c>
      <c r="CH39" s="48">
        <v>0</v>
      </c>
      <c r="CI39" s="48">
        <v>0</v>
      </c>
      <c r="CJ39" s="48">
        <v>2709</v>
      </c>
      <c r="CK39" s="48">
        <v>14519</v>
      </c>
      <c r="CL39" s="48">
        <v>0</v>
      </c>
      <c r="CM39" s="48">
        <v>14519</v>
      </c>
      <c r="CN39" s="48">
        <v>0</v>
      </c>
      <c r="CO39" s="48">
        <v>0</v>
      </c>
      <c r="CP39" s="48">
        <v>0</v>
      </c>
      <c r="CQ39" s="48">
        <v>0</v>
      </c>
      <c r="CR39" s="48">
        <v>0</v>
      </c>
      <c r="CS39" s="48">
        <v>0</v>
      </c>
      <c r="CT39" s="48">
        <v>0</v>
      </c>
      <c r="CU39" s="48">
        <v>0</v>
      </c>
      <c r="CV39" s="48">
        <v>0</v>
      </c>
      <c r="CW39" s="48">
        <v>0</v>
      </c>
      <c r="CX39" s="48">
        <v>0</v>
      </c>
      <c r="CY39" s="48">
        <v>0</v>
      </c>
      <c r="CZ39" s="48">
        <v>0</v>
      </c>
      <c r="DA39" s="48">
        <v>0</v>
      </c>
      <c r="DB39" s="48">
        <v>0</v>
      </c>
      <c r="DC39" s="48">
        <v>0</v>
      </c>
      <c r="DD39" s="48">
        <v>0</v>
      </c>
      <c r="DE39" s="48">
        <v>0</v>
      </c>
      <c r="DF39" s="48">
        <v>0</v>
      </c>
      <c r="DG39" s="48">
        <v>0</v>
      </c>
      <c r="DH39" s="48">
        <v>2709</v>
      </c>
      <c r="DI39" s="48">
        <v>0</v>
      </c>
      <c r="DJ39" s="48">
        <v>0</v>
      </c>
      <c r="DK39" s="48">
        <v>0</v>
      </c>
      <c r="DL39" s="48">
        <v>0</v>
      </c>
      <c r="DM39" s="48">
        <v>0</v>
      </c>
      <c r="DN39" s="48">
        <v>0</v>
      </c>
      <c r="DO39" s="48">
        <v>0</v>
      </c>
      <c r="DP39" s="48">
        <v>0</v>
      </c>
      <c r="DQ39" s="48">
        <v>0</v>
      </c>
      <c r="DR39" s="48">
        <v>0</v>
      </c>
      <c r="DS39" s="48">
        <v>0</v>
      </c>
      <c r="DU39" s="48">
        <v>3120669</v>
      </c>
      <c r="DV39" s="48">
        <v>0</v>
      </c>
      <c r="DW39" s="48">
        <v>0</v>
      </c>
      <c r="DX39" s="48">
        <v>0</v>
      </c>
      <c r="DY39" s="48">
        <v>0</v>
      </c>
      <c r="DZ39" s="48">
        <v>286.61700000000002</v>
      </c>
      <c r="EA39" s="48">
        <v>120379</v>
      </c>
      <c r="EB39" s="48">
        <v>420</v>
      </c>
      <c r="EC39" s="48">
        <v>135083</v>
      </c>
      <c r="ED39" s="48">
        <v>0</v>
      </c>
      <c r="EE39" s="48">
        <v>2985586</v>
      </c>
      <c r="EG39" s="48">
        <v>0</v>
      </c>
      <c r="EH39" s="48">
        <v>0</v>
      </c>
      <c r="EI39" s="48">
        <v>0</v>
      </c>
      <c r="EJ39" s="48">
        <v>0</v>
      </c>
      <c r="EK39" s="48">
        <v>0</v>
      </c>
      <c r="EL39" s="48">
        <v>0</v>
      </c>
      <c r="EM39" s="48">
        <v>0</v>
      </c>
      <c r="EN39" s="48">
        <v>0</v>
      </c>
      <c r="EO39" s="48">
        <v>0</v>
      </c>
      <c r="EP39" s="48">
        <v>0</v>
      </c>
      <c r="EQ39" s="48">
        <v>0</v>
      </c>
      <c r="ER39" s="48">
        <v>0</v>
      </c>
      <c r="ES39" s="48">
        <v>0</v>
      </c>
      <c r="ET39" s="48">
        <v>0</v>
      </c>
      <c r="EU39" s="48">
        <v>0</v>
      </c>
      <c r="EV39" s="48">
        <v>0</v>
      </c>
      <c r="EW39" s="48">
        <v>0</v>
      </c>
      <c r="EX39" s="48">
        <v>3281757</v>
      </c>
      <c r="EY39" s="48">
        <v>201995</v>
      </c>
      <c r="EZ39" s="48">
        <v>3299170</v>
      </c>
      <c r="FA39" s="48">
        <v>0</v>
      </c>
      <c r="FB39" s="48">
        <v>0</v>
      </c>
      <c r="FC39" s="48">
        <v>0</v>
      </c>
      <c r="FD39" s="48">
        <v>94176</v>
      </c>
      <c r="FE39" s="48">
        <v>0</v>
      </c>
      <c r="FF39" s="48">
        <v>0</v>
      </c>
      <c r="FG39" s="48">
        <v>0</v>
      </c>
      <c r="FH39" s="48">
        <v>0</v>
      </c>
      <c r="FJ39" s="48">
        <v>0</v>
      </c>
      <c r="FK39" s="48">
        <v>0</v>
      </c>
      <c r="FL39" s="48">
        <v>0</v>
      </c>
      <c r="FM39" s="48">
        <v>0</v>
      </c>
      <c r="FO39" s="48">
        <v>0</v>
      </c>
      <c r="FP39" s="48">
        <v>0</v>
      </c>
      <c r="FQ39" s="48" t="s">
        <v>80</v>
      </c>
      <c r="FR39" s="48">
        <v>420.02</v>
      </c>
      <c r="FS39" s="48">
        <v>0</v>
      </c>
      <c r="FT39" s="48">
        <v>0</v>
      </c>
      <c r="FU39" s="48">
        <v>0</v>
      </c>
      <c r="FV39" s="48">
        <v>0</v>
      </c>
      <c r="FW39" s="48">
        <v>0</v>
      </c>
      <c r="FX39" s="48">
        <v>0</v>
      </c>
      <c r="FY39" s="48">
        <v>0</v>
      </c>
      <c r="FZ39" s="48">
        <v>0</v>
      </c>
      <c r="GA39" s="48">
        <v>0</v>
      </c>
      <c r="GB39" s="52">
        <v>5.3545445599999998E-2</v>
      </c>
      <c r="GC39" s="52">
        <v>4.68582762E-2</v>
      </c>
      <c r="GD39" s="48">
        <v>0</v>
      </c>
      <c r="GE39" s="48">
        <v>0</v>
      </c>
      <c r="GM39" s="48">
        <v>0</v>
      </c>
      <c r="GN39" s="48">
        <v>0</v>
      </c>
      <c r="GP39" s="48">
        <v>0</v>
      </c>
      <c r="GQ39" s="48">
        <v>0</v>
      </c>
      <c r="GR39" s="48">
        <v>0</v>
      </c>
      <c r="GS39" s="48">
        <v>629.04700000000003</v>
      </c>
      <c r="GT39" s="48">
        <v>3419549</v>
      </c>
      <c r="GU39" s="48">
        <v>0</v>
      </c>
      <c r="GV39" s="48">
        <v>3122370</v>
      </c>
      <c r="GW39" s="48">
        <v>0</v>
      </c>
      <c r="GX39" s="48">
        <v>0</v>
      </c>
      <c r="GY39" s="48">
        <v>0</v>
      </c>
      <c r="GZ39" s="48">
        <v>0</v>
      </c>
      <c r="HA39" s="48">
        <v>0</v>
      </c>
      <c r="HB39" s="48">
        <v>0</v>
      </c>
      <c r="HC39" s="48">
        <v>4804.7056220000004</v>
      </c>
      <c r="HD39" s="48">
        <v>416.25400000000002</v>
      </c>
      <c r="HE39" s="48">
        <v>1</v>
      </c>
      <c r="HF39" s="48">
        <v>0</v>
      </c>
      <c r="HG39" s="48">
        <v>5078</v>
      </c>
      <c r="HH39" s="48">
        <v>5078</v>
      </c>
      <c r="HI39" s="48">
        <v>1</v>
      </c>
      <c r="HJ39" s="48">
        <v>21.001000000000001</v>
      </c>
      <c r="HK39" s="48">
        <v>0</v>
      </c>
      <c r="HL39" s="48">
        <v>0</v>
      </c>
      <c r="HM39" s="48">
        <v>0</v>
      </c>
      <c r="HN39" s="48">
        <v>0</v>
      </c>
      <c r="HO39" s="48">
        <v>0</v>
      </c>
      <c r="HP39" s="48">
        <v>0</v>
      </c>
      <c r="HQ39" s="48">
        <v>0</v>
      </c>
      <c r="HR39" s="48">
        <v>0</v>
      </c>
      <c r="HS39" s="48">
        <v>0.97309000000000001</v>
      </c>
      <c r="HT39" s="48">
        <v>3022385</v>
      </c>
      <c r="HU39" s="48">
        <v>0</v>
      </c>
      <c r="HV39" s="48">
        <v>0</v>
      </c>
      <c r="HW39" s="48">
        <v>384046</v>
      </c>
      <c r="HX39" s="48">
        <v>192023</v>
      </c>
      <c r="HY39" s="48">
        <v>0</v>
      </c>
      <c r="IA39" s="48">
        <v>0</v>
      </c>
      <c r="IB39" s="48">
        <v>0</v>
      </c>
      <c r="IC39" s="48">
        <v>0</v>
      </c>
      <c r="ID39" s="48">
        <v>0</v>
      </c>
      <c r="IE39" s="48">
        <v>0</v>
      </c>
      <c r="IF39" s="48">
        <v>0</v>
      </c>
      <c r="IG39" s="48">
        <v>0</v>
      </c>
      <c r="IH39" s="48">
        <v>3122370</v>
      </c>
      <c r="II39" s="48">
        <v>135083</v>
      </c>
      <c r="IJ39" s="48">
        <v>176800</v>
      </c>
      <c r="IK39" s="48">
        <v>0</v>
      </c>
      <c r="IL39" s="48">
        <v>311883</v>
      </c>
      <c r="IP39" s="48">
        <v>9095</v>
      </c>
      <c r="IQ39" s="48">
        <v>0</v>
      </c>
      <c r="IR39" s="48">
        <v>0</v>
      </c>
      <c r="IS39" s="48">
        <v>0</v>
      </c>
      <c r="IT39" s="48">
        <v>0</v>
      </c>
      <c r="IU39" s="48">
        <v>0</v>
      </c>
      <c r="IV39" s="48">
        <v>1</v>
      </c>
      <c r="IW39" s="48">
        <v>0</v>
      </c>
      <c r="IX39" s="48">
        <v>0</v>
      </c>
    </row>
    <row r="40" spans="1:258" s="48" customFormat="1">
      <c r="A40" s="47">
        <v>43801</v>
      </c>
      <c r="C40" s="48">
        <v>4</v>
      </c>
      <c r="E40" s="48">
        <v>0</v>
      </c>
      <c r="F40" s="48" t="s">
        <v>330</v>
      </c>
      <c r="G40" s="48">
        <v>1</v>
      </c>
      <c r="H40" s="48">
        <v>0</v>
      </c>
      <c r="I40" s="48" t="s">
        <v>537</v>
      </c>
      <c r="J40" s="48">
        <v>0</v>
      </c>
      <c r="L40" s="48">
        <v>12</v>
      </c>
      <c r="M40" s="48" t="s">
        <v>538</v>
      </c>
      <c r="N40" s="48" t="s">
        <v>537</v>
      </c>
      <c r="O40" s="48" t="s">
        <v>537</v>
      </c>
      <c r="P40" s="48">
        <v>0</v>
      </c>
      <c r="R40" s="48">
        <v>872.96500000000003</v>
      </c>
      <c r="S40" s="48">
        <v>0</v>
      </c>
      <c r="T40" s="48">
        <v>0</v>
      </c>
      <c r="U40" s="48">
        <v>1.0760000000000001</v>
      </c>
      <c r="V40" s="48">
        <v>0</v>
      </c>
      <c r="W40" s="48">
        <v>0</v>
      </c>
      <c r="X40" s="48">
        <v>0</v>
      </c>
      <c r="Y40" s="48">
        <v>0</v>
      </c>
      <c r="Z40" s="48">
        <v>872.96500000000003</v>
      </c>
      <c r="AA40" s="48">
        <v>0</v>
      </c>
      <c r="AB40" s="48">
        <v>0</v>
      </c>
      <c r="AC40" s="48">
        <v>0</v>
      </c>
      <c r="AD40" s="48">
        <v>0</v>
      </c>
      <c r="AE40" s="48">
        <v>0</v>
      </c>
      <c r="AF40" s="48">
        <v>0</v>
      </c>
      <c r="AG40" s="48">
        <v>21.238</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1.0760000000000001</v>
      </c>
      <c r="AX40" s="48">
        <v>5.38</v>
      </c>
      <c r="AY40" s="48">
        <v>0</v>
      </c>
      <c r="AZ40" s="48">
        <v>0</v>
      </c>
      <c r="BA40" s="48">
        <v>0</v>
      </c>
      <c r="BB40" s="48">
        <v>871.88900000000001</v>
      </c>
      <c r="BC40" s="48">
        <v>81</v>
      </c>
      <c r="BD40" s="48">
        <v>2.8250000000000002</v>
      </c>
      <c r="BE40" s="48">
        <v>0</v>
      </c>
      <c r="BF40" s="48">
        <v>0</v>
      </c>
      <c r="BG40" s="48">
        <v>0</v>
      </c>
      <c r="BH40" s="48">
        <v>0</v>
      </c>
      <c r="BI40" s="48">
        <v>1</v>
      </c>
      <c r="BJ40" s="48">
        <v>0</v>
      </c>
      <c r="BK40" s="48">
        <v>5078</v>
      </c>
      <c r="BL40" s="48">
        <v>6152</v>
      </c>
      <c r="BM40" s="48">
        <v>5363861</v>
      </c>
      <c r="BN40" s="48">
        <v>0</v>
      </c>
      <c r="BO40" s="48">
        <v>250217</v>
      </c>
      <c r="BP40" s="48">
        <v>1738</v>
      </c>
      <c r="BQ40" s="48">
        <v>0</v>
      </c>
      <c r="BR40" s="48">
        <v>1738</v>
      </c>
      <c r="BS40" s="48">
        <v>0</v>
      </c>
      <c r="BT40" s="48">
        <v>99662</v>
      </c>
      <c r="BU40" s="48">
        <v>0</v>
      </c>
      <c r="BV40" s="48">
        <v>99662</v>
      </c>
      <c r="BW40" s="48">
        <v>0</v>
      </c>
      <c r="BX40" s="48">
        <v>33098</v>
      </c>
      <c r="BY40" s="48">
        <v>0</v>
      </c>
      <c r="BZ40" s="48">
        <v>0</v>
      </c>
      <c r="CA40" s="48">
        <v>0</v>
      </c>
      <c r="CB40" s="48">
        <v>0</v>
      </c>
      <c r="CC40" s="48">
        <v>143722</v>
      </c>
      <c r="CD40" s="48">
        <v>0</v>
      </c>
      <c r="CE40" s="48">
        <v>176820</v>
      </c>
      <c r="CF40" s="48">
        <v>0</v>
      </c>
      <c r="CG40" s="48">
        <v>0</v>
      </c>
      <c r="CH40" s="48">
        <v>0</v>
      </c>
      <c r="CI40" s="48">
        <v>0</v>
      </c>
      <c r="CJ40" s="48">
        <v>0</v>
      </c>
      <c r="CK40" s="48">
        <v>0</v>
      </c>
      <c r="CL40" s="48">
        <v>0</v>
      </c>
      <c r="CM40" s="48">
        <v>0</v>
      </c>
      <c r="CN40" s="48">
        <v>0</v>
      </c>
      <c r="CO40" s="48">
        <v>0</v>
      </c>
      <c r="CP40" s="48">
        <v>0</v>
      </c>
      <c r="CQ40" s="48">
        <v>0</v>
      </c>
      <c r="CR40" s="48">
        <v>0</v>
      </c>
      <c r="CS40" s="48">
        <v>0</v>
      </c>
      <c r="CT40" s="48">
        <v>0</v>
      </c>
      <c r="CU40" s="48">
        <v>0</v>
      </c>
      <c r="CV40" s="48">
        <v>0</v>
      </c>
      <c r="CW40" s="48">
        <v>0</v>
      </c>
      <c r="CX40" s="48">
        <v>0</v>
      </c>
      <c r="CY40" s="48">
        <v>0</v>
      </c>
      <c r="CZ40" s="48">
        <v>0</v>
      </c>
      <c r="DA40" s="48">
        <v>0</v>
      </c>
      <c r="DB40" s="48">
        <v>0</v>
      </c>
      <c r="DC40" s="48">
        <v>0</v>
      </c>
      <c r="DD40" s="48">
        <v>0</v>
      </c>
      <c r="DE40" s="48">
        <v>0</v>
      </c>
      <c r="DF40" s="48">
        <v>0</v>
      </c>
      <c r="DG40" s="48">
        <v>0</v>
      </c>
      <c r="DH40" s="48">
        <v>0</v>
      </c>
      <c r="DI40" s="48">
        <v>0</v>
      </c>
      <c r="DJ40" s="48">
        <v>0</v>
      </c>
      <c r="DK40" s="48">
        <v>0</v>
      </c>
      <c r="DL40" s="48">
        <v>0</v>
      </c>
      <c r="DM40" s="48">
        <v>0</v>
      </c>
      <c r="DN40" s="48">
        <v>0</v>
      </c>
      <c r="DO40" s="48">
        <v>0</v>
      </c>
      <c r="DP40" s="48">
        <v>0</v>
      </c>
      <c r="DQ40" s="48">
        <v>0</v>
      </c>
      <c r="DR40" s="48">
        <v>0</v>
      </c>
      <c r="DS40" s="48">
        <v>0</v>
      </c>
      <c r="DU40" s="48">
        <v>5642081</v>
      </c>
      <c r="DV40" s="48">
        <v>0</v>
      </c>
      <c r="DW40" s="48">
        <v>0</v>
      </c>
      <c r="DX40" s="48">
        <v>0</v>
      </c>
      <c r="DY40" s="48">
        <v>0</v>
      </c>
      <c r="DZ40" s="48">
        <v>286.61700000000002</v>
      </c>
      <c r="EA40" s="48">
        <v>250217</v>
      </c>
      <c r="EB40" s="48">
        <v>873</v>
      </c>
      <c r="EC40" s="48">
        <v>250217</v>
      </c>
      <c r="ED40" s="48">
        <v>0</v>
      </c>
      <c r="EE40" s="48">
        <v>5391864</v>
      </c>
      <c r="EG40" s="48">
        <v>0</v>
      </c>
      <c r="EH40" s="48">
        <v>0</v>
      </c>
      <c r="EI40" s="48">
        <v>0</v>
      </c>
      <c r="EJ40" s="48">
        <v>0</v>
      </c>
      <c r="EK40" s="48">
        <v>0</v>
      </c>
      <c r="EL40" s="48">
        <v>0</v>
      </c>
      <c r="EM40" s="48">
        <v>0</v>
      </c>
      <c r="EN40" s="48">
        <v>0</v>
      </c>
      <c r="EO40" s="48">
        <v>0</v>
      </c>
      <c r="EP40" s="48">
        <v>0</v>
      </c>
      <c r="EQ40" s="48">
        <v>0</v>
      </c>
      <c r="ER40" s="48">
        <v>0</v>
      </c>
      <c r="ES40" s="48">
        <v>0</v>
      </c>
      <c r="ET40" s="48">
        <v>0</v>
      </c>
      <c r="EU40" s="48">
        <v>0</v>
      </c>
      <c r="EV40" s="48">
        <v>0</v>
      </c>
      <c r="EW40" s="48">
        <v>0</v>
      </c>
      <c r="EX40" s="48">
        <v>5929867</v>
      </c>
      <c r="EY40" s="48">
        <v>366929</v>
      </c>
      <c r="EZ40" s="48">
        <v>5929867</v>
      </c>
      <c r="FA40" s="48">
        <v>0</v>
      </c>
      <c r="FB40" s="48">
        <v>0</v>
      </c>
      <c r="FC40" s="48">
        <v>0</v>
      </c>
      <c r="FD40" s="48">
        <v>171074</v>
      </c>
      <c r="FE40" s="48">
        <v>0</v>
      </c>
      <c r="FF40" s="48">
        <v>0</v>
      </c>
      <c r="FG40" s="48">
        <v>0</v>
      </c>
      <c r="FH40" s="48">
        <v>0</v>
      </c>
      <c r="FJ40" s="48">
        <v>0</v>
      </c>
      <c r="FK40" s="48">
        <v>0</v>
      </c>
      <c r="FL40" s="48">
        <v>0</v>
      </c>
      <c r="FM40" s="48">
        <v>0</v>
      </c>
      <c r="FO40" s="48">
        <v>0</v>
      </c>
      <c r="FP40" s="48">
        <v>0</v>
      </c>
      <c r="FQ40" s="48" t="s">
        <v>560</v>
      </c>
      <c r="FR40" s="48">
        <v>872.96500000000003</v>
      </c>
      <c r="FS40" s="48">
        <v>0</v>
      </c>
      <c r="FT40" s="48">
        <v>0</v>
      </c>
      <c r="FU40" s="48">
        <v>0</v>
      </c>
      <c r="FV40" s="48">
        <v>0</v>
      </c>
      <c r="FW40" s="48">
        <v>0</v>
      </c>
      <c r="FX40" s="48">
        <v>0</v>
      </c>
      <c r="FY40" s="48">
        <v>0</v>
      </c>
      <c r="FZ40" s="48">
        <v>0</v>
      </c>
      <c r="GA40" s="48">
        <v>0</v>
      </c>
      <c r="GB40" s="52">
        <v>5.3545445599999998E-2</v>
      </c>
      <c r="GC40" s="52">
        <v>4.68582762E-2</v>
      </c>
      <c r="GD40" s="48">
        <v>0</v>
      </c>
      <c r="GE40" s="48">
        <v>0</v>
      </c>
      <c r="GM40" s="48">
        <v>0</v>
      </c>
      <c r="GN40" s="48">
        <v>0</v>
      </c>
      <c r="GP40" s="48">
        <v>0</v>
      </c>
      <c r="GQ40" s="48">
        <v>0</v>
      </c>
      <c r="GR40" s="48">
        <v>0</v>
      </c>
      <c r="GS40" s="48">
        <v>1142.683</v>
      </c>
      <c r="GT40" s="48">
        <v>6180084</v>
      </c>
      <c r="GU40" s="48">
        <v>0</v>
      </c>
      <c r="GV40" s="48">
        <v>5866271</v>
      </c>
      <c r="GW40" s="48">
        <v>0</v>
      </c>
      <c r="GX40" s="48">
        <v>0</v>
      </c>
      <c r="GY40" s="48">
        <v>0</v>
      </c>
      <c r="GZ40" s="48">
        <v>0</v>
      </c>
      <c r="HA40" s="48">
        <v>0</v>
      </c>
      <c r="HB40" s="48">
        <v>0</v>
      </c>
      <c r="HC40" s="48">
        <v>4804.7056220000004</v>
      </c>
      <c r="HD40" s="48">
        <v>871.88900000000001</v>
      </c>
      <c r="HE40" s="48">
        <v>1</v>
      </c>
      <c r="HF40" s="48">
        <v>0</v>
      </c>
      <c r="HG40" s="48">
        <v>5078</v>
      </c>
      <c r="HH40" s="48">
        <v>5078</v>
      </c>
      <c r="HI40" s="48">
        <v>1</v>
      </c>
      <c r="HJ40" s="48">
        <v>43.648249999999997</v>
      </c>
      <c r="HK40" s="48">
        <v>0</v>
      </c>
      <c r="HL40" s="48">
        <v>0</v>
      </c>
      <c r="HM40" s="48">
        <v>0</v>
      </c>
      <c r="HN40" s="48">
        <v>0</v>
      </c>
      <c r="HO40" s="48">
        <v>0</v>
      </c>
      <c r="HP40" s="48">
        <v>0</v>
      </c>
      <c r="HQ40" s="48">
        <v>0</v>
      </c>
      <c r="HR40" s="48">
        <v>0</v>
      </c>
      <c r="HS40" s="48">
        <v>0.97309000000000001</v>
      </c>
      <c r="HT40" s="48">
        <v>5490255</v>
      </c>
      <c r="HU40" s="48">
        <v>0</v>
      </c>
      <c r="HV40" s="48">
        <v>0</v>
      </c>
      <c r="HW40" s="48">
        <v>384046</v>
      </c>
      <c r="HX40" s="48">
        <v>192023</v>
      </c>
      <c r="HY40" s="48">
        <v>0</v>
      </c>
      <c r="IA40" s="48">
        <v>0</v>
      </c>
      <c r="IB40" s="48">
        <v>0</v>
      </c>
      <c r="IC40" s="48">
        <v>0</v>
      </c>
      <c r="ID40" s="48">
        <v>0</v>
      </c>
      <c r="IE40" s="48">
        <v>0</v>
      </c>
      <c r="IF40" s="48">
        <v>0</v>
      </c>
      <c r="IG40" s="48">
        <v>0</v>
      </c>
      <c r="IH40" s="48">
        <v>5866271</v>
      </c>
      <c r="II40" s="48">
        <v>250217</v>
      </c>
      <c r="IJ40" s="48">
        <v>63596</v>
      </c>
      <c r="IK40" s="48">
        <v>0</v>
      </c>
      <c r="IL40" s="48">
        <v>313813</v>
      </c>
      <c r="IP40" s="48">
        <v>9095</v>
      </c>
      <c r="IQ40" s="48">
        <v>0</v>
      </c>
      <c r="IR40" s="48">
        <v>0</v>
      </c>
      <c r="IS40" s="48">
        <v>0</v>
      </c>
      <c r="IT40" s="48">
        <v>0</v>
      </c>
      <c r="IU40" s="48">
        <v>0</v>
      </c>
      <c r="IV40" s="48">
        <v>1</v>
      </c>
      <c r="IW40" s="48">
        <v>0</v>
      </c>
      <c r="IX40" s="48">
        <v>0</v>
      </c>
    </row>
    <row r="41" spans="1:258" s="48" customFormat="1">
      <c r="A41" s="47">
        <v>46802</v>
      </c>
      <c r="C41" s="48">
        <v>4</v>
      </c>
      <c r="E41" s="48">
        <v>0</v>
      </c>
      <c r="F41" s="48" t="s">
        <v>330</v>
      </c>
      <c r="G41" s="48">
        <v>1</v>
      </c>
      <c r="H41" s="48">
        <v>0</v>
      </c>
      <c r="I41" s="48" t="s">
        <v>537</v>
      </c>
      <c r="J41" s="48">
        <v>0</v>
      </c>
      <c r="L41" s="48">
        <v>12</v>
      </c>
      <c r="M41" s="48" t="s">
        <v>538</v>
      </c>
      <c r="N41" s="48" t="s">
        <v>537</v>
      </c>
      <c r="O41" s="48" t="s">
        <v>537</v>
      </c>
      <c r="P41" s="48">
        <v>0</v>
      </c>
      <c r="R41" s="48">
        <v>136.101</v>
      </c>
      <c r="S41" s="48">
        <v>0</v>
      </c>
      <c r="T41" s="48">
        <v>0.11600000000000001</v>
      </c>
      <c r="U41" s="48">
        <v>5.3999999999999999E-2</v>
      </c>
      <c r="V41" s="48">
        <v>0</v>
      </c>
      <c r="W41" s="48">
        <v>0</v>
      </c>
      <c r="X41" s="48">
        <v>0</v>
      </c>
      <c r="Y41" s="48">
        <v>0</v>
      </c>
      <c r="Z41" s="48">
        <v>136.101</v>
      </c>
      <c r="AA41" s="48">
        <v>0</v>
      </c>
      <c r="AB41" s="48">
        <v>0</v>
      </c>
      <c r="AC41" s="48">
        <v>0</v>
      </c>
      <c r="AD41" s="48">
        <v>112.7</v>
      </c>
      <c r="AE41" s="48">
        <v>0</v>
      </c>
      <c r="AF41" s="48">
        <v>47.646999999999998</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47.817</v>
      </c>
      <c r="AX41" s="48">
        <v>0.61799999999999999</v>
      </c>
      <c r="AY41" s="48">
        <v>0</v>
      </c>
      <c r="AZ41" s="48">
        <v>0</v>
      </c>
      <c r="BA41" s="48">
        <v>0</v>
      </c>
      <c r="BB41" s="48">
        <v>88.284000000000006</v>
      </c>
      <c r="BC41" s="48">
        <v>173.33</v>
      </c>
      <c r="BD41" s="48">
        <v>2.7749999999999999</v>
      </c>
      <c r="BE41" s="48">
        <v>0</v>
      </c>
      <c r="BF41" s="48">
        <v>0</v>
      </c>
      <c r="BG41" s="48">
        <v>0</v>
      </c>
      <c r="BH41" s="48">
        <v>0</v>
      </c>
      <c r="BI41" s="48">
        <v>1</v>
      </c>
      <c r="BJ41" s="48">
        <v>0</v>
      </c>
      <c r="BK41" s="48">
        <v>5078</v>
      </c>
      <c r="BL41" s="48">
        <v>6152</v>
      </c>
      <c r="BM41" s="48">
        <v>543123</v>
      </c>
      <c r="BN41" s="48">
        <v>0</v>
      </c>
      <c r="BO41" s="48">
        <v>69973</v>
      </c>
      <c r="BP41" s="48">
        <v>1707</v>
      </c>
      <c r="BQ41" s="48">
        <v>0</v>
      </c>
      <c r="BR41" s="48">
        <v>1707</v>
      </c>
      <c r="BS41" s="48">
        <v>0</v>
      </c>
      <c r="BT41" s="48">
        <v>213265</v>
      </c>
      <c r="BU41" s="48">
        <v>0</v>
      </c>
      <c r="BV41" s="48">
        <v>213265</v>
      </c>
      <c r="BW41" s="48">
        <v>0</v>
      </c>
      <c r="BX41" s="48">
        <v>3802</v>
      </c>
      <c r="BY41" s="48">
        <v>0</v>
      </c>
      <c r="BZ41" s="48">
        <v>1172497</v>
      </c>
      <c r="CA41" s="48">
        <v>0</v>
      </c>
      <c r="CB41" s="48">
        <v>0</v>
      </c>
      <c r="CC41" s="48">
        <v>0</v>
      </c>
      <c r="CD41" s="48">
        <v>0</v>
      </c>
      <c r="CE41" s="48">
        <v>1176299</v>
      </c>
      <c r="CF41" s="48">
        <v>30993</v>
      </c>
      <c r="CG41" s="48">
        <v>0</v>
      </c>
      <c r="CH41" s="48">
        <v>0</v>
      </c>
      <c r="CI41" s="48">
        <v>0</v>
      </c>
      <c r="CJ41" s="48">
        <v>0</v>
      </c>
      <c r="CK41" s="48">
        <v>0</v>
      </c>
      <c r="CL41" s="48">
        <v>0</v>
      </c>
      <c r="CM41" s="48">
        <v>0</v>
      </c>
      <c r="CN41" s="48">
        <v>0</v>
      </c>
      <c r="CO41" s="48">
        <v>0</v>
      </c>
      <c r="CP41" s="48">
        <v>0</v>
      </c>
      <c r="CQ41" s="48">
        <v>0</v>
      </c>
      <c r="CR41" s="48">
        <v>0</v>
      </c>
      <c r="CS41" s="48">
        <v>0</v>
      </c>
      <c r="CT41" s="48">
        <v>0</v>
      </c>
      <c r="CU41" s="48">
        <v>0</v>
      </c>
      <c r="CV41" s="48">
        <v>0</v>
      </c>
      <c r="CW41" s="48">
        <v>0</v>
      </c>
      <c r="CX41" s="48">
        <v>0</v>
      </c>
      <c r="CY41" s="48">
        <v>0</v>
      </c>
      <c r="CZ41" s="48">
        <v>0</v>
      </c>
      <c r="DA41" s="48">
        <v>0</v>
      </c>
      <c r="DB41" s="48">
        <v>0</v>
      </c>
      <c r="DC41" s="48">
        <v>0</v>
      </c>
      <c r="DD41" s="48">
        <v>0</v>
      </c>
      <c r="DE41" s="48">
        <v>0</v>
      </c>
      <c r="DF41" s="48">
        <v>0</v>
      </c>
      <c r="DG41" s="48">
        <v>0</v>
      </c>
      <c r="DH41" s="48">
        <v>0</v>
      </c>
      <c r="DI41" s="48">
        <v>0</v>
      </c>
      <c r="DJ41" s="48">
        <v>0</v>
      </c>
      <c r="DK41" s="48">
        <v>0</v>
      </c>
      <c r="DL41" s="48">
        <v>0</v>
      </c>
      <c r="DM41" s="48">
        <v>0</v>
      </c>
      <c r="DN41" s="48">
        <v>0</v>
      </c>
      <c r="DO41" s="48">
        <v>0</v>
      </c>
      <c r="DP41" s="48">
        <v>0</v>
      </c>
      <c r="DQ41" s="48">
        <v>0</v>
      </c>
      <c r="DR41" s="48">
        <v>0</v>
      </c>
      <c r="DS41" s="48">
        <v>0</v>
      </c>
      <c r="DU41" s="48">
        <v>1965387</v>
      </c>
      <c r="DV41" s="48">
        <v>0</v>
      </c>
      <c r="DW41" s="48">
        <v>0</v>
      </c>
      <c r="DX41" s="48">
        <v>0</v>
      </c>
      <c r="DY41" s="48">
        <v>0</v>
      </c>
      <c r="DZ41" s="48">
        <v>286.61700000000002</v>
      </c>
      <c r="EA41" s="48">
        <v>38980</v>
      </c>
      <c r="EB41" s="48">
        <v>136</v>
      </c>
      <c r="EC41" s="48">
        <v>69973</v>
      </c>
      <c r="ED41" s="48">
        <v>0</v>
      </c>
      <c r="EE41" s="48">
        <v>1895414</v>
      </c>
      <c r="EG41" s="48">
        <v>0</v>
      </c>
      <c r="EH41" s="48">
        <v>0</v>
      </c>
      <c r="EI41" s="48">
        <v>0</v>
      </c>
      <c r="EJ41" s="48">
        <v>0</v>
      </c>
      <c r="EK41" s="48">
        <v>0</v>
      </c>
      <c r="EL41" s="48">
        <v>0</v>
      </c>
      <c r="EM41" s="48">
        <v>0</v>
      </c>
      <c r="EN41" s="48">
        <v>0</v>
      </c>
      <c r="EO41" s="48">
        <v>0</v>
      </c>
      <c r="EP41" s="48">
        <v>0</v>
      </c>
      <c r="EQ41" s="48">
        <v>0</v>
      </c>
      <c r="ER41" s="48">
        <v>0</v>
      </c>
      <c r="ES41" s="48">
        <v>0</v>
      </c>
      <c r="ET41" s="48">
        <v>0</v>
      </c>
      <c r="EU41" s="48">
        <v>0</v>
      </c>
      <c r="EV41" s="48">
        <v>0</v>
      </c>
      <c r="EW41" s="48">
        <v>0</v>
      </c>
      <c r="EX41" s="48">
        <v>2079869</v>
      </c>
      <c r="EY41" s="48">
        <v>125802</v>
      </c>
      <c r="EZ41" s="48">
        <v>2110862</v>
      </c>
      <c r="FA41" s="48">
        <v>0</v>
      </c>
      <c r="FB41" s="48">
        <v>0</v>
      </c>
      <c r="FC41" s="48">
        <v>0</v>
      </c>
      <c r="FD41" s="48">
        <v>58653</v>
      </c>
      <c r="FE41" s="48">
        <v>0</v>
      </c>
      <c r="FF41" s="48">
        <v>0</v>
      </c>
      <c r="FG41" s="48">
        <v>0</v>
      </c>
      <c r="FH41" s="48">
        <v>0</v>
      </c>
      <c r="FJ41" s="48">
        <v>0</v>
      </c>
      <c r="FK41" s="48">
        <v>0</v>
      </c>
      <c r="FL41" s="48">
        <v>0</v>
      </c>
      <c r="FM41" s="48">
        <v>0</v>
      </c>
      <c r="FO41" s="48">
        <v>0</v>
      </c>
      <c r="FP41" s="48">
        <v>0</v>
      </c>
      <c r="FQ41" s="48" t="s">
        <v>179</v>
      </c>
      <c r="FR41" s="48">
        <v>136.101</v>
      </c>
      <c r="FS41" s="48">
        <v>0</v>
      </c>
      <c r="FT41" s="48">
        <v>0</v>
      </c>
      <c r="FU41" s="48">
        <v>0</v>
      </c>
      <c r="FV41" s="48">
        <v>0</v>
      </c>
      <c r="FW41" s="48">
        <v>0</v>
      </c>
      <c r="FX41" s="48">
        <v>0</v>
      </c>
      <c r="FY41" s="48">
        <v>0</v>
      </c>
      <c r="FZ41" s="48">
        <v>0</v>
      </c>
      <c r="GA41" s="48">
        <v>0</v>
      </c>
      <c r="GB41" s="52">
        <v>5.3545445599999998E-2</v>
      </c>
      <c r="GC41" s="52">
        <v>4.68582762E-2</v>
      </c>
      <c r="GD41" s="48">
        <v>0</v>
      </c>
      <c r="GE41" s="48">
        <v>0</v>
      </c>
      <c r="GM41" s="48">
        <v>0</v>
      </c>
      <c r="GN41" s="48">
        <v>0</v>
      </c>
      <c r="GP41" s="48">
        <v>0</v>
      </c>
      <c r="GQ41" s="48">
        <v>0</v>
      </c>
      <c r="GR41" s="48">
        <v>0</v>
      </c>
      <c r="GS41" s="48">
        <v>391.77</v>
      </c>
      <c r="GT41" s="48">
        <v>2149842</v>
      </c>
      <c r="GU41" s="48">
        <v>0</v>
      </c>
      <c r="GV41" s="48">
        <v>2657079</v>
      </c>
      <c r="GW41" s="48">
        <v>0</v>
      </c>
      <c r="GX41" s="48">
        <v>0</v>
      </c>
      <c r="GY41" s="48">
        <v>0</v>
      </c>
      <c r="GZ41" s="48">
        <v>0</v>
      </c>
      <c r="HA41" s="48">
        <v>0</v>
      </c>
      <c r="HB41" s="48">
        <v>0</v>
      </c>
      <c r="HC41" s="48">
        <v>4804.7056220000004</v>
      </c>
      <c r="HD41" s="48">
        <v>88.284000000000006</v>
      </c>
      <c r="HE41" s="48">
        <v>1</v>
      </c>
      <c r="HF41" s="48">
        <v>0</v>
      </c>
      <c r="HG41" s="48">
        <v>5078</v>
      </c>
      <c r="HH41" s="48">
        <v>5078</v>
      </c>
      <c r="HI41" s="48">
        <v>1</v>
      </c>
      <c r="HJ41" s="48">
        <v>6.8050499999999996</v>
      </c>
      <c r="HK41" s="48">
        <v>0</v>
      </c>
      <c r="HL41" s="48">
        <v>0</v>
      </c>
      <c r="HM41" s="48">
        <v>0</v>
      </c>
      <c r="HN41" s="48">
        <v>0</v>
      </c>
      <c r="HO41" s="48">
        <v>0</v>
      </c>
      <c r="HP41" s="48">
        <v>0</v>
      </c>
      <c r="HQ41" s="48">
        <v>0</v>
      </c>
      <c r="HR41" s="48">
        <v>0</v>
      </c>
      <c r="HS41" s="48">
        <v>0.97309000000000001</v>
      </c>
      <c r="HT41" s="48">
        <v>1882340</v>
      </c>
      <c r="HU41" s="48">
        <v>0</v>
      </c>
      <c r="HV41" s="48">
        <v>0</v>
      </c>
      <c r="HW41" s="48">
        <v>384046</v>
      </c>
      <c r="HX41" s="48">
        <v>192023</v>
      </c>
      <c r="HY41" s="48">
        <v>0</v>
      </c>
      <c r="IA41" s="48">
        <v>0</v>
      </c>
      <c r="IB41" s="48">
        <v>0</v>
      </c>
      <c r="IC41" s="48">
        <v>0</v>
      </c>
      <c r="ID41" s="48">
        <v>0</v>
      </c>
      <c r="IE41" s="48">
        <v>0</v>
      </c>
      <c r="IF41" s="48">
        <v>0</v>
      </c>
      <c r="IG41" s="48">
        <v>0</v>
      </c>
      <c r="IH41" s="48">
        <v>2657079</v>
      </c>
      <c r="II41" s="48">
        <v>69973</v>
      </c>
      <c r="IJ41" s="48">
        <v>-546217</v>
      </c>
      <c r="IK41" s="48">
        <v>0</v>
      </c>
      <c r="IL41" s="48">
        <v>-476244</v>
      </c>
      <c r="IP41" s="48">
        <v>9095</v>
      </c>
      <c r="IQ41" s="48">
        <v>0</v>
      </c>
      <c r="IR41" s="48">
        <v>0</v>
      </c>
      <c r="IS41" s="48">
        <v>0</v>
      </c>
      <c r="IT41" s="48">
        <v>0</v>
      </c>
      <c r="IU41" s="48">
        <v>0</v>
      </c>
      <c r="IV41" s="48">
        <v>1</v>
      </c>
      <c r="IW41" s="48">
        <v>0</v>
      </c>
      <c r="IX41" s="48">
        <v>0</v>
      </c>
    </row>
    <row r="42" spans="1:258" s="48" customFormat="1">
      <c r="A42" s="47">
        <v>57802</v>
      </c>
      <c r="C42" s="48">
        <v>4</v>
      </c>
      <c r="E42" s="48">
        <v>0</v>
      </c>
      <c r="F42" s="48" t="s">
        <v>330</v>
      </c>
      <c r="G42" s="48">
        <v>1</v>
      </c>
      <c r="H42" s="48">
        <v>0</v>
      </c>
      <c r="I42" s="48" t="s">
        <v>537</v>
      </c>
      <c r="J42" s="48">
        <v>0</v>
      </c>
      <c r="L42" s="48">
        <v>12</v>
      </c>
      <c r="M42" s="48" t="s">
        <v>538</v>
      </c>
      <c r="N42" s="48" t="s">
        <v>537</v>
      </c>
      <c r="O42" s="48" t="s">
        <v>537</v>
      </c>
      <c r="P42" s="48">
        <v>0</v>
      </c>
      <c r="R42" s="48">
        <v>730.11099999999999</v>
      </c>
      <c r="S42" s="48">
        <v>0</v>
      </c>
      <c r="T42" s="48">
        <v>0</v>
      </c>
      <c r="U42" s="48">
        <v>0.53900000000000003</v>
      </c>
      <c r="V42" s="48">
        <v>10.993</v>
      </c>
      <c r="W42" s="48">
        <v>0</v>
      </c>
      <c r="X42" s="48">
        <v>0</v>
      </c>
      <c r="Y42" s="48">
        <v>0</v>
      </c>
      <c r="Z42" s="48">
        <v>730.11099999999999</v>
      </c>
      <c r="AA42" s="48">
        <v>0</v>
      </c>
      <c r="AB42" s="48">
        <v>0</v>
      </c>
      <c r="AC42" s="48">
        <v>0</v>
      </c>
      <c r="AD42" s="48">
        <v>213.38</v>
      </c>
      <c r="AE42" s="48">
        <v>0</v>
      </c>
      <c r="AF42" s="48">
        <v>0</v>
      </c>
      <c r="AG42" s="48">
        <v>34.789000000000001</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11.532</v>
      </c>
      <c r="AX42" s="48">
        <v>35.673999999999999</v>
      </c>
      <c r="AY42" s="48">
        <v>0</v>
      </c>
      <c r="AZ42" s="48">
        <v>0</v>
      </c>
      <c r="BA42" s="48">
        <v>0</v>
      </c>
      <c r="BB42" s="48">
        <v>718.57899999999995</v>
      </c>
      <c r="BC42" s="48">
        <v>532.16999999999996</v>
      </c>
      <c r="BD42" s="48">
        <v>258.34199999999998</v>
      </c>
      <c r="BE42" s="48">
        <v>0</v>
      </c>
      <c r="BF42" s="48">
        <v>0</v>
      </c>
      <c r="BG42" s="48">
        <v>0</v>
      </c>
      <c r="BH42" s="48">
        <v>0</v>
      </c>
      <c r="BI42" s="48">
        <v>1</v>
      </c>
      <c r="BJ42" s="48">
        <v>0</v>
      </c>
      <c r="BK42" s="48">
        <v>5078</v>
      </c>
      <c r="BL42" s="48">
        <v>6152</v>
      </c>
      <c r="BM42" s="48">
        <v>4420698</v>
      </c>
      <c r="BN42" s="48">
        <v>0</v>
      </c>
      <c r="BO42" s="48">
        <v>267910</v>
      </c>
      <c r="BP42" s="48">
        <v>158932</v>
      </c>
      <c r="BQ42" s="48">
        <v>0</v>
      </c>
      <c r="BR42" s="48">
        <v>158932</v>
      </c>
      <c r="BS42" s="48">
        <v>0</v>
      </c>
      <c r="BT42" s="48">
        <v>654782</v>
      </c>
      <c r="BU42" s="48">
        <v>0</v>
      </c>
      <c r="BV42" s="48">
        <v>654782</v>
      </c>
      <c r="BW42" s="48">
        <v>0</v>
      </c>
      <c r="BX42" s="48">
        <v>219466</v>
      </c>
      <c r="BY42" s="48">
        <v>0</v>
      </c>
      <c r="BZ42" s="48">
        <v>0</v>
      </c>
      <c r="CA42" s="48">
        <v>0</v>
      </c>
      <c r="CB42" s="48">
        <v>0</v>
      </c>
      <c r="CC42" s="48">
        <v>235424</v>
      </c>
      <c r="CD42" s="48">
        <v>0</v>
      </c>
      <c r="CE42" s="48">
        <v>454890</v>
      </c>
      <c r="CF42" s="48">
        <v>58680</v>
      </c>
      <c r="CG42" s="48">
        <v>0</v>
      </c>
      <c r="CH42" s="48">
        <v>0</v>
      </c>
      <c r="CI42" s="48">
        <v>0</v>
      </c>
      <c r="CJ42" s="48">
        <v>0</v>
      </c>
      <c r="CK42" s="48">
        <v>0</v>
      </c>
      <c r="CL42" s="48">
        <v>0</v>
      </c>
      <c r="CM42" s="48">
        <v>0</v>
      </c>
      <c r="CN42" s="48">
        <v>0</v>
      </c>
      <c r="CO42" s="48">
        <v>0</v>
      </c>
      <c r="CP42" s="48">
        <v>0</v>
      </c>
      <c r="CQ42" s="48">
        <v>0</v>
      </c>
      <c r="CR42" s="48">
        <v>0</v>
      </c>
      <c r="CS42" s="48">
        <v>0</v>
      </c>
      <c r="CT42" s="48">
        <v>0</v>
      </c>
      <c r="CU42" s="48">
        <v>0</v>
      </c>
      <c r="CV42" s="48">
        <v>0</v>
      </c>
      <c r="CW42" s="48">
        <v>0</v>
      </c>
      <c r="CX42" s="48">
        <v>0</v>
      </c>
      <c r="CY42" s="48">
        <v>0</v>
      </c>
      <c r="CZ42" s="48">
        <v>0</v>
      </c>
      <c r="DA42" s="48">
        <v>0</v>
      </c>
      <c r="DB42" s="48">
        <v>0</v>
      </c>
      <c r="DC42" s="48">
        <v>0</v>
      </c>
      <c r="DD42" s="48">
        <v>0</v>
      </c>
      <c r="DE42" s="48">
        <v>0</v>
      </c>
      <c r="DF42" s="48">
        <v>0</v>
      </c>
      <c r="DG42" s="48">
        <v>0</v>
      </c>
      <c r="DH42" s="48">
        <v>116412</v>
      </c>
      <c r="DI42" s="48">
        <v>0</v>
      </c>
      <c r="DJ42" s="48">
        <v>118304</v>
      </c>
      <c r="DK42" s="48">
        <v>0</v>
      </c>
      <c r="DL42" s="48">
        <v>0</v>
      </c>
      <c r="DM42" s="48">
        <v>116412</v>
      </c>
      <c r="DN42" s="48">
        <v>118304</v>
      </c>
      <c r="DO42" s="48">
        <v>0</v>
      </c>
      <c r="DP42" s="48">
        <v>0</v>
      </c>
      <c r="DQ42" s="48">
        <v>0</v>
      </c>
      <c r="DR42" s="48">
        <v>0</v>
      </c>
      <c r="DS42" s="48">
        <v>118304</v>
      </c>
      <c r="DU42" s="48">
        <v>5866286</v>
      </c>
      <c r="DV42" s="48">
        <v>0</v>
      </c>
      <c r="DW42" s="48">
        <v>0</v>
      </c>
      <c r="DX42" s="48">
        <v>0</v>
      </c>
      <c r="DY42" s="48">
        <v>0</v>
      </c>
      <c r="DZ42" s="48">
        <v>286.61700000000002</v>
      </c>
      <c r="EA42" s="48">
        <v>209230</v>
      </c>
      <c r="EB42" s="48">
        <v>730</v>
      </c>
      <c r="EC42" s="48">
        <v>267910</v>
      </c>
      <c r="ED42" s="48">
        <v>0</v>
      </c>
      <c r="EE42" s="48">
        <v>5598376</v>
      </c>
      <c r="EG42" s="48">
        <v>0</v>
      </c>
      <c r="EH42" s="48">
        <v>0</v>
      </c>
      <c r="EI42" s="48">
        <v>0</v>
      </c>
      <c r="EJ42" s="48">
        <v>0</v>
      </c>
      <c r="EK42" s="48">
        <v>0</v>
      </c>
      <c r="EL42" s="48">
        <v>0</v>
      </c>
      <c r="EM42" s="48">
        <v>0</v>
      </c>
      <c r="EN42" s="48">
        <v>0</v>
      </c>
      <c r="EO42" s="48">
        <v>0</v>
      </c>
      <c r="EP42" s="48">
        <v>0</v>
      </c>
      <c r="EQ42" s="48">
        <v>0</v>
      </c>
      <c r="ER42" s="48">
        <v>0</v>
      </c>
      <c r="ES42" s="48">
        <v>0</v>
      </c>
      <c r="ET42" s="48">
        <v>0</v>
      </c>
      <c r="EU42" s="48">
        <v>0</v>
      </c>
      <c r="EV42" s="48">
        <v>0</v>
      </c>
      <c r="EW42" s="48">
        <v>0</v>
      </c>
      <c r="EX42" s="48">
        <v>6257293</v>
      </c>
      <c r="EY42" s="48">
        <v>370000</v>
      </c>
      <c r="EZ42" s="48">
        <v>6315973</v>
      </c>
      <c r="FA42" s="48">
        <v>0</v>
      </c>
      <c r="FB42" s="48">
        <v>0</v>
      </c>
      <c r="FC42" s="48">
        <v>0</v>
      </c>
      <c r="FD42" s="48">
        <v>172505</v>
      </c>
      <c r="FE42" s="48">
        <v>0</v>
      </c>
      <c r="FF42" s="48">
        <v>0</v>
      </c>
      <c r="FG42" s="48">
        <v>0</v>
      </c>
      <c r="FH42" s="48">
        <v>0</v>
      </c>
      <c r="FJ42" s="48">
        <v>0</v>
      </c>
      <c r="FK42" s="48">
        <v>0</v>
      </c>
      <c r="FL42" s="48">
        <v>0</v>
      </c>
      <c r="FM42" s="48">
        <v>0</v>
      </c>
      <c r="FO42" s="48">
        <v>0</v>
      </c>
      <c r="FP42" s="48">
        <v>0</v>
      </c>
      <c r="FQ42" s="48" t="s">
        <v>81</v>
      </c>
      <c r="FR42" s="48">
        <v>730.11099999999999</v>
      </c>
      <c r="FS42" s="48">
        <v>0</v>
      </c>
      <c r="FT42" s="48">
        <v>0</v>
      </c>
      <c r="FU42" s="48">
        <v>0</v>
      </c>
      <c r="FV42" s="48">
        <v>0</v>
      </c>
      <c r="FW42" s="48">
        <v>0</v>
      </c>
      <c r="FX42" s="48">
        <v>0</v>
      </c>
      <c r="FY42" s="48">
        <v>0</v>
      </c>
      <c r="FZ42" s="48">
        <v>0</v>
      </c>
      <c r="GA42" s="48">
        <v>0</v>
      </c>
      <c r="GB42" s="52">
        <v>5.3545445599999998E-2</v>
      </c>
      <c r="GC42" s="52">
        <v>4.68582762E-2</v>
      </c>
      <c r="GD42" s="48">
        <v>0</v>
      </c>
      <c r="GE42" s="48">
        <v>0</v>
      </c>
      <c r="GM42" s="48">
        <v>0</v>
      </c>
      <c r="GN42" s="48">
        <v>0</v>
      </c>
      <c r="GP42" s="48">
        <v>0</v>
      </c>
      <c r="GQ42" s="48">
        <v>0</v>
      </c>
      <c r="GR42" s="48">
        <v>0</v>
      </c>
      <c r="GS42" s="48">
        <v>1152.2460000000001</v>
      </c>
      <c r="GT42" s="48">
        <v>6525203</v>
      </c>
      <c r="GU42" s="48">
        <v>0</v>
      </c>
      <c r="GV42" s="48">
        <v>7813110</v>
      </c>
      <c r="GW42" s="48">
        <v>0</v>
      </c>
      <c r="GX42" s="48">
        <v>0</v>
      </c>
      <c r="GY42" s="48">
        <v>0</v>
      </c>
      <c r="GZ42" s="48">
        <v>0</v>
      </c>
      <c r="HA42" s="48">
        <v>0</v>
      </c>
      <c r="HB42" s="48">
        <v>0</v>
      </c>
      <c r="HC42" s="48">
        <v>4804.7056220000004</v>
      </c>
      <c r="HD42" s="48">
        <v>718.57899999999995</v>
      </c>
      <c r="HE42" s="48">
        <v>1</v>
      </c>
      <c r="HF42" s="48">
        <v>0</v>
      </c>
      <c r="HG42" s="48">
        <v>5078</v>
      </c>
      <c r="HH42" s="48">
        <v>5078</v>
      </c>
      <c r="HI42" s="48">
        <v>1</v>
      </c>
      <c r="HJ42" s="48">
        <v>36.505549999999999</v>
      </c>
      <c r="HK42" s="48">
        <v>0</v>
      </c>
      <c r="HL42" s="48">
        <v>0</v>
      </c>
      <c r="HM42" s="48">
        <v>0</v>
      </c>
      <c r="HN42" s="48">
        <v>0</v>
      </c>
      <c r="HO42" s="48">
        <v>0</v>
      </c>
      <c r="HP42" s="48">
        <v>0</v>
      </c>
      <c r="HQ42" s="48">
        <v>0</v>
      </c>
      <c r="HR42" s="48">
        <v>0</v>
      </c>
      <c r="HS42" s="48">
        <v>0.97309000000000001</v>
      </c>
      <c r="HT42" s="48">
        <v>5536205</v>
      </c>
      <c r="HU42" s="48">
        <v>0</v>
      </c>
      <c r="HV42" s="48">
        <v>0</v>
      </c>
      <c r="HW42" s="48">
        <v>384046</v>
      </c>
      <c r="HX42" s="48">
        <v>192023</v>
      </c>
      <c r="HY42" s="48">
        <v>0</v>
      </c>
      <c r="IA42" s="48">
        <v>0</v>
      </c>
      <c r="IB42" s="48">
        <v>0</v>
      </c>
      <c r="IC42" s="48">
        <v>0</v>
      </c>
      <c r="ID42" s="48">
        <v>0</v>
      </c>
      <c r="IE42" s="48">
        <v>0</v>
      </c>
      <c r="IF42" s="48">
        <v>0</v>
      </c>
      <c r="IG42" s="48">
        <v>0</v>
      </c>
      <c r="IH42" s="48">
        <v>7813110</v>
      </c>
      <c r="II42" s="48">
        <v>267910</v>
      </c>
      <c r="IJ42" s="48">
        <v>-1497137</v>
      </c>
      <c r="IK42" s="48">
        <v>0</v>
      </c>
      <c r="IL42" s="48">
        <v>-1229227</v>
      </c>
      <c r="IP42" s="48">
        <v>9095</v>
      </c>
      <c r="IQ42" s="48">
        <v>0</v>
      </c>
      <c r="IR42" s="48">
        <v>0</v>
      </c>
      <c r="IS42" s="48">
        <v>0</v>
      </c>
      <c r="IT42" s="48">
        <v>0</v>
      </c>
      <c r="IU42" s="48">
        <v>0</v>
      </c>
      <c r="IV42" s="48">
        <v>1</v>
      </c>
      <c r="IW42" s="48">
        <v>0</v>
      </c>
      <c r="IX42" s="48">
        <v>0</v>
      </c>
    </row>
    <row r="43" spans="1:258" s="48" customFormat="1">
      <c r="A43" s="47">
        <v>57803</v>
      </c>
      <c r="C43" s="48">
        <v>4</v>
      </c>
      <c r="E43" s="48">
        <v>0</v>
      </c>
      <c r="F43" s="48" t="s">
        <v>330</v>
      </c>
      <c r="G43" s="48">
        <v>1</v>
      </c>
      <c r="H43" s="48">
        <v>0</v>
      </c>
      <c r="I43" s="48" t="s">
        <v>537</v>
      </c>
      <c r="J43" s="48">
        <v>0</v>
      </c>
      <c r="L43" s="48">
        <v>12</v>
      </c>
      <c r="M43" s="48" t="s">
        <v>538</v>
      </c>
      <c r="N43" s="48" t="s">
        <v>537</v>
      </c>
      <c r="O43" s="48" t="s">
        <v>537</v>
      </c>
      <c r="P43" s="48">
        <v>0</v>
      </c>
      <c r="R43" s="48">
        <v>1900.4269999999999</v>
      </c>
      <c r="S43" s="48">
        <v>2.3E-2</v>
      </c>
      <c r="T43" s="48">
        <v>0</v>
      </c>
      <c r="U43" s="48">
        <v>1.494</v>
      </c>
      <c r="V43" s="48">
        <v>8.9930000000000003</v>
      </c>
      <c r="W43" s="48">
        <v>1.2549999999999999</v>
      </c>
      <c r="X43" s="48">
        <v>0</v>
      </c>
      <c r="Y43" s="48">
        <v>0</v>
      </c>
      <c r="Z43" s="48">
        <v>1900.4269999999999</v>
      </c>
      <c r="AA43" s="48">
        <v>0</v>
      </c>
      <c r="AB43" s="48">
        <v>0</v>
      </c>
      <c r="AC43" s="48">
        <v>0</v>
      </c>
      <c r="AD43" s="48">
        <v>447.74</v>
      </c>
      <c r="AE43" s="48">
        <v>0</v>
      </c>
      <c r="AF43" s="48">
        <v>0</v>
      </c>
      <c r="AG43" s="48">
        <v>50.137999999999998</v>
      </c>
      <c r="AH43" s="48">
        <v>0</v>
      </c>
      <c r="AI43" s="48">
        <v>0</v>
      </c>
      <c r="AJ43" s="48">
        <v>0</v>
      </c>
      <c r="AK43" s="48">
        <v>0</v>
      </c>
      <c r="AL43" s="48">
        <v>0</v>
      </c>
      <c r="AM43" s="48">
        <v>0</v>
      </c>
      <c r="AN43" s="48">
        <v>0</v>
      </c>
      <c r="AO43" s="48">
        <v>0</v>
      </c>
      <c r="AP43" s="48">
        <v>0</v>
      </c>
      <c r="AQ43" s="48">
        <v>16.75</v>
      </c>
      <c r="AR43" s="48">
        <v>0</v>
      </c>
      <c r="AS43" s="48">
        <v>0</v>
      </c>
      <c r="AT43" s="48">
        <v>1</v>
      </c>
      <c r="AU43" s="48">
        <v>0</v>
      </c>
      <c r="AV43" s="48">
        <v>0</v>
      </c>
      <c r="AW43" s="48">
        <v>11.765000000000001</v>
      </c>
      <c r="AX43" s="48">
        <v>38.329000000000001</v>
      </c>
      <c r="AY43" s="48">
        <v>0</v>
      </c>
      <c r="AZ43" s="48">
        <v>0</v>
      </c>
      <c r="BA43" s="48">
        <v>28.707999999999998</v>
      </c>
      <c r="BB43" s="48">
        <v>1859.954</v>
      </c>
      <c r="BC43" s="48">
        <v>304.17</v>
      </c>
      <c r="BD43" s="48">
        <v>196.20099999999999</v>
      </c>
      <c r="BE43" s="48">
        <v>0</v>
      </c>
      <c r="BF43" s="48">
        <v>0</v>
      </c>
      <c r="BG43" s="48">
        <v>0</v>
      </c>
      <c r="BH43" s="48">
        <v>0</v>
      </c>
      <c r="BI43" s="48">
        <v>1</v>
      </c>
      <c r="BJ43" s="48">
        <v>0</v>
      </c>
      <c r="BK43" s="48">
        <v>5078</v>
      </c>
      <c r="BL43" s="48">
        <v>6152</v>
      </c>
      <c r="BM43" s="48">
        <v>11442437</v>
      </c>
      <c r="BN43" s="48">
        <v>0</v>
      </c>
      <c r="BO43" s="48">
        <v>667988</v>
      </c>
      <c r="BP43" s="48">
        <v>120703</v>
      </c>
      <c r="BQ43" s="48">
        <v>0</v>
      </c>
      <c r="BR43" s="48">
        <v>120703</v>
      </c>
      <c r="BS43" s="48">
        <v>0</v>
      </c>
      <c r="BT43" s="48">
        <v>374251</v>
      </c>
      <c r="BU43" s="48">
        <v>0</v>
      </c>
      <c r="BV43" s="48">
        <v>374251</v>
      </c>
      <c r="BW43" s="48">
        <v>0</v>
      </c>
      <c r="BX43" s="48">
        <v>235800</v>
      </c>
      <c r="BY43" s="48">
        <v>0</v>
      </c>
      <c r="BZ43" s="48">
        <v>0</v>
      </c>
      <c r="CA43" s="48">
        <v>0</v>
      </c>
      <c r="CB43" s="48">
        <v>0</v>
      </c>
      <c r="CC43" s="48">
        <v>339294</v>
      </c>
      <c r="CD43" s="48">
        <v>0</v>
      </c>
      <c r="CE43" s="48">
        <v>575094</v>
      </c>
      <c r="CF43" s="48">
        <v>123129</v>
      </c>
      <c r="CG43" s="48">
        <v>238426</v>
      </c>
      <c r="CH43" s="48">
        <v>0</v>
      </c>
      <c r="CI43" s="48">
        <v>238426</v>
      </c>
      <c r="CJ43" s="48">
        <v>8625</v>
      </c>
      <c r="CK43" s="48">
        <v>0</v>
      </c>
      <c r="CL43" s="48">
        <v>0</v>
      </c>
      <c r="CM43" s="48">
        <v>0</v>
      </c>
      <c r="CN43" s="48">
        <v>0</v>
      </c>
      <c r="CO43" s="48">
        <v>0</v>
      </c>
      <c r="CP43" s="48">
        <v>0</v>
      </c>
      <c r="CQ43" s="48">
        <v>0</v>
      </c>
      <c r="CR43" s="48">
        <v>0</v>
      </c>
      <c r="CS43" s="48">
        <v>0</v>
      </c>
      <c r="CT43" s="48">
        <v>0</v>
      </c>
      <c r="CU43" s="48">
        <v>0</v>
      </c>
      <c r="CV43" s="48">
        <v>0</v>
      </c>
      <c r="CW43" s="48">
        <v>0</v>
      </c>
      <c r="CX43" s="48">
        <v>0</v>
      </c>
      <c r="CY43" s="48">
        <v>0</v>
      </c>
      <c r="CZ43" s="48">
        <v>0</v>
      </c>
      <c r="DA43" s="48">
        <v>0</v>
      </c>
      <c r="DB43" s="48">
        <v>0</v>
      </c>
      <c r="DC43" s="48">
        <v>0</v>
      </c>
      <c r="DD43" s="48">
        <v>0</v>
      </c>
      <c r="DE43" s="48">
        <v>0</v>
      </c>
      <c r="DF43" s="48">
        <v>0</v>
      </c>
      <c r="DG43" s="48">
        <v>0</v>
      </c>
      <c r="DH43" s="48">
        <v>275895</v>
      </c>
      <c r="DI43" s="48">
        <v>0</v>
      </c>
      <c r="DJ43" s="48">
        <v>0</v>
      </c>
      <c r="DK43" s="48">
        <v>0</v>
      </c>
      <c r="DL43" s="48">
        <v>0</v>
      </c>
      <c r="DM43" s="48">
        <v>267270</v>
      </c>
      <c r="DN43" s="48">
        <v>0</v>
      </c>
      <c r="DO43" s="48">
        <v>0</v>
      </c>
      <c r="DP43" s="48">
        <v>0</v>
      </c>
      <c r="DQ43" s="48">
        <v>0</v>
      </c>
      <c r="DR43" s="48">
        <v>0</v>
      </c>
      <c r="DS43" s="48">
        <v>0</v>
      </c>
      <c r="DU43" s="48">
        <v>12874040</v>
      </c>
      <c r="DV43" s="48">
        <v>0</v>
      </c>
      <c r="DW43" s="48">
        <v>0</v>
      </c>
      <c r="DX43" s="48">
        <v>0</v>
      </c>
      <c r="DY43" s="48">
        <v>0</v>
      </c>
      <c r="DZ43" s="48">
        <v>286.61700000000002</v>
      </c>
      <c r="EA43" s="48">
        <v>544859</v>
      </c>
      <c r="EB43" s="48">
        <v>1901</v>
      </c>
      <c r="EC43" s="48">
        <v>667988</v>
      </c>
      <c r="ED43" s="48">
        <v>0</v>
      </c>
      <c r="EE43" s="48">
        <v>12206052</v>
      </c>
      <c r="EG43" s="48">
        <v>0</v>
      </c>
      <c r="EH43" s="48">
        <v>0</v>
      </c>
      <c r="EI43" s="48">
        <v>0</v>
      </c>
      <c r="EJ43" s="48">
        <v>0</v>
      </c>
      <c r="EK43" s="48">
        <v>0</v>
      </c>
      <c r="EL43" s="48">
        <v>0</v>
      </c>
      <c r="EM43" s="48">
        <v>0</v>
      </c>
      <c r="EN43" s="48">
        <v>0</v>
      </c>
      <c r="EO43" s="48">
        <v>0</v>
      </c>
      <c r="EP43" s="48">
        <v>0</v>
      </c>
      <c r="EQ43" s="48">
        <v>0</v>
      </c>
      <c r="ER43" s="48">
        <v>0</v>
      </c>
      <c r="ES43" s="48">
        <v>0</v>
      </c>
      <c r="ET43" s="48">
        <v>0</v>
      </c>
      <c r="EU43" s="48">
        <v>0</v>
      </c>
      <c r="EV43" s="48">
        <v>0</v>
      </c>
      <c r="EW43" s="48">
        <v>0</v>
      </c>
      <c r="EX43" s="48">
        <v>13689189</v>
      </c>
      <c r="EY43" s="48">
        <v>829247</v>
      </c>
      <c r="EZ43" s="48">
        <v>13820943</v>
      </c>
      <c r="FA43" s="48">
        <v>0</v>
      </c>
      <c r="FB43" s="48">
        <v>0</v>
      </c>
      <c r="FC43" s="48">
        <v>0</v>
      </c>
      <c r="FD43" s="48">
        <v>386620</v>
      </c>
      <c r="FE43" s="48">
        <v>0</v>
      </c>
      <c r="FF43" s="48">
        <v>0</v>
      </c>
      <c r="FG43" s="48">
        <v>0</v>
      </c>
      <c r="FH43" s="48">
        <v>0</v>
      </c>
      <c r="FJ43" s="48">
        <v>0</v>
      </c>
      <c r="FK43" s="48">
        <v>0</v>
      </c>
      <c r="FL43" s="48">
        <v>0</v>
      </c>
      <c r="FM43" s="48">
        <v>0</v>
      </c>
      <c r="FO43" s="48">
        <v>0</v>
      </c>
      <c r="FP43" s="48">
        <v>0</v>
      </c>
      <c r="FQ43" s="48" t="s">
        <v>561</v>
      </c>
      <c r="FR43" s="48">
        <v>1900.4269999999999</v>
      </c>
      <c r="FS43" s="48">
        <v>0</v>
      </c>
      <c r="FT43" s="48">
        <v>0</v>
      </c>
      <c r="FU43" s="48">
        <v>0</v>
      </c>
      <c r="FV43" s="48">
        <v>0</v>
      </c>
      <c r="FW43" s="48">
        <v>0</v>
      </c>
      <c r="FX43" s="48">
        <v>0</v>
      </c>
      <c r="FY43" s="48">
        <v>0</v>
      </c>
      <c r="FZ43" s="48">
        <v>0</v>
      </c>
      <c r="GA43" s="48">
        <v>0</v>
      </c>
      <c r="GB43" s="52">
        <v>5.3545445599999998E-2</v>
      </c>
      <c r="GC43" s="52">
        <v>4.68582762E-2</v>
      </c>
      <c r="GD43" s="48">
        <v>0</v>
      </c>
      <c r="GE43" s="48">
        <v>0</v>
      </c>
      <c r="GM43" s="48">
        <v>0</v>
      </c>
      <c r="GN43" s="48">
        <v>0</v>
      </c>
      <c r="GP43" s="48">
        <v>0</v>
      </c>
      <c r="GQ43" s="48">
        <v>0</v>
      </c>
      <c r="GR43" s="48">
        <v>0</v>
      </c>
      <c r="GS43" s="48">
        <v>2582.424</v>
      </c>
      <c r="GT43" s="48">
        <v>14365802</v>
      </c>
      <c r="GU43" s="48">
        <v>0</v>
      </c>
      <c r="GV43" s="48">
        <v>11893865</v>
      </c>
      <c r="GW43" s="48">
        <v>0</v>
      </c>
      <c r="GX43" s="48">
        <v>0</v>
      </c>
      <c r="GY43" s="48">
        <v>0</v>
      </c>
      <c r="GZ43" s="48">
        <v>0</v>
      </c>
      <c r="HA43" s="48">
        <v>0</v>
      </c>
      <c r="HB43" s="48">
        <v>0</v>
      </c>
      <c r="HC43" s="48">
        <v>4804.7056220000004</v>
      </c>
      <c r="HD43" s="48">
        <v>1859.954</v>
      </c>
      <c r="HE43" s="48">
        <v>1</v>
      </c>
      <c r="HF43" s="48">
        <v>0</v>
      </c>
      <c r="HG43" s="48">
        <v>5078</v>
      </c>
      <c r="HH43" s="48">
        <v>5078</v>
      </c>
      <c r="HI43" s="48">
        <v>1</v>
      </c>
      <c r="HJ43" s="48">
        <v>95.021349999999998</v>
      </c>
      <c r="HK43" s="48">
        <v>0</v>
      </c>
      <c r="HL43" s="48">
        <v>0</v>
      </c>
      <c r="HM43" s="48">
        <v>0</v>
      </c>
      <c r="HN43" s="48">
        <v>0</v>
      </c>
      <c r="HO43" s="48">
        <v>0</v>
      </c>
      <c r="HP43" s="48">
        <v>0</v>
      </c>
      <c r="HQ43" s="48">
        <v>0</v>
      </c>
      <c r="HR43" s="48">
        <v>0</v>
      </c>
      <c r="HS43" s="48">
        <v>0.97309000000000001</v>
      </c>
      <c r="HT43" s="48">
        <v>12407788</v>
      </c>
      <c r="HU43" s="48">
        <v>0</v>
      </c>
      <c r="HV43" s="48">
        <v>0</v>
      </c>
      <c r="HW43" s="48">
        <v>384046</v>
      </c>
      <c r="HX43" s="48">
        <v>192023</v>
      </c>
      <c r="HY43" s="48">
        <v>0</v>
      </c>
      <c r="IA43" s="48">
        <v>0</v>
      </c>
      <c r="IB43" s="48">
        <v>0</v>
      </c>
      <c r="IC43" s="48">
        <v>0</v>
      </c>
      <c r="ID43" s="48">
        <v>0</v>
      </c>
      <c r="IE43" s="48">
        <v>0</v>
      </c>
      <c r="IF43" s="48">
        <v>0</v>
      </c>
      <c r="IG43" s="48">
        <v>0</v>
      </c>
      <c r="IH43" s="48">
        <v>11893865</v>
      </c>
      <c r="II43" s="48">
        <v>667988</v>
      </c>
      <c r="IJ43" s="48">
        <v>1927078</v>
      </c>
      <c r="IK43" s="48">
        <v>0</v>
      </c>
      <c r="IL43" s="48">
        <v>2595066</v>
      </c>
      <c r="IP43" s="48">
        <v>9095</v>
      </c>
      <c r="IQ43" s="48">
        <v>0</v>
      </c>
      <c r="IR43" s="48">
        <v>0</v>
      </c>
      <c r="IS43" s="48">
        <v>0</v>
      </c>
      <c r="IT43" s="48">
        <v>0</v>
      </c>
      <c r="IU43" s="48">
        <v>0</v>
      </c>
      <c r="IV43" s="48">
        <v>1</v>
      </c>
      <c r="IW43" s="48">
        <v>0</v>
      </c>
      <c r="IX43" s="48">
        <v>0</v>
      </c>
    </row>
    <row r="44" spans="1:258" s="48" customFormat="1">
      <c r="A44" s="47">
        <v>57804</v>
      </c>
      <c r="C44" s="48">
        <v>4</v>
      </c>
      <c r="E44" s="48">
        <v>0</v>
      </c>
      <c r="F44" s="48" t="s">
        <v>330</v>
      </c>
      <c r="G44" s="48">
        <v>1</v>
      </c>
      <c r="H44" s="48">
        <v>0</v>
      </c>
      <c r="I44" s="48" t="s">
        <v>537</v>
      </c>
      <c r="J44" s="48">
        <v>0</v>
      </c>
      <c r="L44" s="48">
        <v>12</v>
      </c>
      <c r="M44" s="48" t="s">
        <v>538</v>
      </c>
      <c r="N44" s="48" t="s">
        <v>537</v>
      </c>
      <c r="O44" s="48" t="s">
        <v>537</v>
      </c>
      <c r="P44" s="48">
        <v>0</v>
      </c>
      <c r="R44" s="48">
        <v>1788.614</v>
      </c>
      <c r="S44" s="48">
        <v>0</v>
      </c>
      <c r="T44" s="48">
        <v>0</v>
      </c>
      <c r="U44" s="48">
        <v>0</v>
      </c>
      <c r="V44" s="48">
        <v>0.96099999999999997</v>
      </c>
      <c r="W44" s="48">
        <v>0</v>
      </c>
      <c r="X44" s="48">
        <v>0</v>
      </c>
      <c r="Y44" s="48">
        <v>0</v>
      </c>
      <c r="Z44" s="48">
        <v>1788.614</v>
      </c>
      <c r="AA44" s="48">
        <v>0</v>
      </c>
      <c r="AB44" s="48">
        <v>0</v>
      </c>
      <c r="AC44" s="48">
        <v>0</v>
      </c>
      <c r="AD44" s="48">
        <v>1826.04</v>
      </c>
      <c r="AE44" s="48">
        <v>0</v>
      </c>
      <c r="AF44" s="48">
        <v>0</v>
      </c>
      <c r="AG44" s="48">
        <v>187.47499999999999</v>
      </c>
      <c r="AH44" s="48">
        <v>0</v>
      </c>
      <c r="AI44" s="48">
        <v>0</v>
      </c>
      <c r="AJ44" s="48">
        <v>0</v>
      </c>
      <c r="AK44" s="48">
        <v>0</v>
      </c>
      <c r="AL44" s="48">
        <v>0</v>
      </c>
      <c r="AM44" s="48">
        <v>0</v>
      </c>
      <c r="AN44" s="48">
        <v>0</v>
      </c>
      <c r="AO44" s="48">
        <v>0</v>
      </c>
      <c r="AP44" s="48">
        <v>0</v>
      </c>
      <c r="AQ44" s="48">
        <v>0</v>
      </c>
      <c r="AR44" s="48">
        <v>0</v>
      </c>
      <c r="AS44" s="48">
        <v>0</v>
      </c>
      <c r="AT44" s="48">
        <v>0</v>
      </c>
      <c r="AU44" s="48">
        <v>0</v>
      </c>
      <c r="AV44" s="48">
        <v>0</v>
      </c>
      <c r="AW44" s="48">
        <v>0.96099999999999997</v>
      </c>
      <c r="AX44" s="48">
        <v>2.883</v>
      </c>
      <c r="AY44" s="48">
        <v>0</v>
      </c>
      <c r="AZ44" s="48">
        <v>0</v>
      </c>
      <c r="BA44" s="48">
        <v>46.125</v>
      </c>
      <c r="BB44" s="48">
        <v>1741.528</v>
      </c>
      <c r="BC44" s="48">
        <v>1959.67</v>
      </c>
      <c r="BD44" s="48">
        <v>242.584</v>
      </c>
      <c r="BE44" s="48">
        <v>0</v>
      </c>
      <c r="BF44" s="48">
        <v>0</v>
      </c>
      <c r="BG44" s="48">
        <v>0</v>
      </c>
      <c r="BH44" s="48">
        <v>94</v>
      </c>
      <c r="BI44" s="48">
        <v>1</v>
      </c>
      <c r="BJ44" s="48">
        <v>0</v>
      </c>
      <c r="BK44" s="48">
        <v>5078</v>
      </c>
      <c r="BL44" s="48">
        <v>6152</v>
      </c>
      <c r="BM44" s="48">
        <v>10713880</v>
      </c>
      <c r="BN44" s="48">
        <v>0</v>
      </c>
      <c r="BO44" s="48">
        <v>1004627</v>
      </c>
      <c r="BP44" s="48">
        <v>149238</v>
      </c>
      <c r="BQ44" s="48">
        <v>0</v>
      </c>
      <c r="BR44" s="48">
        <v>149238</v>
      </c>
      <c r="BS44" s="48">
        <v>0</v>
      </c>
      <c r="BT44" s="48">
        <v>2411178</v>
      </c>
      <c r="BU44" s="48">
        <v>0</v>
      </c>
      <c r="BV44" s="48">
        <v>2411178</v>
      </c>
      <c r="BW44" s="48">
        <v>0</v>
      </c>
      <c r="BX44" s="48">
        <v>17736</v>
      </c>
      <c r="BY44" s="48">
        <v>0</v>
      </c>
      <c r="BZ44" s="48">
        <v>0</v>
      </c>
      <c r="CA44" s="48">
        <v>0</v>
      </c>
      <c r="CB44" s="48">
        <v>0</v>
      </c>
      <c r="CC44" s="48">
        <v>1268681</v>
      </c>
      <c r="CD44" s="48">
        <v>0</v>
      </c>
      <c r="CE44" s="48">
        <v>1286417</v>
      </c>
      <c r="CF44" s="48">
        <v>491869</v>
      </c>
      <c r="CG44" s="48">
        <v>383077</v>
      </c>
      <c r="CH44" s="48">
        <v>0</v>
      </c>
      <c r="CI44" s="48">
        <v>383077</v>
      </c>
      <c r="CJ44" s="48">
        <v>0</v>
      </c>
      <c r="CK44" s="48">
        <v>0</v>
      </c>
      <c r="CL44" s="48">
        <v>0</v>
      </c>
      <c r="CM44" s="48">
        <v>0</v>
      </c>
      <c r="CN44" s="48">
        <v>0</v>
      </c>
      <c r="CO44" s="48">
        <v>0</v>
      </c>
      <c r="CP44" s="48">
        <v>0</v>
      </c>
      <c r="CQ44" s="48">
        <v>0</v>
      </c>
      <c r="CR44" s="48">
        <v>0</v>
      </c>
      <c r="CS44" s="48">
        <v>0</v>
      </c>
      <c r="CT44" s="48">
        <v>0</v>
      </c>
      <c r="CU44" s="48">
        <v>0</v>
      </c>
      <c r="CV44" s="48">
        <v>0</v>
      </c>
      <c r="CW44" s="48">
        <v>0</v>
      </c>
      <c r="CX44" s="48">
        <v>0</v>
      </c>
      <c r="CY44" s="48">
        <v>0</v>
      </c>
      <c r="CZ44" s="48">
        <v>0</v>
      </c>
      <c r="DA44" s="48">
        <v>0</v>
      </c>
      <c r="DB44" s="48">
        <v>0</v>
      </c>
      <c r="DC44" s="48">
        <v>0</v>
      </c>
      <c r="DD44" s="48">
        <v>0</v>
      </c>
      <c r="DE44" s="48">
        <v>0</v>
      </c>
      <c r="DF44" s="48">
        <v>0</v>
      </c>
      <c r="DG44" s="48">
        <v>0</v>
      </c>
      <c r="DH44" s="48">
        <v>0</v>
      </c>
      <c r="DI44" s="48">
        <v>0</v>
      </c>
      <c r="DJ44" s="48">
        <v>495296</v>
      </c>
      <c r="DK44" s="48">
        <v>0</v>
      </c>
      <c r="DL44" s="48">
        <v>0</v>
      </c>
      <c r="DM44" s="48">
        <v>0</v>
      </c>
      <c r="DN44" s="48">
        <v>495296</v>
      </c>
      <c r="DO44" s="48">
        <v>0</v>
      </c>
      <c r="DP44" s="48">
        <v>0</v>
      </c>
      <c r="DQ44" s="48">
        <v>0</v>
      </c>
      <c r="DR44" s="48">
        <v>0</v>
      </c>
      <c r="DS44" s="48">
        <v>495296</v>
      </c>
      <c r="DU44" s="48">
        <v>15930955</v>
      </c>
      <c r="DV44" s="48">
        <v>0</v>
      </c>
      <c r="DW44" s="48">
        <v>0</v>
      </c>
      <c r="DX44" s="48">
        <v>0</v>
      </c>
      <c r="DY44" s="48">
        <v>0</v>
      </c>
      <c r="DZ44" s="48">
        <v>286.61700000000002</v>
      </c>
      <c r="EA44" s="48">
        <v>512758</v>
      </c>
      <c r="EB44" s="48">
        <v>1789</v>
      </c>
      <c r="EC44" s="48">
        <v>1004627</v>
      </c>
      <c r="ED44" s="48">
        <v>0</v>
      </c>
      <c r="EE44" s="48">
        <v>14926328</v>
      </c>
      <c r="EG44" s="48">
        <v>0</v>
      </c>
      <c r="EH44" s="48">
        <v>0</v>
      </c>
      <c r="EI44" s="48">
        <v>0</v>
      </c>
      <c r="EJ44" s="48">
        <v>0</v>
      </c>
      <c r="EK44" s="48">
        <v>0</v>
      </c>
      <c r="EL44" s="48">
        <v>0</v>
      </c>
      <c r="EM44" s="48">
        <v>0</v>
      </c>
      <c r="EN44" s="48">
        <v>0</v>
      </c>
      <c r="EO44" s="48">
        <v>0</v>
      </c>
      <c r="EP44" s="48">
        <v>0</v>
      </c>
      <c r="EQ44" s="48">
        <v>0</v>
      </c>
      <c r="ER44" s="48">
        <v>0</v>
      </c>
      <c r="ES44" s="48">
        <v>0</v>
      </c>
      <c r="ET44" s="48">
        <v>0</v>
      </c>
      <c r="EU44" s="48">
        <v>0</v>
      </c>
      <c r="EV44" s="48">
        <v>0</v>
      </c>
      <c r="EW44" s="48">
        <v>0</v>
      </c>
      <c r="EX44" s="48">
        <v>16351299</v>
      </c>
      <c r="EY44" s="48">
        <v>971860</v>
      </c>
      <c r="EZ44" s="48">
        <v>16843168</v>
      </c>
      <c r="FA44" s="48">
        <v>0</v>
      </c>
      <c r="FB44" s="48">
        <v>0</v>
      </c>
      <c r="FC44" s="48">
        <v>0</v>
      </c>
      <c r="FD44" s="48">
        <v>453111</v>
      </c>
      <c r="FE44" s="48">
        <v>0</v>
      </c>
      <c r="FF44" s="48">
        <v>0</v>
      </c>
      <c r="FG44" s="48">
        <v>0</v>
      </c>
      <c r="FH44" s="48">
        <v>0</v>
      </c>
      <c r="FJ44" s="48">
        <v>0</v>
      </c>
      <c r="FK44" s="48">
        <v>0</v>
      </c>
      <c r="FL44" s="48">
        <v>0</v>
      </c>
      <c r="FM44" s="48">
        <v>0</v>
      </c>
      <c r="FO44" s="48">
        <v>0</v>
      </c>
      <c r="FP44" s="48">
        <v>0</v>
      </c>
      <c r="FQ44" s="48" t="s">
        <v>180</v>
      </c>
      <c r="FR44" s="48">
        <v>1788.614</v>
      </c>
      <c r="FS44" s="48">
        <v>0</v>
      </c>
      <c r="FT44" s="48">
        <v>0</v>
      </c>
      <c r="FU44" s="48">
        <v>0</v>
      </c>
      <c r="FV44" s="48">
        <v>0</v>
      </c>
      <c r="FW44" s="48">
        <v>0</v>
      </c>
      <c r="FX44" s="48">
        <v>0</v>
      </c>
      <c r="FY44" s="48">
        <v>0</v>
      </c>
      <c r="FZ44" s="48">
        <v>0</v>
      </c>
      <c r="GA44" s="48">
        <v>0</v>
      </c>
      <c r="GB44" s="52">
        <v>5.3545445599999998E-2</v>
      </c>
      <c r="GC44" s="52">
        <v>4.68582762E-2</v>
      </c>
      <c r="GD44" s="48">
        <v>0</v>
      </c>
      <c r="GE44" s="48">
        <v>0</v>
      </c>
      <c r="GM44" s="48">
        <v>0</v>
      </c>
      <c r="GN44" s="48">
        <v>0</v>
      </c>
      <c r="GP44" s="48">
        <v>0</v>
      </c>
      <c r="GQ44" s="48">
        <v>0</v>
      </c>
      <c r="GR44" s="48">
        <v>0</v>
      </c>
      <c r="GS44" s="48">
        <v>3026.5450000000001</v>
      </c>
      <c r="GT44" s="48">
        <v>17355926</v>
      </c>
      <c r="GU44" s="48">
        <v>0</v>
      </c>
      <c r="GV44" s="48">
        <v>16985063</v>
      </c>
      <c r="GW44" s="48">
        <v>0</v>
      </c>
      <c r="GX44" s="48">
        <v>0</v>
      </c>
      <c r="GY44" s="48">
        <v>0</v>
      </c>
      <c r="GZ44" s="48">
        <v>0</v>
      </c>
      <c r="HA44" s="48">
        <v>0</v>
      </c>
      <c r="HB44" s="48">
        <v>0</v>
      </c>
      <c r="HC44" s="48">
        <v>4804.7056220000004</v>
      </c>
      <c r="HD44" s="48">
        <v>1741.528</v>
      </c>
      <c r="HE44" s="48">
        <v>1</v>
      </c>
      <c r="HF44" s="48">
        <v>0</v>
      </c>
      <c r="HG44" s="48">
        <v>5078</v>
      </c>
      <c r="HH44" s="48">
        <v>5078</v>
      </c>
      <c r="HI44" s="48">
        <v>1</v>
      </c>
      <c r="HJ44" s="48">
        <v>89.430700000000002</v>
      </c>
      <c r="HK44" s="48">
        <v>0</v>
      </c>
      <c r="HL44" s="48">
        <v>0</v>
      </c>
      <c r="HM44" s="48">
        <v>0</v>
      </c>
      <c r="HN44" s="48">
        <v>0</v>
      </c>
      <c r="HO44" s="48">
        <v>0</v>
      </c>
      <c r="HP44" s="48">
        <v>0</v>
      </c>
      <c r="HQ44" s="48">
        <v>0</v>
      </c>
      <c r="HR44" s="48">
        <v>0</v>
      </c>
      <c r="HS44" s="48">
        <v>0.97309000000000001</v>
      </c>
      <c r="HT44" s="48">
        <v>14541658</v>
      </c>
      <c r="HU44" s="48">
        <v>0</v>
      </c>
      <c r="HV44" s="48">
        <v>0</v>
      </c>
      <c r="HW44" s="48">
        <v>384046</v>
      </c>
      <c r="HX44" s="48">
        <v>192023</v>
      </c>
      <c r="HY44" s="48">
        <v>0</v>
      </c>
      <c r="IA44" s="48">
        <v>0</v>
      </c>
      <c r="IB44" s="48">
        <v>0</v>
      </c>
      <c r="IC44" s="48">
        <v>0</v>
      </c>
      <c r="ID44" s="48">
        <v>0</v>
      </c>
      <c r="IE44" s="48">
        <v>0</v>
      </c>
      <c r="IF44" s="48">
        <v>0</v>
      </c>
      <c r="IG44" s="48">
        <v>0</v>
      </c>
      <c r="IH44" s="48">
        <v>16985063</v>
      </c>
      <c r="II44" s="48">
        <v>1004627</v>
      </c>
      <c r="IJ44" s="48">
        <v>-141895</v>
      </c>
      <c r="IK44" s="48">
        <v>0</v>
      </c>
      <c r="IL44" s="48">
        <v>862732</v>
      </c>
      <c r="IP44" s="48">
        <v>9095</v>
      </c>
      <c r="IQ44" s="48">
        <v>0</v>
      </c>
      <c r="IR44" s="48">
        <v>0</v>
      </c>
      <c r="IS44" s="48">
        <v>0</v>
      </c>
      <c r="IT44" s="48">
        <v>0</v>
      </c>
      <c r="IU44" s="48">
        <v>0</v>
      </c>
      <c r="IV44" s="48">
        <v>1</v>
      </c>
      <c r="IW44" s="48">
        <v>0</v>
      </c>
      <c r="IX44" s="48">
        <v>0</v>
      </c>
    </row>
    <row r="45" spans="1:258" s="48" customFormat="1">
      <c r="A45" s="47">
        <v>57805</v>
      </c>
      <c r="C45" s="48">
        <v>4</v>
      </c>
      <c r="E45" s="48">
        <v>0</v>
      </c>
      <c r="F45" s="48" t="s">
        <v>330</v>
      </c>
      <c r="G45" s="48">
        <v>1</v>
      </c>
      <c r="H45" s="48">
        <v>0</v>
      </c>
      <c r="I45" s="48" t="s">
        <v>537</v>
      </c>
      <c r="J45" s="48">
        <v>0</v>
      </c>
      <c r="L45" s="48">
        <v>12</v>
      </c>
      <c r="M45" s="48" t="s">
        <v>538</v>
      </c>
      <c r="N45" s="48" t="s">
        <v>537</v>
      </c>
      <c r="O45" s="48" t="s">
        <v>537</v>
      </c>
      <c r="P45" s="48">
        <v>0</v>
      </c>
      <c r="R45" s="48">
        <v>183.661</v>
      </c>
      <c r="S45" s="48">
        <v>0</v>
      </c>
      <c r="T45" s="48">
        <v>0</v>
      </c>
      <c r="U45" s="48">
        <v>1.087</v>
      </c>
      <c r="V45" s="48">
        <v>4.0609999999999999</v>
      </c>
      <c r="W45" s="48">
        <v>0</v>
      </c>
      <c r="X45" s="48">
        <v>0</v>
      </c>
      <c r="Y45" s="48">
        <v>0</v>
      </c>
      <c r="Z45" s="48">
        <v>183.661</v>
      </c>
      <c r="AA45" s="48">
        <v>0</v>
      </c>
      <c r="AB45" s="48">
        <v>0</v>
      </c>
      <c r="AC45" s="48">
        <v>0</v>
      </c>
      <c r="AD45" s="48">
        <v>0</v>
      </c>
      <c r="AE45" s="48">
        <v>0</v>
      </c>
      <c r="AF45" s="48">
        <v>0</v>
      </c>
      <c r="AG45" s="48">
        <v>0.78900000000000003</v>
      </c>
      <c r="AH45" s="48">
        <v>0</v>
      </c>
      <c r="AI45" s="48">
        <v>0</v>
      </c>
      <c r="AJ45" s="48">
        <v>0</v>
      </c>
      <c r="AK45" s="48">
        <v>0</v>
      </c>
      <c r="AL45" s="48">
        <v>0</v>
      </c>
      <c r="AM45" s="48">
        <v>0</v>
      </c>
      <c r="AN45" s="48">
        <v>0</v>
      </c>
      <c r="AO45" s="48">
        <v>0</v>
      </c>
      <c r="AP45" s="48">
        <v>0</v>
      </c>
      <c r="AQ45" s="48">
        <v>0</v>
      </c>
      <c r="AR45" s="48">
        <v>0</v>
      </c>
      <c r="AS45" s="48">
        <v>0</v>
      </c>
      <c r="AT45" s="48">
        <v>0</v>
      </c>
      <c r="AU45" s="48">
        <v>0</v>
      </c>
      <c r="AV45" s="48">
        <v>0</v>
      </c>
      <c r="AW45" s="48">
        <v>5.1479999999999997</v>
      </c>
      <c r="AX45" s="48">
        <v>17.617999999999999</v>
      </c>
      <c r="AY45" s="48">
        <v>0</v>
      </c>
      <c r="AZ45" s="48">
        <v>0</v>
      </c>
      <c r="BA45" s="48">
        <v>0</v>
      </c>
      <c r="BB45" s="48">
        <v>178.51300000000001</v>
      </c>
      <c r="BC45" s="48">
        <v>153.33000000000001</v>
      </c>
      <c r="BD45" s="48">
        <v>65.503</v>
      </c>
      <c r="BE45" s="48">
        <v>0</v>
      </c>
      <c r="BF45" s="48">
        <v>0</v>
      </c>
      <c r="BG45" s="48">
        <v>0</v>
      </c>
      <c r="BH45" s="48">
        <v>7</v>
      </c>
      <c r="BI45" s="48">
        <v>1</v>
      </c>
      <c r="BJ45" s="48">
        <v>0</v>
      </c>
      <c r="BK45" s="48">
        <v>5078</v>
      </c>
      <c r="BL45" s="48">
        <v>6152</v>
      </c>
      <c r="BM45" s="48">
        <v>1098212</v>
      </c>
      <c r="BN45" s="48">
        <v>0</v>
      </c>
      <c r="BO45" s="48">
        <v>52738</v>
      </c>
      <c r="BP45" s="48">
        <v>40297</v>
      </c>
      <c r="BQ45" s="48">
        <v>0</v>
      </c>
      <c r="BR45" s="48">
        <v>40297</v>
      </c>
      <c r="BS45" s="48">
        <v>0</v>
      </c>
      <c r="BT45" s="48">
        <v>188657</v>
      </c>
      <c r="BU45" s="48">
        <v>0</v>
      </c>
      <c r="BV45" s="48">
        <v>188657</v>
      </c>
      <c r="BW45" s="48">
        <v>0</v>
      </c>
      <c r="BX45" s="48">
        <v>108386</v>
      </c>
      <c r="BY45" s="48">
        <v>0</v>
      </c>
      <c r="BZ45" s="48">
        <v>0</v>
      </c>
      <c r="CA45" s="48">
        <v>0</v>
      </c>
      <c r="CB45" s="48">
        <v>0</v>
      </c>
      <c r="CC45" s="48">
        <v>5339</v>
      </c>
      <c r="CD45" s="48">
        <v>0</v>
      </c>
      <c r="CE45" s="48">
        <v>113725</v>
      </c>
      <c r="CF45" s="48">
        <v>0</v>
      </c>
      <c r="CG45" s="48">
        <v>0</v>
      </c>
      <c r="CH45" s="48">
        <v>0</v>
      </c>
      <c r="CI45" s="48">
        <v>0</v>
      </c>
      <c r="CJ45" s="48">
        <v>0</v>
      </c>
      <c r="CK45" s="48">
        <v>0</v>
      </c>
      <c r="CL45" s="48">
        <v>0</v>
      </c>
      <c r="CM45" s="48">
        <v>0</v>
      </c>
      <c r="CN45" s="48">
        <v>0</v>
      </c>
      <c r="CO45" s="48">
        <v>0</v>
      </c>
      <c r="CP45" s="48">
        <v>0</v>
      </c>
      <c r="CQ45" s="48">
        <v>0</v>
      </c>
      <c r="CR45" s="48">
        <v>0</v>
      </c>
      <c r="CS45" s="48">
        <v>0</v>
      </c>
      <c r="CT45" s="48">
        <v>0</v>
      </c>
      <c r="CU45" s="48">
        <v>0</v>
      </c>
      <c r="CV45" s="48">
        <v>0</v>
      </c>
      <c r="CW45" s="48">
        <v>0</v>
      </c>
      <c r="CX45" s="48">
        <v>0</v>
      </c>
      <c r="CY45" s="48">
        <v>0</v>
      </c>
      <c r="CZ45" s="48">
        <v>0</v>
      </c>
      <c r="DA45" s="48">
        <v>0</v>
      </c>
      <c r="DB45" s="48">
        <v>0</v>
      </c>
      <c r="DC45" s="48">
        <v>0</v>
      </c>
      <c r="DD45" s="48">
        <v>0</v>
      </c>
      <c r="DE45" s="48">
        <v>0</v>
      </c>
      <c r="DF45" s="48">
        <v>0</v>
      </c>
      <c r="DG45" s="48">
        <v>0</v>
      </c>
      <c r="DH45" s="48">
        <v>0</v>
      </c>
      <c r="DI45" s="48">
        <v>0</v>
      </c>
      <c r="DJ45" s="48">
        <v>0</v>
      </c>
      <c r="DK45" s="48">
        <v>0</v>
      </c>
      <c r="DL45" s="48">
        <v>0</v>
      </c>
      <c r="DM45" s="48">
        <v>0</v>
      </c>
      <c r="DN45" s="48">
        <v>0</v>
      </c>
      <c r="DO45" s="48">
        <v>0</v>
      </c>
      <c r="DP45" s="48">
        <v>0</v>
      </c>
      <c r="DQ45" s="48">
        <v>0</v>
      </c>
      <c r="DR45" s="48">
        <v>0</v>
      </c>
      <c r="DS45" s="48">
        <v>0</v>
      </c>
      <c r="DU45" s="48">
        <v>1440891</v>
      </c>
      <c r="DV45" s="48">
        <v>0</v>
      </c>
      <c r="DW45" s="48">
        <v>0</v>
      </c>
      <c r="DX45" s="48">
        <v>0</v>
      </c>
      <c r="DY45" s="48">
        <v>0</v>
      </c>
      <c r="DZ45" s="48">
        <v>286.61700000000002</v>
      </c>
      <c r="EA45" s="48">
        <v>52738</v>
      </c>
      <c r="EB45" s="48">
        <v>184</v>
      </c>
      <c r="EC45" s="48">
        <v>52738</v>
      </c>
      <c r="ED45" s="48">
        <v>0</v>
      </c>
      <c r="EE45" s="48">
        <v>1388153</v>
      </c>
      <c r="EG45" s="48">
        <v>0</v>
      </c>
      <c r="EH45" s="48">
        <v>0</v>
      </c>
      <c r="EI45" s="48">
        <v>0</v>
      </c>
      <c r="EJ45" s="48">
        <v>0</v>
      </c>
      <c r="EK45" s="48">
        <v>0</v>
      </c>
      <c r="EL45" s="48">
        <v>0</v>
      </c>
      <c r="EM45" s="48">
        <v>0</v>
      </c>
      <c r="EN45" s="48">
        <v>0</v>
      </c>
      <c r="EO45" s="48">
        <v>0</v>
      </c>
      <c r="EP45" s="48">
        <v>0</v>
      </c>
      <c r="EQ45" s="48">
        <v>0</v>
      </c>
      <c r="ER45" s="48">
        <v>0</v>
      </c>
      <c r="ES45" s="48">
        <v>0</v>
      </c>
      <c r="ET45" s="48">
        <v>0</v>
      </c>
      <c r="EU45" s="48">
        <v>0</v>
      </c>
      <c r="EV45" s="48">
        <v>0</v>
      </c>
      <c r="EW45" s="48">
        <v>0</v>
      </c>
      <c r="EX45" s="48">
        <v>1525550</v>
      </c>
      <c r="EY45" s="48">
        <v>93708</v>
      </c>
      <c r="EZ45" s="48">
        <v>1525550</v>
      </c>
      <c r="FA45" s="48">
        <v>0</v>
      </c>
      <c r="FB45" s="48">
        <v>0</v>
      </c>
      <c r="FC45" s="48">
        <v>0</v>
      </c>
      <c r="FD45" s="48">
        <v>43689</v>
      </c>
      <c r="FE45" s="48">
        <v>0</v>
      </c>
      <c r="FF45" s="48">
        <v>0</v>
      </c>
      <c r="FG45" s="48">
        <v>0</v>
      </c>
      <c r="FH45" s="48">
        <v>0</v>
      </c>
      <c r="FJ45" s="48">
        <v>0</v>
      </c>
      <c r="FK45" s="48">
        <v>0</v>
      </c>
      <c r="FL45" s="48">
        <v>0</v>
      </c>
      <c r="FM45" s="48">
        <v>0</v>
      </c>
      <c r="FO45" s="48">
        <v>0</v>
      </c>
      <c r="FP45" s="48">
        <v>0</v>
      </c>
      <c r="FQ45" s="48" t="s">
        <v>82</v>
      </c>
      <c r="FR45" s="48">
        <v>183.661</v>
      </c>
      <c r="FS45" s="48">
        <v>0</v>
      </c>
      <c r="FT45" s="48">
        <v>0</v>
      </c>
      <c r="FU45" s="48">
        <v>0</v>
      </c>
      <c r="FV45" s="48">
        <v>0</v>
      </c>
      <c r="FW45" s="48">
        <v>0</v>
      </c>
      <c r="FX45" s="48">
        <v>0</v>
      </c>
      <c r="FY45" s="48">
        <v>0</v>
      </c>
      <c r="FZ45" s="48">
        <v>0</v>
      </c>
      <c r="GA45" s="48">
        <v>0</v>
      </c>
      <c r="GB45" s="52">
        <v>5.3545445599999998E-2</v>
      </c>
      <c r="GC45" s="52">
        <v>4.68582762E-2</v>
      </c>
      <c r="GD45" s="48">
        <v>0</v>
      </c>
      <c r="GE45" s="48">
        <v>0</v>
      </c>
      <c r="GM45" s="48">
        <v>0</v>
      </c>
      <c r="GN45" s="48">
        <v>0</v>
      </c>
      <c r="GP45" s="48">
        <v>0</v>
      </c>
      <c r="GQ45" s="48">
        <v>0</v>
      </c>
      <c r="GR45" s="48">
        <v>0</v>
      </c>
      <c r="GS45" s="48">
        <v>291.822</v>
      </c>
      <c r="GT45" s="48">
        <v>1578288</v>
      </c>
      <c r="GU45" s="48">
        <v>0</v>
      </c>
      <c r="GV45" s="48">
        <v>1611405</v>
      </c>
      <c r="GW45" s="48">
        <v>0</v>
      </c>
      <c r="GX45" s="48">
        <v>0</v>
      </c>
      <c r="GY45" s="48">
        <v>0</v>
      </c>
      <c r="GZ45" s="48">
        <v>0</v>
      </c>
      <c r="HA45" s="48">
        <v>0</v>
      </c>
      <c r="HB45" s="48">
        <v>0</v>
      </c>
      <c r="HC45" s="48">
        <v>4804.7056220000004</v>
      </c>
      <c r="HD45" s="48">
        <v>178.51300000000001</v>
      </c>
      <c r="HE45" s="48">
        <v>1</v>
      </c>
      <c r="HF45" s="48">
        <v>0</v>
      </c>
      <c r="HG45" s="48">
        <v>5078</v>
      </c>
      <c r="HH45" s="48">
        <v>5078</v>
      </c>
      <c r="HI45" s="48">
        <v>1</v>
      </c>
      <c r="HJ45" s="48">
        <v>9.1830499999999997</v>
      </c>
      <c r="HK45" s="48">
        <v>0</v>
      </c>
      <c r="HL45" s="48">
        <v>0</v>
      </c>
      <c r="HM45" s="48">
        <v>0</v>
      </c>
      <c r="HN45" s="48">
        <v>0</v>
      </c>
      <c r="HO45" s="48">
        <v>0</v>
      </c>
      <c r="HP45" s="48">
        <v>0</v>
      </c>
      <c r="HQ45" s="48">
        <v>0</v>
      </c>
      <c r="HR45" s="48">
        <v>0</v>
      </c>
      <c r="HS45" s="48">
        <v>0.97309000000000001</v>
      </c>
      <c r="HT45" s="48">
        <v>1402117</v>
      </c>
      <c r="HU45" s="48">
        <v>0</v>
      </c>
      <c r="HV45" s="48">
        <v>0</v>
      </c>
      <c r="HW45" s="48">
        <v>384046</v>
      </c>
      <c r="HX45" s="48">
        <v>192023</v>
      </c>
      <c r="HY45" s="48">
        <v>0</v>
      </c>
      <c r="IA45" s="48">
        <v>0</v>
      </c>
      <c r="IB45" s="48">
        <v>0</v>
      </c>
      <c r="IC45" s="48">
        <v>0</v>
      </c>
      <c r="ID45" s="48">
        <v>0</v>
      </c>
      <c r="IE45" s="48">
        <v>0</v>
      </c>
      <c r="IF45" s="48">
        <v>0</v>
      </c>
      <c r="IG45" s="48">
        <v>0</v>
      </c>
      <c r="IH45" s="48">
        <v>1611405</v>
      </c>
      <c r="II45" s="48">
        <v>52738</v>
      </c>
      <c r="IJ45" s="48">
        <v>-85855</v>
      </c>
      <c r="IK45" s="48">
        <v>0</v>
      </c>
      <c r="IL45" s="48">
        <v>-33117</v>
      </c>
      <c r="IP45" s="48">
        <v>9095</v>
      </c>
      <c r="IQ45" s="48">
        <v>0</v>
      </c>
      <c r="IR45" s="48">
        <v>0</v>
      </c>
      <c r="IS45" s="48">
        <v>0</v>
      </c>
      <c r="IT45" s="48">
        <v>0</v>
      </c>
      <c r="IU45" s="48">
        <v>0</v>
      </c>
      <c r="IV45" s="48">
        <v>1</v>
      </c>
      <c r="IW45" s="48">
        <v>0</v>
      </c>
      <c r="IX45" s="48">
        <v>0</v>
      </c>
    </row>
    <row r="46" spans="1:258" s="48" customFormat="1">
      <c r="A46" s="47">
        <v>57806</v>
      </c>
      <c r="C46" s="48">
        <v>4</v>
      </c>
      <c r="E46" s="48">
        <v>0</v>
      </c>
      <c r="F46" s="48" t="s">
        <v>330</v>
      </c>
      <c r="G46" s="48">
        <v>1</v>
      </c>
      <c r="H46" s="48">
        <v>0</v>
      </c>
      <c r="I46" s="48" t="s">
        <v>537</v>
      </c>
      <c r="J46" s="48">
        <v>0</v>
      </c>
      <c r="L46" s="48">
        <v>12</v>
      </c>
      <c r="M46" s="48" t="s">
        <v>538</v>
      </c>
      <c r="N46" s="48" t="s">
        <v>537</v>
      </c>
      <c r="O46" s="48" t="s">
        <v>537</v>
      </c>
      <c r="P46" s="48">
        <v>0</v>
      </c>
      <c r="R46" s="48">
        <v>1828.17</v>
      </c>
      <c r="S46" s="48">
        <v>8.5000000000000006E-2</v>
      </c>
      <c r="T46" s="48">
        <v>0</v>
      </c>
      <c r="U46" s="48">
        <v>2.6389999999999998</v>
      </c>
      <c r="V46" s="48">
        <v>47.792000000000002</v>
      </c>
      <c r="W46" s="48">
        <v>1.151</v>
      </c>
      <c r="X46" s="48">
        <v>0</v>
      </c>
      <c r="Y46" s="48">
        <v>0</v>
      </c>
      <c r="Z46" s="48">
        <v>1828.17</v>
      </c>
      <c r="AA46" s="48">
        <v>0</v>
      </c>
      <c r="AB46" s="48">
        <v>0</v>
      </c>
      <c r="AC46" s="48">
        <v>0</v>
      </c>
      <c r="AD46" s="48">
        <v>209.83</v>
      </c>
      <c r="AE46" s="48">
        <v>0</v>
      </c>
      <c r="AF46" s="48">
        <v>0</v>
      </c>
      <c r="AG46" s="48">
        <v>4.6070000000000002</v>
      </c>
      <c r="AH46" s="48">
        <v>0</v>
      </c>
      <c r="AI46" s="48">
        <v>0</v>
      </c>
      <c r="AJ46" s="48">
        <v>0</v>
      </c>
      <c r="AK46" s="48">
        <v>0</v>
      </c>
      <c r="AL46" s="48">
        <v>0</v>
      </c>
      <c r="AM46" s="48">
        <v>0</v>
      </c>
      <c r="AN46" s="48">
        <v>0</v>
      </c>
      <c r="AO46" s="48">
        <v>0</v>
      </c>
      <c r="AP46" s="48">
        <v>0</v>
      </c>
      <c r="AQ46" s="48">
        <v>96.332999999999998</v>
      </c>
      <c r="AR46" s="48">
        <v>0</v>
      </c>
      <c r="AS46" s="48">
        <v>0</v>
      </c>
      <c r="AT46" s="48">
        <v>3.75</v>
      </c>
      <c r="AU46" s="48">
        <v>0</v>
      </c>
      <c r="AV46" s="48">
        <v>0</v>
      </c>
      <c r="AW46" s="48">
        <v>51.667000000000002</v>
      </c>
      <c r="AX46" s="48">
        <v>160.44900000000001</v>
      </c>
      <c r="AY46" s="48">
        <v>0</v>
      </c>
      <c r="AZ46" s="48">
        <v>0</v>
      </c>
      <c r="BA46" s="48">
        <v>61.222999999999999</v>
      </c>
      <c r="BB46" s="48">
        <v>1715.28</v>
      </c>
      <c r="BC46" s="48">
        <v>1118.83</v>
      </c>
      <c r="BD46" s="48">
        <v>323.66199999999998</v>
      </c>
      <c r="BE46" s="48">
        <v>0</v>
      </c>
      <c r="BF46" s="48">
        <v>0</v>
      </c>
      <c r="BG46" s="48">
        <v>0</v>
      </c>
      <c r="BH46" s="48">
        <v>0</v>
      </c>
      <c r="BI46" s="48">
        <v>1</v>
      </c>
      <c r="BJ46" s="48">
        <v>0</v>
      </c>
      <c r="BK46" s="48">
        <v>5078</v>
      </c>
      <c r="BL46" s="48">
        <v>6152</v>
      </c>
      <c r="BM46" s="48">
        <v>10552403</v>
      </c>
      <c r="BN46" s="48">
        <v>0</v>
      </c>
      <c r="BO46" s="48">
        <v>581639</v>
      </c>
      <c r="BP46" s="48">
        <v>199117</v>
      </c>
      <c r="BQ46" s="48">
        <v>0</v>
      </c>
      <c r="BR46" s="48">
        <v>199117</v>
      </c>
      <c r="BS46" s="48">
        <v>0</v>
      </c>
      <c r="BT46" s="48">
        <v>1376608</v>
      </c>
      <c r="BU46" s="48">
        <v>0</v>
      </c>
      <c r="BV46" s="48">
        <v>1376608</v>
      </c>
      <c r="BW46" s="48">
        <v>0</v>
      </c>
      <c r="BX46" s="48">
        <v>987082</v>
      </c>
      <c r="BY46" s="48">
        <v>0</v>
      </c>
      <c r="BZ46" s="48">
        <v>0</v>
      </c>
      <c r="CA46" s="48">
        <v>0</v>
      </c>
      <c r="CB46" s="48">
        <v>0</v>
      </c>
      <c r="CC46" s="48">
        <v>31176</v>
      </c>
      <c r="CD46" s="48">
        <v>0</v>
      </c>
      <c r="CE46" s="48">
        <v>1018258</v>
      </c>
      <c r="CF46" s="48">
        <v>57703</v>
      </c>
      <c r="CG46" s="48">
        <v>508469</v>
      </c>
      <c r="CH46" s="48">
        <v>0</v>
      </c>
      <c r="CI46" s="48">
        <v>508469</v>
      </c>
      <c r="CJ46" s="48">
        <v>49104</v>
      </c>
      <c r="CK46" s="48">
        <v>0</v>
      </c>
      <c r="CL46" s="48">
        <v>0</v>
      </c>
      <c r="CM46" s="48">
        <v>0</v>
      </c>
      <c r="CN46" s="48">
        <v>0</v>
      </c>
      <c r="CO46" s="48">
        <v>0</v>
      </c>
      <c r="CP46" s="48">
        <v>0</v>
      </c>
      <c r="CQ46" s="48">
        <v>0</v>
      </c>
      <c r="CR46" s="48">
        <v>0</v>
      </c>
      <c r="CS46" s="48">
        <v>0</v>
      </c>
      <c r="CT46" s="48">
        <v>0</v>
      </c>
      <c r="CU46" s="48">
        <v>0</v>
      </c>
      <c r="CV46" s="48">
        <v>0</v>
      </c>
      <c r="CW46" s="48">
        <v>0</v>
      </c>
      <c r="CX46" s="48">
        <v>0</v>
      </c>
      <c r="CY46" s="48">
        <v>0</v>
      </c>
      <c r="CZ46" s="48">
        <v>0</v>
      </c>
      <c r="DA46" s="48">
        <v>0</v>
      </c>
      <c r="DB46" s="48">
        <v>0</v>
      </c>
      <c r="DC46" s="48">
        <v>0</v>
      </c>
      <c r="DD46" s="48">
        <v>0</v>
      </c>
      <c r="DE46" s="48">
        <v>0</v>
      </c>
      <c r="DF46" s="48">
        <v>0</v>
      </c>
      <c r="DG46" s="48">
        <v>0</v>
      </c>
      <c r="DH46" s="48">
        <v>49104</v>
      </c>
      <c r="DI46" s="48">
        <v>0</v>
      </c>
      <c r="DJ46" s="48">
        <v>0</v>
      </c>
      <c r="DK46" s="48">
        <v>0</v>
      </c>
      <c r="DL46" s="48">
        <v>0</v>
      </c>
      <c r="DM46" s="48">
        <v>0</v>
      </c>
      <c r="DN46" s="48">
        <v>0</v>
      </c>
      <c r="DO46" s="48">
        <v>0</v>
      </c>
      <c r="DP46" s="48">
        <v>0</v>
      </c>
      <c r="DQ46" s="48">
        <v>0</v>
      </c>
      <c r="DR46" s="48">
        <v>0</v>
      </c>
      <c r="DS46" s="48">
        <v>0</v>
      </c>
      <c r="DU46" s="48">
        <v>13712558</v>
      </c>
      <c r="DV46" s="48">
        <v>0</v>
      </c>
      <c r="DW46" s="48">
        <v>0</v>
      </c>
      <c r="DX46" s="48">
        <v>0</v>
      </c>
      <c r="DY46" s="48">
        <v>0</v>
      </c>
      <c r="DZ46" s="48">
        <v>286.61700000000002</v>
      </c>
      <c r="EA46" s="48">
        <v>523936</v>
      </c>
      <c r="EB46" s="48">
        <v>1828</v>
      </c>
      <c r="EC46" s="48">
        <v>581639</v>
      </c>
      <c r="ED46" s="48">
        <v>0</v>
      </c>
      <c r="EE46" s="48">
        <v>13130919</v>
      </c>
      <c r="EG46" s="48">
        <v>0</v>
      </c>
      <c r="EH46" s="48">
        <v>0</v>
      </c>
      <c r="EI46" s="48">
        <v>0</v>
      </c>
      <c r="EJ46" s="48">
        <v>0</v>
      </c>
      <c r="EK46" s="48">
        <v>0</v>
      </c>
      <c r="EL46" s="48">
        <v>0</v>
      </c>
      <c r="EM46" s="48">
        <v>0</v>
      </c>
      <c r="EN46" s="48">
        <v>0</v>
      </c>
      <c r="EO46" s="48">
        <v>0</v>
      </c>
      <c r="EP46" s="48">
        <v>0</v>
      </c>
      <c r="EQ46" s="48">
        <v>0</v>
      </c>
      <c r="ER46" s="48">
        <v>0</v>
      </c>
      <c r="ES46" s="48">
        <v>0</v>
      </c>
      <c r="ET46" s="48">
        <v>0</v>
      </c>
      <c r="EU46" s="48">
        <v>0</v>
      </c>
      <c r="EV46" s="48">
        <v>0</v>
      </c>
      <c r="EW46" s="48">
        <v>0</v>
      </c>
      <c r="EX46" s="48">
        <v>14432983</v>
      </c>
      <c r="EY46" s="48">
        <v>888035</v>
      </c>
      <c r="EZ46" s="48">
        <v>14539790</v>
      </c>
      <c r="FA46" s="48">
        <v>0</v>
      </c>
      <c r="FB46" s="48">
        <v>0</v>
      </c>
      <c r="FC46" s="48">
        <v>0</v>
      </c>
      <c r="FD46" s="48">
        <v>414029</v>
      </c>
      <c r="FE46" s="48">
        <v>0</v>
      </c>
      <c r="FF46" s="48">
        <v>0</v>
      </c>
      <c r="FG46" s="48">
        <v>0</v>
      </c>
      <c r="FH46" s="48">
        <v>0</v>
      </c>
      <c r="FJ46" s="48">
        <v>0</v>
      </c>
      <c r="FK46" s="48">
        <v>0</v>
      </c>
      <c r="FL46" s="48">
        <v>0</v>
      </c>
      <c r="FM46" s="48">
        <v>0</v>
      </c>
      <c r="FO46" s="48">
        <v>0</v>
      </c>
      <c r="FP46" s="48">
        <v>0</v>
      </c>
      <c r="FQ46" s="48" t="s">
        <v>83</v>
      </c>
      <c r="FR46" s="48">
        <v>1828.17</v>
      </c>
      <c r="FS46" s="48">
        <v>0</v>
      </c>
      <c r="FT46" s="48">
        <v>0</v>
      </c>
      <c r="FU46" s="48">
        <v>0</v>
      </c>
      <c r="FV46" s="48">
        <v>0</v>
      </c>
      <c r="FW46" s="48">
        <v>0</v>
      </c>
      <c r="FX46" s="48">
        <v>0</v>
      </c>
      <c r="FY46" s="48">
        <v>0</v>
      </c>
      <c r="FZ46" s="48">
        <v>0</v>
      </c>
      <c r="GA46" s="48">
        <v>0</v>
      </c>
      <c r="GB46" s="52">
        <v>5.3545445599999998E-2</v>
      </c>
      <c r="GC46" s="52">
        <v>4.68582762E-2</v>
      </c>
      <c r="GD46" s="48">
        <v>0</v>
      </c>
      <c r="GE46" s="48">
        <v>0</v>
      </c>
      <c r="GM46" s="48">
        <v>0</v>
      </c>
      <c r="GN46" s="48">
        <v>0</v>
      </c>
      <c r="GP46" s="48">
        <v>0</v>
      </c>
      <c r="GQ46" s="48">
        <v>0</v>
      </c>
      <c r="GR46" s="48">
        <v>0</v>
      </c>
      <c r="GS46" s="48">
        <v>2765.4989999999998</v>
      </c>
      <c r="GT46" s="48">
        <v>15063726</v>
      </c>
      <c r="GU46" s="48">
        <v>0</v>
      </c>
      <c r="GV46" s="48">
        <v>13443865</v>
      </c>
      <c r="GW46" s="48">
        <v>0</v>
      </c>
      <c r="GX46" s="48">
        <v>0</v>
      </c>
      <c r="GY46" s="48">
        <v>0</v>
      </c>
      <c r="GZ46" s="48">
        <v>0</v>
      </c>
      <c r="HA46" s="48">
        <v>0</v>
      </c>
      <c r="HB46" s="48">
        <v>0</v>
      </c>
      <c r="HC46" s="48">
        <v>4804.7056220000004</v>
      </c>
      <c r="HD46" s="48">
        <v>1715.28</v>
      </c>
      <c r="HE46" s="48">
        <v>1</v>
      </c>
      <c r="HF46" s="48">
        <v>0</v>
      </c>
      <c r="HG46" s="48">
        <v>5078</v>
      </c>
      <c r="HH46" s="48">
        <v>5078</v>
      </c>
      <c r="HI46" s="48">
        <v>1</v>
      </c>
      <c r="HJ46" s="48">
        <v>91.408500000000004</v>
      </c>
      <c r="HK46" s="48">
        <v>0</v>
      </c>
      <c r="HL46" s="48">
        <v>0</v>
      </c>
      <c r="HM46" s="48">
        <v>0</v>
      </c>
      <c r="HN46" s="48">
        <v>0</v>
      </c>
      <c r="HO46" s="48">
        <v>0</v>
      </c>
      <c r="HP46" s="48">
        <v>0</v>
      </c>
      <c r="HQ46" s="48">
        <v>0</v>
      </c>
      <c r="HR46" s="48">
        <v>0</v>
      </c>
      <c r="HS46" s="48">
        <v>0.97309000000000001</v>
      </c>
      <c r="HT46" s="48">
        <v>13287408</v>
      </c>
      <c r="HU46" s="48">
        <v>0</v>
      </c>
      <c r="HV46" s="48">
        <v>0</v>
      </c>
      <c r="HW46" s="48">
        <v>384046</v>
      </c>
      <c r="HX46" s="48">
        <v>192023</v>
      </c>
      <c r="HY46" s="48">
        <v>0</v>
      </c>
      <c r="IA46" s="48">
        <v>0</v>
      </c>
      <c r="IB46" s="48">
        <v>0</v>
      </c>
      <c r="IC46" s="48">
        <v>0</v>
      </c>
      <c r="ID46" s="48">
        <v>0</v>
      </c>
      <c r="IE46" s="48">
        <v>0</v>
      </c>
      <c r="IF46" s="48">
        <v>0</v>
      </c>
      <c r="IG46" s="48">
        <v>0</v>
      </c>
      <c r="IH46" s="48">
        <v>13443865</v>
      </c>
      <c r="II46" s="48">
        <v>581639</v>
      </c>
      <c r="IJ46" s="48">
        <v>1095925</v>
      </c>
      <c r="IK46" s="48">
        <v>0</v>
      </c>
      <c r="IL46" s="48">
        <v>1677564</v>
      </c>
      <c r="IP46" s="48">
        <v>9095</v>
      </c>
      <c r="IQ46" s="48">
        <v>0</v>
      </c>
      <c r="IR46" s="48">
        <v>0</v>
      </c>
      <c r="IS46" s="48">
        <v>0</v>
      </c>
      <c r="IT46" s="48">
        <v>0</v>
      </c>
      <c r="IU46" s="48">
        <v>0</v>
      </c>
      <c r="IV46" s="48">
        <v>1</v>
      </c>
      <c r="IW46" s="48">
        <v>0</v>
      </c>
      <c r="IX46" s="48">
        <v>0</v>
      </c>
    </row>
    <row r="47" spans="1:258" s="48" customFormat="1">
      <c r="A47" s="47">
        <v>57807</v>
      </c>
      <c r="C47" s="48">
        <v>4</v>
      </c>
      <c r="E47" s="48">
        <v>0</v>
      </c>
      <c r="F47" s="48" t="s">
        <v>330</v>
      </c>
      <c r="G47" s="48">
        <v>1</v>
      </c>
      <c r="H47" s="48">
        <v>0</v>
      </c>
      <c r="I47" s="48" t="s">
        <v>537</v>
      </c>
      <c r="J47" s="48">
        <v>0</v>
      </c>
      <c r="L47" s="48">
        <v>12</v>
      </c>
      <c r="M47" s="48" t="s">
        <v>538</v>
      </c>
      <c r="N47" s="48" t="s">
        <v>537</v>
      </c>
      <c r="O47" s="48" t="s">
        <v>537</v>
      </c>
      <c r="P47" s="48">
        <v>0</v>
      </c>
      <c r="R47" s="48">
        <v>4053.098</v>
      </c>
      <c r="S47" s="48">
        <v>0</v>
      </c>
      <c r="T47" s="48">
        <v>0</v>
      </c>
      <c r="U47" s="48">
        <v>6.0720000000000001</v>
      </c>
      <c r="V47" s="48">
        <v>76.408000000000001</v>
      </c>
      <c r="W47" s="48">
        <v>5.1280000000000001</v>
      </c>
      <c r="X47" s="48">
        <v>0</v>
      </c>
      <c r="Y47" s="48">
        <v>1.857</v>
      </c>
      <c r="Z47" s="48">
        <v>4053.098</v>
      </c>
      <c r="AA47" s="48">
        <v>0</v>
      </c>
      <c r="AB47" s="48">
        <v>0</v>
      </c>
      <c r="AC47" s="48">
        <v>0</v>
      </c>
      <c r="AD47" s="48">
        <v>552.79999999999995</v>
      </c>
      <c r="AE47" s="48">
        <v>0</v>
      </c>
      <c r="AF47" s="48">
        <v>0</v>
      </c>
      <c r="AG47" s="48">
        <v>21.597999999999999</v>
      </c>
      <c r="AH47" s="48">
        <v>0</v>
      </c>
      <c r="AI47" s="48">
        <v>0</v>
      </c>
      <c r="AJ47" s="48">
        <v>0</v>
      </c>
      <c r="AK47" s="48">
        <v>0</v>
      </c>
      <c r="AL47" s="48">
        <v>0</v>
      </c>
      <c r="AM47" s="48">
        <v>0</v>
      </c>
      <c r="AN47" s="48">
        <v>0</v>
      </c>
      <c r="AO47" s="48">
        <v>0</v>
      </c>
      <c r="AP47" s="48">
        <v>0</v>
      </c>
      <c r="AQ47" s="48">
        <v>0</v>
      </c>
      <c r="AR47" s="48">
        <v>0</v>
      </c>
      <c r="AS47" s="48">
        <v>0</v>
      </c>
      <c r="AT47" s="48">
        <v>0</v>
      </c>
      <c r="AU47" s="48">
        <v>0</v>
      </c>
      <c r="AV47" s="48">
        <v>0</v>
      </c>
      <c r="AW47" s="48">
        <v>89.465000000000003</v>
      </c>
      <c r="AX47" s="48">
        <v>279.98200000000003</v>
      </c>
      <c r="AY47" s="48">
        <v>0</v>
      </c>
      <c r="AZ47" s="48">
        <v>0</v>
      </c>
      <c r="BA47" s="48">
        <v>55.066000000000003</v>
      </c>
      <c r="BB47" s="48">
        <v>3908.567</v>
      </c>
      <c r="BC47" s="48">
        <v>2097.5</v>
      </c>
      <c r="BD47" s="48">
        <v>303.685</v>
      </c>
      <c r="BE47" s="48">
        <v>202.655</v>
      </c>
      <c r="BF47" s="48">
        <v>0</v>
      </c>
      <c r="BG47" s="48">
        <v>0</v>
      </c>
      <c r="BH47" s="48">
        <v>206</v>
      </c>
      <c r="BI47" s="48">
        <v>1</v>
      </c>
      <c r="BJ47" s="48">
        <v>0</v>
      </c>
      <c r="BK47" s="48">
        <v>5078</v>
      </c>
      <c r="BL47" s="48">
        <v>6152</v>
      </c>
      <c r="BM47" s="48">
        <v>24045504</v>
      </c>
      <c r="BN47" s="48">
        <v>0</v>
      </c>
      <c r="BO47" s="48">
        <v>1313965</v>
      </c>
      <c r="BP47" s="48">
        <v>186827</v>
      </c>
      <c r="BQ47" s="48">
        <v>0</v>
      </c>
      <c r="BR47" s="48">
        <v>186827</v>
      </c>
      <c r="BS47" s="48">
        <v>0</v>
      </c>
      <c r="BT47" s="48">
        <v>2580764</v>
      </c>
      <c r="BU47" s="48">
        <v>0</v>
      </c>
      <c r="BV47" s="48">
        <v>2580764</v>
      </c>
      <c r="BW47" s="48">
        <v>0</v>
      </c>
      <c r="BX47" s="48">
        <v>1722449</v>
      </c>
      <c r="BY47" s="48">
        <v>0</v>
      </c>
      <c r="BZ47" s="48">
        <v>0</v>
      </c>
      <c r="CA47" s="48">
        <v>0</v>
      </c>
      <c r="CB47" s="48">
        <v>0</v>
      </c>
      <c r="CC47" s="48">
        <v>146158</v>
      </c>
      <c r="CD47" s="48">
        <v>0</v>
      </c>
      <c r="CE47" s="48">
        <v>1868607</v>
      </c>
      <c r="CF47" s="48">
        <v>152020</v>
      </c>
      <c r="CG47" s="48">
        <v>457334</v>
      </c>
      <c r="CH47" s="48">
        <v>0</v>
      </c>
      <c r="CI47" s="48">
        <v>457334</v>
      </c>
      <c r="CJ47" s="48">
        <v>0</v>
      </c>
      <c r="CK47" s="48">
        <v>149608</v>
      </c>
      <c r="CL47" s="48">
        <v>0</v>
      </c>
      <c r="CM47" s="48">
        <v>149608</v>
      </c>
      <c r="CN47" s="48">
        <v>0</v>
      </c>
      <c r="CO47" s="48">
        <v>0</v>
      </c>
      <c r="CP47" s="48">
        <v>0</v>
      </c>
      <c r="CQ47" s="48">
        <v>0</v>
      </c>
      <c r="CR47" s="48">
        <v>0</v>
      </c>
      <c r="CS47" s="48">
        <v>0</v>
      </c>
      <c r="CT47" s="48">
        <v>0</v>
      </c>
      <c r="CU47" s="48">
        <v>0</v>
      </c>
      <c r="CV47" s="48">
        <v>0</v>
      </c>
      <c r="CW47" s="48">
        <v>0</v>
      </c>
      <c r="CX47" s="48">
        <v>0</v>
      </c>
      <c r="CY47" s="48">
        <v>0</v>
      </c>
      <c r="CZ47" s="48">
        <v>0</v>
      </c>
      <c r="DA47" s="48">
        <v>0</v>
      </c>
      <c r="DB47" s="48">
        <v>0</v>
      </c>
      <c r="DC47" s="48">
        <v>0</v>
      </c>
      <c r="DD47" s="48">
        <v>0</v>
      </c>
      <c r="DE47" s="48">
        <v>0</v>
      </c>
      <c r="DF47" s="48">
        <v>0</v>
      </c>
      <c r="DG47" s="48">
        <v>0</v>
      </c>
      <c r="DH47" s="48">
        <v>0</v>
      </c>
      <c r="DI47" s="48">
        <v>0</v>
      </c>
      <c r="DJ47" s="48">
        <v>0</v>
      </c>
      <c r="DK47" s="48">
        <v>0</v>
      </c>
      <c r="DL47" s="48">
        <v>0</v>
      </c>
      <c r="DM47" s="48">
        <v>0</v>
      </c>
      <c r="DN47" s="48">
        <v>0</v>
      </c>
      <c r="DO47" s="48">
        <v>0</v>
      </c>
      <c r="DP47" s="48">
        <v>0</v>
      </c>
      <c r="DQ47" s="48">
        <v>0</v>
      </c>
      <c r="DR47" s="48">
        <v>0</v>
      </c>
      <c r="DS47" s="48">
        <v>0</v>
      </c>
      <c r="DU47" s="48">
        <v>29440664</v>
      </c>
      <c r="DV47" s="48">
        <v>0</v>
      </c>
      <c r="DW47" s="48">
        <v>0</v>
      </c>
      <c r="DX47" s="48">
        <v>0</v>
      </c>
      <c r="DY47" s="48">
        <v>0</v>
      </c>
      <c r="DZ47" s="48">
        <v>286.61700000000002</v>
      </c>
      <c r="EA47" s="48">
        <v>1161945</v>
      </c>
      <c r="EB47" s="48">
        <v>4054</v>
      </c>
      <c r="EC47" s="48">
        <v>1313965</v>
      </c>
      <c r="ED47" s="48">
        <v>0</v>
      </c>
      <c r="EE47" s="48">
        <v>28126699</v>
      </c>
      <c r="EG47" s="48">
        <v>0</v>
      </c>
      <c r="EH47" s="48">
        <v>0</v>
      </c>
      <c r="EI47" s="48">
        <v>0</v>
      </c>
      <c r="EJ47" s="48">
        <v>0</v>
      </c>
      <c r="EK47" s="48">
        <v>0</v>
      </c>
      <c r="EL47" s="48">
        <v>0</v>
      </c>
      <c r="EM47" s="48">
        <v>0</v>
      </c>
      <c r="EN47" s="48">
        <v>0</v>
      </c>
      <c r="EO47" s="48">
        <v>0</v>
      </c>
      <c r="EP47" s="48">
        <v>0</v>
      </c>
      <c r="EQ47" s="48">
        <v>0</v>
      </c>
      <c r="ER47" s="48">
        <v>0</v>
      </c>
      <c r="ES47" s="48">
        <v>0</v>
      </c>
      <c r="ET47" s="48">
        <v>0</v>
      </c>
      <c r="EU47" s="48">
        <v>0</v>
      </c>
      <c r="EV47" s="48">
        <v>0</v>
      </c>
      <c r="EW47" s="48">
        <v>0</v>
      </c>
      <c r="EX47" s="48">
        <v>30919529</v>
      </c>
      <c r="EY47" s="48">
        <v>1904769</v>
      </c>
      <c r="EZ47" s="48">
        <v>31071549</v>
      </c>
      <c r="FA47" s="48">
        <v>0</v>
      </c>
      <c r="FB47" s="48">
        <v>0</v>
      </c>
      <c r="FC47" s="48">
        <v>0</v>
      </c>
      <c r="FD47" s="48">
        <v>888061</v>
      </c>
      <c r="FE47" s="48">
        <v>0</v>
      </c>
      <c r="FF47" s="48">
        <v>0</v>
      </c>
      <c r="FG47" s="48">
        <v>0</v>
      </c>
      <c r="FH47" s="48">
        <v>0</v>
      </c>
      <c r="FJ47" s="48">
        <v>0</v>
      </c>
      <c r="FK47" s="48">
        <v>0</v>
      </c>
      <c r="FL47" s="48">
        <v>0</v>
      </c>
      <c r="FM47" s="48">
        <v>0</v>
      </c>
      <c r="FO47" s="48">
        <v>0</v>
      </c>
      <c r="FP47" s="48">
        <v>0</v>
      </c>
      <c r="FQ47" s="48" t="s">
        <v>137</v>
      </c>
      <c r="FR47" s="48">
        <v>4053.098</v>
      </c>
      <c r="FS47" s="48">
        <v>0</v>
      </c>
      <c r="FT47" s="48">
        <v>0</v>
      </c>
      <c r="FU47" s="48">
        <v>0</v>
      </c>
      <c r="FV47" s="48">
        <v>0</v>
      </c>
      <c r="FW47" s="48">
        <v>0</v>
      </c>
      <c r="FX47" s="48">
        <v>0</v>
      </c>
      <c r="FY47" s="48">
        <v>0</v>
      </c>
      <c r="FZ47" s="48">
        <v>0</v>
      </c>
      <c r="GA47" s="48">
        <v>0</v>
      </c>
      <c r="GB47" s="52">
        <v>5.3545445599999998E-2</v>
      </c>
      <c r="GC47" s="52">
        <v>4.68582762E-2</v>
      </c>
      <c r="GD47" s="48">
        <v>0</v>
      </c>
      <c r="GE47" s="48">
        <v>0</v>
      </c>
      <c r="GM47" s="48">
        <v>0</v>
      </c>
      <c r="GN47" s="48">
        <v>0</v>
      </c>
      <c r="GP47" s="48">
        <v>0</v>
      </c>
      <c r="GQ47" s="48">
        <v>0</v>
      </c>
      <c r="GR47" s="48">
        <v>0</v>
      </c>
      <c r="GS47" s="48">
        <v>5931.7879999999996</v>
      </c>
      <c r="GT47" s="48">
        <v>32233494</v>
      </c>
      <c r="GU47" s="48">
        <v>0</v>
      </c>
      <c r="GV47" s="48">
        <v>33850587</v>
      </c>
      <c r="GW47" s="48">
        <v>0</v>
      </c>
      <c r="GX47" s="48">
        <v>0</v>
      </c>
      <c r="GY47" s="48">
        <v>0</v>
      </c>
      <c r="GZ47" s="48">
        <v>0</v>
      </c>
      <c r="HA47" s="48">
        <v>0</v>
      </c>
      <c r="HB47" s="48">
        <v>0</v>
      </c>
      <c r="HC47" s="48">
        <v>4804.7056220000004</v>
      </c>
      <c r="HD47" s="48">
        <v>3908.567</v>
      </c>
      <c r="HE47" s="48">
        <v>1</v>
      </c>
      <c r="HF47" s="48">
        <v>0</v>
      </c>
      <c r="HG47" s="48">
        <v>5078</v>
      </c>
      <c r="HH47" s="48">
        <v>5078</v>
      </c>
      <c r="HI47" s="48">
        <v>1</v>
      </c>
      <c r="HJ47" s="48">
        <v>202.6549</v>
      </c>
      <c r="HK47" s="48">
        <v>0</v>
      </c>
      <c r="HL47" s="48">
        <v>0</v>
      </c>
      <c r="HM47" s="48">
        <v>0</v>
      </c>
      <c r="HN47" s="48">
        <v>0</v>
      </c>
      <c r="HO47" s="48">
        <v>0</v>
      </c>
      <c r="HP47" s="48">
        <v>0</v>
      </c>
      <c r="HQ47" s="48">
        <v>0</v>
      </c>
      <c r="HR47" s="48">
        <v>0</v>
      </c>
      <c r="HS47" s="48">
        <v>0.97309000000000001</v>
      </c>
      <c r="HT47" s="48">
        <v>28500497</v>
      </c>
      <c r="HU47" s="48">
        <v>0</v>
      </c>
      <c r="HV47" s="48">
        <v>0</v>
      </c>
      <c r="HW47" s="48">
        <v>384046</v>
      </c>
      <c r="HX47" s="48">
        <v>192023</v>
      </c>
      <c r="HY47" s="48">
        <v>0</v>
      </c>
      <c r="IA47" s="48">
        <v>0</v>
      </c>
      <c r="IB47" s="48">
        <v>0</v>
      </c>
      <c r="IC47" s="48">
        <v>0</v>
      </c>
      <c r="ID47" s="48">
        <v>0</v>
      </c>
      <c r="IE47" s="48">
        <v>0</v>
      </c>
      <c r="IF47" s="48">
        <v>0</v>
      </c>
      <c r="IG47" s="48">
        <v>0</v>
      </c>
      <c r="IH47" s="48">
        <v>33850587</v>
      </c>
      <c r="II47" s="48">
        <v>1313965</v>
      </c>
      <c r="IJ47" s="48">
        <v>-2779038</v>
      </c>
      <c r="IK47" s="48">
        <v>0</v>
      </c>
      <c r="IL47" s="48">
        <v>-1465073</v>
      </c>
      <c r="IP47" s="48">
        <v>9095</v>
      </c>
      <c r="IQ47" s="48">
        <v>0</v>
      </c>
      <c r="IR47" s="48">
        <v>0</v>
      </c>
      <c r="IS47" s="48">
        <v>0</v>
      </c>
      <c r="IT47" s="48">
        <v>0</v>
      </c>
      <c r="IU47" s="48">
        <v>0</v>
      </c>
      <c r="IV47" s="48">
        <v>1</v>
      </c>
      <c r="IW47" s="48">
        <v>0</v>
      </c>
      <c r="IX47" s="48">
        <v>0</v>
      </c>
    </row>
    <row r="48" spans="1:258" s="48" customFormat="1">
      <c r="A48" s="47">
        <v>57808</v>
      </c>
      <c r="C48" s="48">
        <v>4</v>
      </c>
      <c r="E48" s="48">
        <v>0</v>
      </c>
      <c r="F48" s="48" t="s">
        <v>330</v>
      </c>
      <c r="G48" s="48">
        <v>1</v>
      </c>
      <c r="H48" s="48">
        <v>0</v>
      </c>
      <c r="I48" s="48" t="s">
        <v>537</v>
      </c>
      <c r="J48" s="48">
        <v>0</v>
      </c>
      <c r="L48" s="48">
        <v>12</v>
      </c>
      <c r="M48" s="48" t="s">
        <v>538</v>
      </c>
      <c r="N48" s="48" t="s">
        <v>537</v>
      </c>
      <c r="O48" s="48" t="s">
        <v>537</v>
      </c>
      <c r="P48" s="48">
        <v>0</v>
      </c>
      <c r="R48" s="48">
        <v>1376.3710000000001</v>
      </c>
      <c r="S48" s="48">
        <v>0</v>
      </c>
      <c r="T48" s="48">
        <v>0</v>
      </c>
      <c r="U48" s="48">
        <v>0.317</v>
      </c>
      <c r="V48" s="48">
        <v>8.9489999999999998</v>
      </c>
      <c r="W48" s="48">
        <v>0</v>
      </c>
      <c r="X48" s="48">
        <v>0</v>
      </c>
      <c r="Y48" s="48">
        <v>0</v>
      </c>
      <c r="Z48" s="48">
        <v>1376.3710000000001</v>
      </c>
      <c r="AA48" s="48">
        <v>0</v>
      </c>
      <c r="AB48" s="48">
        <v>0</v>
      </c>
      <c r="AC48" s="48">
        <v>0</v>
      </c>
      <c r="AD48" s="48">
        <v>93.77</v>
      </c>
      <c r="AE48" s="48">
        <v>0</v>
      </c>
      <c r="AF48" s="48">
        <v>0</v>
      </c>
      <c r="AG48" s="48">
        <v>3.9550000000000001</v>
      </c>
      <c r="AH48" s="48">
        <v>0</v>
      </c>
      <c r="AI48" s="48">
        <v>0</v>
      </c>
      <c r="AJ48" s="48">
        <v>0</v>
      </c>
      <c r="AK48" s="48">
        <v>0</v>
      </c>
      <c r="AL48" s="48">
        <v>0</v>
      </c>
      <c r="AM48" s="48">
        <v>0</v>
      </c>
      <c r="AN48" s="48">
        <v>0</v>
      </c>
      <c r="AO48" s="48">
        <v>0</v>
      </c>
      <c r="AP48" s="48">
        <v>0</v>
      </c>
      <c r="AQ48" s="48">
        <v>43</v>
      </c>
      <c r="AR48" s="48">
        <v>0</v>
      </c>
      <c r="AS48" s="48">
        <v>0</v>
      </c>
      <c r="AT48" s="48">
        <v>0</v>
      </c>
      <c r="AU48" s="48">
        <v>0</v>
      </c>
      <c r="AV48" s="48">
        <v>0</v>
      </c>
      <c r="AW48" s="48">
        <v>9.266</v>
      </c>
      <c r="AX48" s="48">
        <v>28.431999999999999</v>
      </c>
      <c r="AY48" s="48">
        <v>0</v>
      </c>
      <c r="AZ48" s="48">
        <v>0</v>
      </c>
      <c r="BA48" s="48">
        <v>7.8339999999999996</v>
      </c>
      <c r="BB48" s="48">
        <v>1359.271</v>
      </c>
      <c r="BC48" s="48">
        <v>635.83000000000004</v>
      </c>
      <c r="BD48" s="48">
        <v>347.52499999999998</v>
      </c>
      <c r="BE48" s="48">
        <v>68.817999999999998</v>
      </c>
      <c r="BF48" s="48">
        <v>0</v>
      </c>
      <c r="BG48" s="48">
        <v>0</v>
      </c>
      <c r="BH48" s="48">
        <v>0</v>
      </c>
      <c r="BI48" s="48">
        <v>1</v>
      </c>
      <c r="BJ48" s="48">
        <v>0</v>
      </c>
      <c r="BK48" s="48">
        <v>5078</v>
      </c>
      <c r="BL48" s="48">
        <v>6152</v>
      </c>
      <c r="BM48" s="48">
        <v>8362235</v>
      </c>
      <c r="BN48" s="48">
        <v>0</v>
      </c>
      <c r="BO48" s="48">
        <v>420172</v>
      </c>
      <c r="BP48" s="48">
        <v>213797</v>
      </c>
      <c r="BQ48" s="48">
        <v>0</v>
      </c>
      <c r="BR48" s="48">
        <v>213797</v>
      </c>
      <c r="BS48" s="48">
        <v>0</v>
      </c>
      <c r="BT48" s="48">
        <v>782325</v>
      </c>
      <c r="BU48" s="48">
        <v>0</v>
      </c>
      <c r="BV48" s="48">
        <v>782325</v>
      </c>
      <c r="BW48" s="48">
        <v>0</v>
      </c>
      <c r="BX48" s="48">
        <v>174914</v>
      </c>
      <c r="BY48" s="48">
        <v>0</v>
      </c>
      <c r="BZ48" s="48">
        <v>0</v>
      </c>
      <c r="CA48" s="48">
        <v>0</v>
      </c>
      <c r="CB48" s="48">
        <v>0</v>
      </c>
      <c r="CC48" s="48">
        <v>26764</v>
      </c>
      <c r="CD48" s="48">
        <v>0</v>
      </c>
      <c r="CE48" s="48">
        <v>201678</v>
      </c>
      <c r="CF48" s="48">
        <v>25787</v>
      </c>
      <c r="CG48" s="48">
        <v>65063</v>
      </c>
      <c r="CH48" s="48">
        <v>0</v>
      </c>
      <c r="CI48" s="48">
        <v>65063</v>
      </c>
      <c r="CJ48" s="48">
        <v>21500</v>
      </c>
      <c r="CK48" s="48">
        <v>50804</v>
      </c>
      <c r="CL48" s="48">
        <v>0</v>
      </c>
      <c r="CM48" s="48">
        <v>50804</v>
      </c>
      <c r="CN48" s="48">
        <v>0</v>
      </c>
      <c r="CO48" s="48">
        <v>0</v>
      </c>
      <c r="CP48" s="48">
        <v>0</v>
      </c>
      <c r="CQ48" s="48">
        <v>0</v>
      </c>
      <c r="CR48" s="48">
        <v>0</v>
      </c>
      <c r="CS48" s="48">
        <v>0</v>
      </c>
      <c r="CT48" s="48">
        <v>0</v>
      </c>
      <c r="CU48" s="48">
        <v>0</v>
      </c>
      <c r="CV48" s="48">
        <v>0</v>
      </c>
      <c r="CW48" s="48">
        <v>0</v>
      </c>
      <c r="CX48" s="48">
        <v>0</v>
      </c>
      <c r="CY48" s="48">
        <v>0</v>
      </c>
      <c r="CZ48" s="48">
        <v>0</v>
      </c>
      <c r="DA48" s="48">
        <v>0</v>
      </c>
      <c r="DB48" s="48">
        <v>0</v>
      </c>
      <c r="DC48" s="48">
        <v>0</v>
      </c>
      <c r="DD48" s="48">
        <v>0</v>
      </c>
      <c r="DE48" s="48">
        <v>0</v>
      </c>
      <c r="DF48" s="48">
        <v>0</v>
      </c>
      <c r="DG48" s="48">
        <v>0</v>
      </c>
      <c r="DH48" s="48">
        <v>56140</v>
      </c>
      <c r="DI48" s="48">
        <v>0</v>
      </c>
      <c r="DJ48" s="48">
        <v>103887</v>
      </c>
      <c r="DK48" s="48">
        <v>0</v>
      </c>
      <c r="DL48" s="48">
        <v>0</v>
      </c>
      <c r="DM48" s="48">
        <v>34640</v>
      </c>
      <c r="DN48" s="48">
        <v>103887</v>
      </c>
      <c r="DO48" s="48">
        <v>0</v>
      </c>
      <c r="DP48" s="48">
        <v>0</v>
      </c>
      <c r="DQ48" s="48">
        <v>0</v>
      </c>
      <c r="DR48" s="48">
        <v>0</v>
      </c>
      <c r="DS48" s="48">
        <v>103887</v>
      </c>
      <c r="DU48" s="48">
        <v>9805576</v>
      </c>
      <c r="DV48" s="48">
        <v>0</v>
      </c>
      <c r="DW48" s="48">
        <v>0</v>
      </c>
      <c r="DX48" s="48">
        <v>0</v>
      </c>
      <c r="DY48" s="48">
        <v>0</v>
      </c>
      <c r="DZ48" s="48">
        <v>286.61700000000002</v>
      </c>
      <c r="EA48" s="48">
        <v>394385</v>
      </c>
      <c r="EB48" s="48">
        <v>1376</v>
      </c>
      <c r="EC48" s="48">
        <v>420172</v>
      </c>
      <c r="ED48" s="48">
        <v>0</v>
      </c>
      <c r="EE48" s="48">
        <v>9385404</v>
      </c>
      <c r="EG48" s="48">
        <v>0</v>
      </c>
      <c r="EH48" s="48">
        <v>0</v>
      </c>
      <c r="EI48" s="48">
        <v>0</v>
      </c>
      <c r="EJ48" s="48">
        <v>0</v>
      </c>
      <c r="EK48" s="48">
        <v>0</v>
      </c>
      <c r="EL48" s="48">
        <v>0</v>
      </c>
      <c r="EM48" s="48">
        <v>0</v>
      </c>
      <c r="EN48" s="48">
        <v>0</v>
      </c>
      <c r="EO48" s="48">
        <v>0</v>
      </c>
      <c r="EP48" s="48">
        <v>0</v>
      </c>
      <c r="EQ48" s="48">
        <v>0</v>
      </c>
      <c r="ER48" s="48">
        <v>0</v>
      </c>
      <c r="ES48" s="48">
        <v>0</v>
      </c>
      <c r="ET48" s="48">
        <v>0</v>
      </c>
      <c r="EU48" s="48">
        <v>0</v>
      </c>
      <c r="EV48" s="48">
        <v>0</v>
      </c>
      <c r="EW48" s="48">
        <v>0</v>
      </c>
      <c r="EX48" s="48">
        <v>10342693</v>
      </c>
      <c r="EY48" s="48">
        <v>629266</v>
      </c>
      <c r="EZ48" s="48">
        <v>10389980</v>
      </c>
      <c r="FA48" s="48">
        <v>0</v>
      </c>
      <c r="FB48" s="48">
        <v>0</v>
      </c>
      <c r="FC48" s="48">
        <v>0</v>
      </c>
      <c r="FD48" s="48">
        <v>293383</v>
      </c>
      <c r="FE48" s="48">
        <v>0</v>
      </c>
      <c r="FF48" s="48">
        <v>0</v>
      </c>
      <c r="FG48" s="48">
        <v>0</v>
      </c>
      <c r="FH48" s="48">
        <v>0</v>
      </c>
      <c r="FJ48" s="48">
        <v>0</v>
      </c>
      <c r="FK48" s="48">
        <v>0</v>
      </c>
      <c r="FL48" s="48">
        <v>0</v>
      </c>
      <c r="FM48" s="48">
        <v>0</v>
      </c>
      <c r="FO48" s="48">
        <v>0</v>
      </c>
      <c r="FP48" s="48">
        <v>0</v>
      </c>
      <c r="FQ48" s="48" t="s">
        <v>182</v>
      </c>
      <c r="FR48" s="48">
        <v>1376.3710000000001</v>
      </c>
      <c r="FS48" s="48">
        <v>0</v>
      </c>
      <c r="FT48" s="48">
        <v>0</v>
      </c>
      <c r="FU48" s="48">
        <v>0</v>
      </c>
      <c r="FV48" s="48">
        <v>0</v>
      </c>
      <c r="FW48" s="48">
        <v>0</v>
      </c>
      <c r="FX48" s="48">
        <v>0</v>
      </c>
      <c r="FY48" s="48">
        <v>0</v>
      </c>
      <c r="FZ48" s="48">
        <v>0</v>
      </c>
      <c r="GA48" s="48">
        <v>0</v>
      </c>
      <c r="GB48" s="52">
        <v>5.3545445599999998E-2</v>
      </c>
      <c r="GC48" s="52">
        <v>4.68582762E-2</v>
      </c>
      <c r="GD48" s="48">
        <v>0</v>
      </c>
      <c r="GE48" s="48">
        <v>0</v>
      </c>
      <c r="GM48" s="48">
        <v>0</v>
      </c>
      <c r="GN48" s="48">
        <v>0</v>
      </c>
      <c r="GP48" s="48">
        <v>0</v>
      </c>
      <c r="GQ48" s="48">
        <v>0</v>
      </c>
      <c r="GR48" s="48">
        <v>0</v>
      </c>
      <c r="GS48" s="48">
        <v>1959.6469999999999</v>
      </c>
      <c r="GT48" s="48">
        <v>10784365</v>
      </c>
      <c r="GU48" s="48">
        <v>0</v>
      </c>
      <c r="GV48" s="48">
        <v>11457579</v>
      </c>
      <c r="GW48" s="48">
        <v>0</v>
      </c>
      <c r="GX48" s="48">
        <v>0</v>
      </c>
      <c r="GY48" s="48">
        <v>0</v>
      </c>
      <c r="GZ48" s="48">
        <v>0</v>
      </c>
      <c r="HA48" s="48">
        <v>0</v>
      </c>
      <c r="HB48" s="48">
        <v>0</v>
      </c>
      <c r="HC48" s="48">
        <v>4804.7056220000004</v>
      </c>
      <c r="HD48" s="48">
        <v>1359.271</v>
      </c>
      <c r="HE48" s="48">
        <v>1</v>
      </c>
      <c r="HF48" s="48">
        <v>0</v>
      </c>
      <c r="HG48" s="48">
        <v>5078</v>
      </c>
      <c r="HH48" s="48">
        <v>5078</v>
      </c>
      <c r="HI48" s="48">
        <v>1</v>
      </c>
      <c r="HJ48" s="48">
        <v>68.818550000000002</v>
      </c>
      <c r="HK48" s="48">
        <v>0</v>
      </c>
      <c r="HL48" s="48">
        <v>0</v>
      </c>
      <c r="HM48" s="48">
        <v>0</v>
      </c>
      <c r="HN48" s="48">
        <v>0</v>
      </c>
      <c r="HO48" s="48">
        <v>0</v>
      </c>
      <c r="HP48" s="48">
        <v>0</v>
      </c>
      <c r="HQ48" s="48">
        <v>0</v>
      </c>
      <c r="HR48" s="48">
        <v>0</v>
      </c>
      <c r="HS48" s="48">
        <v>0.97309000000000001</v>
      </c>
      <c r="HT48" s="48">
        <v>9415527</v>
      </c>
      <c r="HU48" s="48">
        <v>0</v>
      </c>
      <c r="HV48" s="48">
        <v>0</v>
      </c>
      <c r="HW48" s="48">
        <v>384046</v>
      </c>
      <c r="HX48" s="48">
        <v>192023</v>
      </c>
      <c r="HY48" s="48">
        <v>0</v>
      </c>
      <c r="IA48" s="48">
        <v>0</v>
      </c>
      <c r="IB48" s="48">
        <v>0</v>
      </c>
      <c r="IC48" s="48">
        <v>0</v>
      </c>
      <c r="ID48" s="48">
        <v>0</v>
      </c>
      <c r="IE48" s="48">
        <v>0</v>
      </c>
      <c r="IF48" s="48">
        <v>0</v>
      </c>
      <c r="IG48" s="48">
        <v>0</v>
      </c>
      <c r="IH48" s="48">
        <v>11457579</v>
      </c>
      <c r="II48" s="48">
        <v>420172</v>
      </c>
      <c r="IJ48" s="48">
        <v>-1067599</v>
      </c>
      <c r="IK48" s="48">
        <v>0</v>
      </c>
      <c r="IL48" s="48">
        <v>-647427</v>
      </c>
      <c r="IP48" s="48">
        <v>9095</v>
      </c>
      <c r="IQ48" s="48">
        <v>0</v>
      </c>
      <c r="IR48" s="48">
        <v>0</v>
      </c>
      <c r="IS48" s="48">
        <v>0</v>
      </c>
      <c r="IT48" s="48">
        <v>0</v>
      </c>
      <c r="IU48" s="48">
        <v>0</v>
      </c>
      <c r="IV48" s="48">
        <v>1</v>
      </c>
      <c r="IW48" s="48">
        <v>0</v>
      </c>
      <c r="IX48" s="48">
        <v>0</v>
      </c>
    </row>
    <row r="49" spans="1:258" s="48" customFormat="1">
      <c r="A49" s="47">
        <v>57809</v>
      </c>
      <c r="C49" s="48">
        <v>4</v>
      </c>
      <c r="E49" s="48">
        <v>0</v>
      </c>
      <c r="F49" s="48" t="s">
        <v>330</v>
      </c>
      <c r="G49" s="48">
        <v>1</v>
      </c>
      <c r="H49" s="48">
        <v>0</v>
      </c>
      <c r="I49" s="48" t="s">
        <v>537</v>
      </c>
      <c r="J49" s="48">
        <v>0</v>
      </c>
      <c r="L49" s="48">
        <v>12</v>
      </c>
      <c r="M49" s="48" t="s">
        <v>538</v>
      </c>
      <c r="N49" s="48" t="s">
        <v>537</v>
      </c>
      <c r="O49" s="48" t="s">
        <v>537</v>
      </c>
      <c r="P49" s="48">
        <v>0</v>
      </c>
      <c r="R49" s="48">
        <v>155.79400000000001</v>
      </c>
      <c r="S49" s="48">
        <v>0</v>
      </c>
      <c r="T49" s="48">
        <v>0</v>
      </c>
      <c r="U49" s="48">
        <v>0.36799999999999999</v>
      </c>
      <c r="V49" s="48">
        <v>2.016</v>
      </c>
      <c r="W49" s="48">
        <v>0</v>
      </c>
      <c r="X49" s="48">
        <v>0</v>
      </c>
      <c r="Y49" s="48">
        <v>0</v>
      </c>
      <c r="Z49" s="48">
        <v>155.79400000000001</v>
      </c>
      <c r="AA49" s="48">
        <v>0</v>
      </c>
      <c r="AB49" s="48">
        <v>0</v>
      </c>
      <c r="AC49" s="48">
        <v>0</v>
      </c>
      <c r="AD49" s="48">
        <v>0</v>
      </c>
      <c r="AE49" s="48">
        <v>0</v>
      </c>
      <c r="AF49" s="48">
        <v>0</v>
      </c>
      <c r="AG49" s="48">
        <v>0.76600000000000001</v>
      </c>
      <c r="AH49" s="48">
        <v>0</v>
      </c>
      <c r="AI49" s="48">
        <v>0</v>
      </c>
      <c r="AJ49" s="48">
        <v>0</v>
      </c>
      <c r="AK49" s="48">
        <v>0</v>
      </c>
      <c r="AL49" s="48">
        <v>0</v>
      </c>
      <c r="AM49" s="48">
        <v>0</v>
      </c>
      <c r="AN49" s="48">
        <v>0</v>
      </c>
      <c r="AO49" s="48">
        <v>0</v>
      </c>
      <c r="AP49" s="48">
        <v>0</v>
      </c>
      <c r="AQ49" s="48">
        <v>7.5830000000000002</v>
      </c>
      <c r="AR49" s="48">
        <v>0</v>
      </c>
      <c r="AS49" s="48">
        <v>0</v>
      </c>
      <c r="AT49" s="48">
        <v>0</v>
      </c>
      <c r="AU49" s="48">
        <v>0</v>
      </c>
      <c r="AV49" s="48">
        <v>0</v>
      </c>
      <c r="AW49" s="48">
        <v>2.3839999999999999</v>
      </c>
      <c r="AX49" s="48">
        <v>7.8879999999999999</v>
      </c>
      <c r="AY49" s="48">
        <v>0</v>
      </c>
      <c r="AZ49" s="48">
        <v>0</v>
      </c>
      <c r="BA49" s="48">
        <v>0</v>
      </c>
      <c r="BB49" s="48">
        <v>153.41</v>
      </c>
      <c r="BC49" s="48">
        <v>224</v>
      </c>
      <c r="BD49" s="48">
        <v>60.09</v>
      </c>
      <c r="BE49" s="48">
        <v>0</v>
      </c>
      <c r="BF49" s="48">
        <v>0</v>
      </c>
      <c r="BG49" s="48">
        <v>0</v>
      </c>
      <c r="BH49" s="48">
        <v>0</v>
      </c>
      <c r="BI49" s="48">
        <v>1</v>
      </c>
      <c r="BJ49" s="48">
        <v>0</v>
      </c>
      <c r="BK49" s="48">
        <v>5078</v>
      </c>
      <c r="BL49" s="48">
        <v>6152</v>
      </c>
      <c r="BM49" s="48">
        <v>943778</v>
      </c>
      <c r="BN49" s="48">
        <v>0</v>
      </c>
      <c r="BO49" s="48">
        <v>44712</v>
      </c>
      <c r="BP49" s="48">
        <v>36967</v>
      </c>
      <c r="BQ49" s="48">
        <v>0</v>
      </c>
      <c r="BR49" s="48">
        <v>36967</v>
      </c>
      <c r="BS49" s="48">
        <v>0</v>
      </c>
      <c r="BT49" s="48">
        <v>275610</v>
      </c>
      <c r="BU49" s="48">
        <v>0</v>
      </c>
      <c r="BV49" s="48">
        <v>275610</v>
      </c>
      <c r="BW49" s="48">
        <v>0</v>
      </c>
      <c r="BX49" s="48">
        <v>48527</v>
      </c>
      <c r="BY49" s="48">
        <v>0</v>
      </c>
      <c r="BZ49" s="48">
        <v>0</v>
      </c>
      <c r="CA49" s="48">
        <v>0</v>
      </c>
      <c r="CB49" s="48">
        <v>0</v>
      </c>
      <c r="CC49" s="48">
        <v>5184</v>
      </c>
      <c r="CD49" s="48">
        <v>0</v>
      </c>
      <c r="CE49" s="48">
        <v>53711</v>
      </c>
      <c r="CF49" s="48">
        <v>0</v>
      </c>
      <c r="CG49" s="48">
        <v>0</v>
      </c>
      <c r="CH49" s="48">
        <v>0</v>
      </c>
      <c r="CI49" s="48">
        <v>0</v>
      </c>
      <c r="CJ49" s="48">
        <v>3792</v>
      </c>
      <c r="CK49" s="48">
        <v>0</v>
      </c>
      <c r="CL49" s="48">
        <v>0</v>
      </c>
      <c r="CM49" s="48">
        <v>0</v>
      </c>
      <c r="CN49" s="48">
        <v>0</v>
      </c>
      <c r="CO49" s="48">
        <v>0</v>
      </c>
      <c r="CP49" s="48">
        <v>0</v>
      </c>
      <c r="CQ49" s="48">
        <v>0</v>
      </c>
      <c r="CR49" s="48">
        <v>0</v>
      </c>
      <c r="CS49" s="48">
        <v>0</v>
      </c>
      <c r="CT49" s="48">
        <v>0</v>
      </c>
      <c r="CU49" s="48">
        <v>0</v>
      </c>
      <c r="CV49" s="48">
        <v>0</v>
      </c>
      <c r="CW49" s="48">
        <v>0</v>
      </c>
      <c r="CX49" s="48">
        <v>0</v>
      </c>
      <c r="CY49" s="48">
        <v>0</v>
      </c>
      <c r="CZ49" s="48">
        <v>0</v>
      </c>
      <c r="DA49" s="48">
        <v>0</v>
      </c>
      <c r="DB49" s="48">
        <v>0</v>
      </c>
      <c r="DC49" s="48">
        <v>0</v>
      </c>
      <c r="DD49" s="48">
        <v>0</v>
      </c>
      <c r="DE49" s="48">
        <v>0</v>
      </c>
      <c r="DF49" s="48">
        <v>0</v>
      </c>
      <c r="DG49" s="48">
        <v>0</v>
      </c>
      <c r="DH49" s="48">
        <v>18729</v>
      </c>
      <c r="DI49" s="48">
        <v>0</v>
      </c>
      <c r="DJ49" s="48">
        <v>0</v>
      </c>
      <c r="DK49" s="48">
        <v>0</v>
      </c>
      <c r="DL49" s="48">
        <v>0</v>
      </c>
      <c r="DM49" s="48">
        <v>14937</v>
      </c>
      <c r="DN49" s="48">
        <v>0</v>
      </c>
      <c r="DO49" s="48">
        <v>0</v>
      </c>
      <c r="DP49" s="48">
        <v>0</v>
      </c>
      <c r="DQ49" s="48">
        <v>0</v>
      </c>
      <c r="DR49" s="48">
        <v>0</v>
      </c>
      <c r="DS49" s="48">
        <v>0</v>
      </c>
      <c r="DU49" s="48">
        <v>1310066</v>
      </c>
      <c r="DV49" s="48">
        <v>0</v>
      </c>
      <c r="DW49" s="48">
        <v>0</v>
      </c>
      <c r="DX49" s="48">
        <v>0</v>
      </c>
      <c r="DY49" s="48">
        <v>0</v>
      </c>
      <c r="DZ49" s="48">
        <v>286.61700000000002</v>
      </c>
      <c r="EA49" s="48">
        <v>44712</v>
      </c>
      <c r="EB49" s="48">
        <v>156</v>
      </c>
      <c r="EC49" s="48">
        <v>44712</v>
      </c>
      <c r="ED49" s="48">
        <v>0</v>
      </c>
      <c r="EE49" s="48">
        <v>1265354</v>
      </c>
      <c r="EG49" s="48">
        <v>0</v>
      </c>
      <c r="EH49" s="48">
        <v>0</v>
      </c>
      <c r="EI49" s="48">
        <v>0</v>
      </c>
      <c r="EJ49" s="48">
        <v>0</v>
      </c>
      <c r="EK49" s="48">
        <v>0</v>
      </c>
      <c r="EL49" s="48">
        <v>0</v>
      </c>
      <c r="EM49" s="48">
        <v>0</v>
      </c>
      <c r="EN49" s="48">
        <v>0</v>
      </c>
      <c r="EO49" s="48">
        <v>0</v>
      </c>
      <c r="EP49" s="48">
        <v>0</v>
      </c>
      <c r="EQ49" s="48">
        <v>0</v>
      </c>
      <c r="ER49" s="48">
        <v>0</v>
      </c>
      <c r="ES49" s="48">
        <v>0</v>
      </c>
      <c r="ET49" s="48">
        <v>0</v>
      </c>
      <c r="EU49" s="48">
        <v>0</v>
      </c>
      <c r="EV49" s="48">
        <v>0</v>
      </c>
      <c r="EW49" s="48">
        <v>0</v>
      </c>
      <c r="EX49" s="48">
        <v>1405213</v>
      </c>
      <c r="EY49" s="48">
        <v>85199</v>
      </c>
      <c r="EZ49" s="48">
        <v>1409005</v>
      </c>
      <c r="FA49" s="48">
        <v>0</v>
      </c>
      <c r="FB49" s="48">
        <v>0</v>
      </c>
      <c r="FC49" s="48">
        <v>0</v>
      </c>
      <c r="FD49" s="48">
        <v>39723</v>
      </c>
      <c r="FE49" s="48">
        <v>0</v>
      </c>
      <c r="FF49" s="48">
        <v>0</v>
      </c>
      <c r="FG49" s="48">
        <v>0</v>
      </c>
      <c r="FH49" s="48">
        <v>0</v>
      </c>
      <c r="FJ49" s="48">
        <v>0</v>
      </c>
      <c r="FK49" s="48">
        <v>0</v>
      </c>
      <c r="FL49" s="48">
        <v>0</v>
      </c>
      <c r="FM49" s="48">
        <v>0</v>
      </c>
      <c r="FO49" s="48">
        <v>0</v>
      </c>
      <c r="FP49" s="48">
        <v>0</v>
      </c>
      <c r="FQ49" s="48" t="s">
        <v>84</v>
      </c>
      <c r="FR49" s="48">
        <v>155.79400000000001</v>
      </c>
      <c r="FS49" s="48">
        <v>0</v>
      </c>
      <c r="FT49" s="48">
        <v>0</v>
      </c>
      <c r="FU49" s="48">
        <v>0</v>
      </c>
      <c r="FV49" s="48">
        <v>0</v>
      </c>
      <c r="FW49" s="48">
        <v>0</v>
      </c>
      <c r="FX49" s="48">
        <v>0</v>
      </c>
      <c r="FY49" s="48">
        <v>0</v>
      </c>
      <c r="FZ49" s="48">
        <v>0</v>
      </c>
      <c r="GA49" s="48">
        <v>0</v>
      </c>
      <c r="GB49" s="52">
        <v>5.3545445599999998E-2</v>
      </c>
      <c r="GC49" s="52">
        <v>4.68582762E-2</v>
      </c>
      <c r="GD49" s="48">
        <v>0</v>
      </c>
      <c r="GE49" s="48">
        <v>0</v>
      </c>
      <c r="GM49" s="48">
        <v>0</v>
      </c>
      <c r="GN49" s="48">
        <v>0</v>
      </c>
      <c r="GP49" s="48">
        <v>0</v>
      </c>
      <c r="GQ49" s="48">
        <v>0</v>
      </c>
      <c r="GR49" s="48">
        <v>0</v>
      </c>
      <c r="GS49" s="48">
        <v>265.32600000000002</v>
      </c>
      <c r="GT49" s="48">
        <v>1453717</v>
      </c>
      <c r="GU49" s="48">
        <v>0</v>
      </c>
      <c r="GV49" s="48">
        <v>1459199</v>
      </c>
      <c r="GW49" s="48">
        <v>0</v>
      </c>
      <c r="GX49" s="48">
        <v>0</v>
      </c>
      <c r="GY49" s="48">
        <v>0</v>
      </c>
      <c r="GZ49" s="48">
        <v>0</v>
      </c>
      <c r="HA49" s="48">
        <v>0</v>
      </c>
      <c r="HB49" s="48">
        <v>0</v>
      </c>
      <c r="HC49" s="48">
        <v>4804.7056220000004</v>
      </c>
      <c r="HD49" s="48">
        <v>153.41</v>
      </c>
      <c r="HE49" s="48">
        <v>1</v>
      </c>
      <c r="HF49" s="48">
        <v>0</v>
      </c>
      <c r="HG49" s="48">
        <v>5078</v>
      </c>
      <c r="HH49" s="48">
        <v>5078</v>
      </c>
      <c r="HI49" s="48">
        <v>1</v>
      </c>
      <c r="HJ49" s="48">
        <v>7.7896999999999998</v>
      </c>
      <c r="HK49" s="48">
        <v>0</v>
      </c>
      <c r="HL49" s="48">
        <v>0</v>
      </c>
      <c r="HM49" s="48">
        <v>0</v>
      </c>
      <c r="HN49" s="48">
        <v>0</v>
      </c>
      <c r="HO49" s="48">
        <v>0</v>
      </c>
      <c r="HP49" s="48">
        <v>0</v>
      </c>
      <c r="HQ49" s="48">
        <v>0</v>
      </c>
      <c r="HR49" s="48">
        <v>0</v>
      </c>
      <c r="HS49" s="48">
        <v>0.97309000000000001</v>
      </c>
      <c r="HT49" s="48">
        <v>1274813</v>
      </c>
      <c r="HU49" s="48">
        <v>0</v>
      </c>
      <c r="HV49" s="48">
        <v>0</v>
      </c>
      <c r="HW49" s="48">
        <v>384046</v>
      </c>
      <c r="HX49" s="48">
        <v>192023</v>
      </c>
      <c r="HY49" s="48">
        <v>0</v>
      </c>
      <c r="IA49" s="48">
        <v>0</v>
      </c>
      <c r="IB49" s="48">
        <v>0</v>
      </c>
      <c r="IC49" s="48">
        <v>0</v>
      </c>
      <c r="ID49" s="48">
        <v>0</v>
      </c>
      <c r="IE49" s="48">
        <v>0</v>
      </c>
      <c r="IF49" s="48">
        <v>0</v>
      </c>
      <c r="IG49" s="48">
        <v>0</v>
      </c>
      <c r="IH49" s="48">
        <v>1459199</v>
      </c>
      <c r="II49" s="48">
        <v>44712</v>
      </c>
      <c r="IJ49" s="48">
        <v>-50194</v>
      </c>
      <c r="IK49" s="48">
        <v>0</v>
      </c>
      <c r="IL49" s="48">
        <v>-5482</v>
      </c>
      <c r="IP49" s="48">
        <v>9095</v>
      </c>
      <c r="IQ49" s="48">
        <v>0</v>
      </c>
      <c r="IR49" s="48">
        <v>0</v>
      </c>
      <c r="IS49" s="48">
        <v>0</v>
      </c>
      <c r="IT49" s="48">
        <v>0</v>
      </c>
      <c r="IU49" s="48">
        <v>0</v>
      </c>
      <c r="IV49" s="48">
        <v>1</v>
      </c>
      <c r="IW49" s="48">
        <v>0</v>
      </c>
      <c r="IX49" s="48">
        <v>0</v>
      </c>
    </row>
    <row r="50" spans="1:258" s="48" customFormat="1">
      <c r="A50" s="47">
        <v>57810</v>
      </c>
      <c r="C50" s="48">
        <v>4</v>
      </c>
      <c r="E50" s="48">
        <v>0</v>
      </c>
      <c r="F50" s="48" t="s">
        <v>330</v>
      </c>
      <c r="G50" s="48">
        <v>1</v>
      </c>
      <c r="H50" s="48">
        <v>0</v>
      </c>
      <c r="I50" s="48" t="s">
        <v>537</v>
      </c>
      <c r="J50" s="48">
        <v>0</v>
      </c>
      <c r="L50" s="48">
        <v>12</v>
      </c>
      <c r="M50" s="48" t="s">
        <v>538</v>
      </c>
      <c r="N50" s="48" t="s">
        <v>537</v>
      </c>
      <c r="O50" s="48" t="s">
        <v>537</v>
      </c>
      <c r="P50" s="48">
        <v>0</v>
      </c>
      <c r="R50" s="48">
        <v>455.92399999999998</v>
      </c>
      <c r="S50" s="48">
        <v>0</v>
      </c>
      <c r="T50" s="48">
        <v>0</v>
      </c>
      <c r="U50" s="48">
        <v>0.33300000000000002</v>
      </c>
      <c r="V50" s="48">
        <v>8.1210000000000004</v>
      </c>
      <c r="W50" s="48">
        <v>4.593</v>
      </c>
      <c r="X50" s="48">
        <v>0</v>
      </c>
      <c r="Y50" s="48">
        <v>0</v>
      </c>
      <c r="Z50" s="48">
        <v>455.92399999999998</v>
      </c>
      <c r="AA50" s="48">
        <v>0</v>
      </c>
      <c r="AB50" s="48">
        <v>0</v>
      </c>
      <c r="AC50" s="48">
        <v>0</v>
      </c>
      <c r="AD50" s="48">
        <v>0</v>
      </c>
      <c r="AE50" s="48">
        <v>0</v>
      </c>
      <c r="AF50" s="48">
        <v>0</v>
      </c>
      <c r="AG50" s="48">
        <v>1.1519999999999999</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13.047000000000001</v>
      </c>
      <c r="AX50" s="48">
        <v>39.807000000000002</v>
      </c>
      <c r="AY50" s="48">
        <v>0</v>
      </c>
      <c r="AZ50" s="48">
        <v>0</v>
      </c>
      <c r="BA50" s="48">
        <v>0</v>
      </c>
      <c r="BB50" s="48">
        <v>442.87700000000001</v>
      </c>
      <c r="BC50" s="48">
        <v>504.67</v>
      </c>
      <c r="BD50" s="48">
        <v>31.867000000000001</v>
      </c>
      <c r="BE50" s="48">
        <v>22.795999999999999</v>
      </c>
      <c r="BF50" s="48">
        <v>0</v>
      </c>
      <c r="BG50" s="48">
        <v>0</v>
      </c>
      <c r="BH50" s="48">
        <v>39</v>
      </c>
      <c r="BI50" s="48">
        <v>1</v>
      </c>
      <c r="BJ50" s="48">
        <v>0</v>
      </c>
      <c r="BK50" s="48">
        <v>5078</v>
      </c>
      <c r="BL50" s="48">
        <v>6152</v>
      </c>
      <c r="BM50" s="48">
        <v>2724579</v>
      </c>
      <c r="BN50" s="48">
        <v>0</v>
      </c>
      <c r="BO50" s="48">
        <v>130697</v>
      </c>
      <c r="BP50" s="48">
        <v>19605</v>
      </c>
      <c r="BQ50" s="48">
        <v>0</v>
      </c>
      <c r="BR50" s="48">
        <v>19605</v>
      </c>
      <c r="BS50" s="48">
        <v>0</v>
      </c>
      <c r="BT50" s="48">
        <v>620946</v>
      </c>
      <c r="BU50" s="48">
        <v>0</v>
      </c>
      <c r="BV50" s="48">
        <v>620946</v>
      </c>
      <c r="BW50" s="48">
        <v>0</v>
      </c>
      <c r="BX50" s="48">
        <v>244893</v>
      </c>
      <c r="BY50" s="48">
        <v>0</v>
      </c>
      <c r="BZ50" s="48">
        <v>0</v>
      </c>
      <c r="CA50" s="48">
        <v>0</v>
      </c>
      <c r="CB50" s="48">
        <v>0</v>
      </c>
      <c r="CC50" s="48">
        <v>7796</v>
      </c>
      <c r="CD50" s="48">
        <v>0</v>
      </c>
      <c r="CE50" s="48">
        <v>252689</v>
      </c>
      <c r="CF50" s="48">
        <v>0</v>
      </c>
      <c r="CG50" s="48">
        <v>0</v>
      </c>
      <c r="CH50" s="48">
        <v>0</v>
      </c>
      <c r="CI50" s="48">
        <v>0</v>
      </c>
      <c r="CJ50" s="48">
        <v>0</v>
      </c>
      <c r="CK50" s="48">
        <v>16829</v>
      </c>
      <c r="CL50" s="48">
        <v>0</v>
      </c>
      <c r="CM50" s="48">
        <v>16829</v>
      </c>
      <c r="CN50" s="48">
        <v>0</v>
      </c>
      <c r="CO50" s="48">
        <v>0</v>
      </c>
      <c r="CP50" s="48">
        <v>0</v>
      </c>
      <c r="CQ50" s="48">
        <v>0</v>
      </c>
      <c r="CR50" s="48">
        <v>0</v>
      </c>
      <c r="CS50" s="48">
        <v>0</v>
      </c>
      <c r="CT50" s="48">
        <v>0</v>
      </c>
      <c r="CU50" s="48">
        <v>0</v>
      </c>
      <c r="CV50" s="48">
        <v>0</v>
      </c>
      <c r="CW50" s="48">
        <v>0</v>
      </c>
      <c r="CX50" s="48">
        <v>0</v>
      </c>
      <c r="CY50" s="48">
        <v>0</v>
      </c>
      <c r="CZ50" s="48">
        <v>0</v>
      </c>
      <c r="DA50" s="48">
        <v>0</v>
      </c>
      <c r="DB50" s="48">
        <v>0</v>
      </c>
      <c r="DC50" s="48">
        <v>0</v>
      </c>
      <c r="DD50" s="48">
        <v>0</v>
      </c>
      <c r="DE50" s="48">
        <v>0</v>
      </c>
      <c r="DF50" s="48">
        <v>0</v>
      </c>
      <c r="DG50" s="48">
        <v>0</v>
      </c>
      <c r="DH50" s="48">
        <v>8870</v>
      </c>
      <c r="DI50" s="48">
        <v>0</v>
      </c>
      <c r="DJ50" s="48">
        <v>0</v>
      </c>
      <c r="DK50" s="48">
        <v>0</v>
      </c>
      <c r="DL50" s="48">
        <v>0</v>
      </c>
      <c r="DM50" s="48">
        <v>8870</v>
      </c>
      <c r="DN50" s="48">
        <v>0</v>
      </c>
      <c r="DO50" s="48">
        <v>0</v>
      </c>
      <c r="DP50" s="48">
        <v>0</v>
      </c>
      <c r="DQ50" s="48">
        <v>0</v>
      </c>
      <c r="DR50" s="48">
        <v>0</v>
      </c>
      <c r="DS50" s="48">
        <v>0</v>
      </c>
      <c r="DU50" s="48">
        <v>3634648</v>
      </c>
      <c r="DV50" s="48">
        <v>0</v>
      </c>
      <c r="DW50" s="48">
        <v>0</v>
      </c>
      <c r="DX50" s="48">
        <v>0</v>
      </c>
      <c r="DY50" s="48">
        <v>0</v>
      </c>
      <c r="DZ50" s="48">
        <v>286.61700000000002</v>
      </c>
      <c r="EA50" s="48">
        <v>130697</v>
      </c>
      <c r="EB50" s="48">
        <v>456</v>
      </c>
      <c r="EC50" s="48">
        <v>130697</v>
      </c>
      <c r="ED50" s="48">
        <v>0</v>
      </c>
      <c r="EE50" s="48">
        <v>3503951</v>
      </c>
      <c r="EG50" s="48">
        <v>0</v>
      </c>
      <c r="EH50" s="48">
        <v>0</v>
      </c>
      <c r="EI50" s="48">
        <v>0</v>
      </c>
      <c r="EJ50" s="48">
        <v>0</v>
      </c>
      <c r="EK50" s="48">
        <v>0</v>
      </c>
      <c r="EL50" s="48">
        <v>0</v>
      </c>
      <c r="EM50" s="48">
        <v>0</v>
      </c>
      <c r="EN50" s="48">
        <v>0</v>
      </c>
      <c r="EO50" s="48">
        <v>0</v>
      </c>
      <c r="EP50" s="48">
        <v>0</v>
      </c>
      <c r="EQ50" s="48">
        <v>0</v>
      </c>
      <c r="ER50" s="48">
        <v>0</v>
      </c>
      <c r="ES50" s="48">
        <v>0</v>
      </c>
      <c r="ET50" s="48">
        <v>0</v>
      </c>
      <c r="EU50" s="48">
        <v>0</v>
      </c>
      <c r="EV50" s="48">
        <v>0</v>
      </c>
      <c r="EW50" s="48">
        <v>0</v>
      </c>
      <c r="EX50" s="48">
        <v>3859404</v>
      </c>
      <c r="EY50" s="48">
        <v>236377</v>
      </c>
      <c r="EZ50" s="48">
        <v>3859404</v>
      </c>
      <c r="FA50" s="48">
        <v>0</v>
      </c>
      <c r="FB50" s="48">
        <v>0</v>
      </c>
      <c r="FC50" s="48">
        <v>0</v>
      </c>
      <c r="FD50" s="48">
        <v>110206</v>
      </c>
      <c r="FE50" s="48">
        <v>0</v>
      </c>
      <c r="FF50" s="48">
        <v>0</v>
      </c>
      <c r="FG50" s="48">
        <v>0</v>
      </c>
      <c r="FH50" s="48">
        <v>0</v>
      </c>
      <c r="FJ50" s="48">
        <v>0</v>
      </c>
      <c r="FK50" s="48">
        <v>0</v>
      </c>
      <c r="FL50" s="48">
        <v>0</v>
      </c>
      <c r="FM50" s="48">
        <v>0</v>
      </c>
      <c r="FO50" s="48">
        <v>0</v>
      </c>
      <c r="FP50" s="48">
        <v>0</v>
      </c>
      <c r="FQ50" s="48" t="s">
        <v>139</v>
      </c>
      <c r="FR50" s="48">
        <v>455.92399999999998</v>
      </c>
      <c r="FS50" s="48">
        <v>0</v>
      </c>
      <c r="FT50" s="48">
        <v>0</v>
      </c>
      <c r="FU50" s="48">
        <v>0</v>
      </c>
      <c r="FV50" s="48">
        <v>0</v>
      </c>
      <c r="FW50" s="48">
        <v>0</v>
      </c>
      <c r="FX50" s="48">
        <v>0</v>
      </c>
      <c r="FY50" s="48">
        <v>0</v>
      </c>
      <c r="FZ50" s="48">
        <v>0</v>
      </c>
      <c r="GA50" s="48">
        <v>0</v>
      </c>
      <c r="GB50" s="52">
        <v>5.3545445599999998E-2</v>
      </c>
      <c r="GC50" s="52">
        <v>4.68582762E-2</v>
      </c>
      <c r="GD50" s="48">
        <v>0</v>
      </c>
      <c r="GE50" s="48">
        <v>0</v>
      </c>
      <c r="GM50" s="48">
        <v>0</v>
      </c>
      <c r="GN50" s="48">
        <v>0</v>
      </c>
      <c r="GP50" s="48">
        <v>0</v>
      </c>
      <c r="GQ50" s="48">
        <v>0</v>
      </c>
      <c r="GR50" s="48">
        <v>0</v>
      </c>
      <c r="GS50" s="48">
        <v>736.12</v>
      </c>
      <c r="GT50" s="48">
        <v>3990101</v>
      </c>
      <c r="GU50" s="48">
        <v>0</v>
      </c>
      <c r="GV50" s="48">
        <v>3389171</v>
      </c>
      <c r="GW50" s="48">
        <v>0</v>
      </c>
      <c r="GX50" s="48">
        <v>0</v>
      </c>
      <c r="GY50" s="48">
        <v>0</v>
      </c>
      <c r="GZ50" s="48">
        <v>0</v>
      </c>
      <c r="HA50" s="48">
        <v>0</v>
      </c>
      <c r="HB50" s="48">
        <v>0</v>
      </c>
      <c r="HC50" s="48">
        <v>4804.7056220000004</v>
      </c>
      <c r="HD50" s="48">
        <v>442.87700000000001</v>
      </c>
      <c r="HE50" s="48">
        <v>1</v>
      </c>
      <c r="HF50" s="48">
        <v>0</v>
      </c>
      <c r="HG50" s="48">
        <v>5078</v>
      </c>
      <c r="HH50" s="48">
        <v>5078</v>
      </c>
      <c r="HI50" s="48">
        <v>1</v>
      </c>
      <c r="HJ50" s="48">
        <v>22.796199999999999</v>
      </c>
      <c r="HK50" s="48">
        <v>0</v>
      </c>
      <c r="HL50" s="48">
        <v>0</v>
      </c>
      <c r="HM50" s="48">
        <v>0</v>
      </c>
      <c r="HN50" s="48">
        <v>0</v>
      </c>
      <c r="HO50" s="48">
        <v>0</v>
      </c>
      <c r="HP50" s="48">
        <v>0</v>
      </c>
      <c r="HQ50" s="48">
        <v>0</v>
      </c>
      <c r="HR50" s="48">
        <v>0</v>
      </c>
      <c r="HS50" s="48">
        <v>0.97309000000000001</v>
      </c>
      <c r="HT50" s="48">
        <v>3536841</v>
      </c>
      <c r="HU50" s="48">
        <v>0</v>
      </c>
      <c r="HV50" s="48">
        <v>0</v>
      </c>
      <c r="HW50" s="48">
        <v>384046</v>
      </c>
      <c r="HX50" s="48">
        <v>192023</v>
      </c>
      <c r="HY50" s="48">
        <v>0</v>
      </c>
      <c r="IA50" s="48">
        <v>0</v>
      </c>
      <c r="IB50" s="48">
        <v>0</v>
      </c>
      <c r="IC50" s="48">
        <v>0</v>
      </c>
      <c r="ID50" s="48">
        <v>0</v>
      </c>
      <c r="IE50" s="48">
        <v>0</v>
      </c>
      <c r="IF50" s="48">
        <v>0</v>
      </c>
      <c r="IG50" s="48">
        <v>0</v>
      </c>
      <c r="IH50" s="48">
        <v>3389171</v>
      </c>
      <c r="II50" s="48">
        <v>130697</v>
      </c>
      <c r="IJ50" s="48">
        <v>470233</v>
      </c>
      <c r="IK50" s="48">
        <v>0</v>
      </c>
      <c r="IL50" s="48">
        <v>600930</v>
      </c>
      <c r="IP50" s="48">
        <v>9095</v>
      </c>
      <c r="IQ50" s="48">
        <v>0</v>
      </c>
      <c r="IR50" s="48">
        <v>0</v>
      </c>
      <c r="IS50" s="48">
        <v>0</v>
      </c>
      <c r="IT50" s="48">
        <v>0</v>
      </c>
      <c r="IU50" s="48">
        <v>0</v>
      </c>
      <c r="IV50" s="48">
        <v>1</v>
      </c>
      <c r="IW50" s="48">
        <v>0</v>
      </c>
      <c r="IX50" s="48">
        <v>0</v>
      </c>
    </row>
    <row r="51" spans="1:258" s="48" customFormat="1">
      <c r="A51" s="47">
        <v>57811</v>
      </c>
      <c r="C51" s="48">
        <v>4</v>
      </c>
      <c r="E51" s="48">
        <v>0</v>
      </c>
      <c r="F51" s="48" t="s">
        <v>330</v>
      </c>
      <c r="G51" s="48">
        <v>1</v>
      </c>
      <c r="H51" s="48">
        <v>0</v>
      </c>
      <c r="I51" s="48" t="s">
        <v>537</v>
      </c>
      <c r="J51" s="48">
        <v>0</v>
      </c>
      <c r="L51" s="48">
        <v>12</v>
      </c>
      <c r="M51" s="48" t="s">
        <v>538</v>
      </c>
      <c r="N51" s="48" t="s">
        <v>537</v>
      </c>
      <c r="O51" s="48" t="s">
        <v>537</v>
      </c>
      <c r="P51" s="48">
        <v>0</v>
      </c>
      <c r="R51" s="48">
        <v>712.99699999999996</v>
      </c>
      <c r="S51" s="48">
        <v>0</v>
      </c>
      <c r="T51" s="48">
        <v>0</v>
      </c>
      <c r="U51" s="48">
        <v>0</v>
      </c>
      <c r="V51" s="48">
        <v>5.0979999999999999</v>
      </c>
      <c r="W51" s="48">
        <v>0</v>
      </c>
      <c r="X51" s="48">
        <v>0</v>
      </c>
      <c r="Y51" s="48">
        <v>0</v>
      </c>
      <c r="Z51" s="48">
        <v>712.99699999999996</v>
      </c>
      <c r="AA51" s="48">
        <v>0</v>
      </c>
      <c r="AB51" s="48">
        <v>0</v>
      </c>
      <c r="AC51" s="48">
        <v>0</v>
      </c>
      <c r="AD51" s="48">
        <v>0</v>
      </c>
      <c r="AE51" s="48">
        <v>0</v>
      </c>
      <c r="AF51" s="48">
        <v>0</v>
      </c>
      <c r="AG51" s="48">
        <v>31.443999999999999</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5.0979999999999999</v>
      </c>
      <c r="AX51" s="48">
        <v>15.294</v>
      </c>
      <c r="AY51" s="48">
        <v>0</v>
      </c>
      <c r="AZ51" s="48">
        <v>0</v>
      </c>
      <c r="BA51" s="48">
        <v>0</v>
      </c>
      <c r="BB51" s="48">
        <v>707.899</v>
      </c>
      <c r="BC51" s="48">
        <v>876</v>
      </c>
      <c r="BD51" s="48">
        <v>0</v>
      </c>
      <c r="BE51" s="48">
        <v>0</v>
      </c>
      <c r="BF51" s="48">
        <v>0</v>
      </c>
      <c r="BG51" s="48">
        <v>0</v>
      </c>
      <c r="BH51" s="48">
        <v>0</v>
      </c>
      <c r="BI51" s="48">
        <v>1</v>
      </c>
      <c r="BJ51" s="48">
        <v>0</v>
      </c>
      <c r="BK51" s="48">
        <v>5078</v>
      </c>
      <c r="BL51" s="48">
        <v>6152</v>
      </c>
      <c r="BM51" s="48">
        <v>4354995</v>
      </c>
      <c r="BN51" s="48">
        <v>0</v>
      </c>
      <c r="BO51" s="48">
        <v>204358</v>
      </c>
      <c r="BP51" s="48">
        <v>0</v>
      </c>
      <c r="BQ51" s="48">
        <v>0</v>
      </c>
      <c r="BR51" s="48">
        <v>0</v>
      </c>
      <c r="BS51" s="48">
        <v>0</v>
      </c>
      <c r="BT51" s="48">
        <v>1077830</v>
      </c>
      <c r="BU51" s="48">
        <v>0</v>
      </c>
      <c r="BV51" s="48">
        <v>1077830</v>
      </c>
      <c r="BW51" s="48">
        <v>0</v>
      </c>
      <c r="BX51" s="48">
        <v>94089</v>
      </c>
      <c r="BY51" s="48">
        <v>0</v>
      </c>
      <c r="BZ51" s="48">
        <v>0</v>
      </c>
      <c r="CA51" s="48">
        <v>0</v>
      </c>
      <c r="CB51" s="48">
        <v>0</v>
      </c>
      <c r="CC51" s="48">
        <v>212788</v>
      </c>
      <c r="CD51" s="48">
        <v>0</v>
      </c>
      <c r="CE51" s="48">
        <v>306877</v>
      </c>
      <c r="CF51" s="48">
        <v>0</v>
      </c>
      <c r="CG51" s="48">
        <v>0</v>
      </c>
      <c r="CH51" s="48">
        <v>0</v>
      </c>
      <c r="CI51" s="48">
        <v>0</v>
      </c>
      <c r="CJ51" s="48">
        <v>0</v>
      </c>
      <c r="CK51" s="48">
        <v>0</v>
      </c>
      <c r="CL51" s="48">
        <v>0</v>
      </c>
      <c r="CM51" s="48">
        <v>0</v>
      </c>
      <c r="CN51" s="48">
        <v>0</v>
      </c>
      <c r="CO51" s="48">
        <v>0</v>
      </c>
      <c r="CP51" s="48">
        <v>0</v>
      </c>
      <c r="CQ51" s="48">
        <v>0</v>
      </c>
      <c r="CR51" s="48">
        <v>0</v>
      </c>
      <c r="CS51" s="48">
        <v>0</v>
      </c>
      <c r="CT51" s="48">
        <v>0</v>
      </c>
      <c r="CU51" s="48">
        <v>0</v>
      </c>
      <c r="CV51" s="48">
        <v>0</v>
      </c>
      <c r="CW51" s="48">
        <v>0</v>
      </c>
      <c r="CX51" s="48">
        <v>0</v>
      </c>
      <c r="CY51" s="48">
        <v>0</v>
      </c>
      <c r="CZ51" s="48">
        <v>0</v>
      </c>
      <c r="DA51" s="48">
        <v>0</v>
      </c>
      <c r="DB51" s="48">
        <v>0</v>
      </c>
      <c r="DC51" s="48">
        <v>0</v>
      </c>
      <c r="DD51" s="48">
        <v>0</v>
      </c>
      <c r="DE51" s="48">
        <v>0</v>
      </c>
      <c r="DF51" s="48">
        <v>0</v>
      </c>
      <c r="DG51" s="48">
        <v>0</v>
      </c>
      <c r="DH51" s="48">
        <v>0</v>
      </c>
      <c r="DI51" s="48">
        <v>0</v>
      </c>
      <c r="DJ51" s="48">
        <v>65580</v>
      </c>
      <c r="DK51" s="48">
        <v>0</v>
      </c>
      <c r="DL51" s="48">
        <v>0</v>
      </c>
      <c r="DM51" s="48">
        <v>0</v>
      </c>
      <c r="DN51" s="48">
        <v>65580</v>
      </c>
      <c r="DO51" s="48">
        <v>0</v>
      </c>
      <c r="DP51" s="48">
        <v>0</v>
      </c>
      <c r="DQ51" s="48">
        <v>0</v>
      </c>
      <c r="DR51" s="48">
        <v>0</v>
      </c>
      <c r="DS51" s="48">
        <v>65580</v>
      </c>
      <c r="DU51" s="48">
        <v>5805282</v>
      </c>
      <c r="DV51" s="48">
        <v>0</v>
      </c>
      <c r="DW51" s="48">
        <v>0</v>
      </c>
      <c r="DX51" s="48">
        <v>0</v>
      </c>
      <c r="DY51" s="48">
        <v>0</v>
      </c>
      <c r="DZ51" s="48">
        <v>286.61700000000002</v>
      </c>
      <c r="EA51" s="48">
        <v>204358</v>
      </c>
      <c r="EB51" s="48">
        <v>713</v>
      </c>
      <c r="EC51" s="48">
        <v>204358</v>
      </c>
      <c r="ED51" s="48">
        <v>0</v>
      </c>
      <c r="EE51" s="48">
        <v>5600924</v>
      </c>
      <c r="EG51" s="48">
        <v>0</v>
      </c>
      <c r="EH51" s="48">
        <v>0</v>
      </c>
      <c r="EI51" s="48">
        <v>0</v>
      </c>
      <c r="EJ51" s="48">
        <v>0</v>
      </c>
      <c r="EK51" s="48">
        <v>0</v>
      </c>
      <c r="EL51" s="48">
        <v>0</v>
      </c>
      <c r="EM51" s="48">
        <v>0</v>
      </c>
      <c r="EN51" s="48">
        <v>0</v>
      </c>
      <c r="EO51" s="48">
        <v>0</v>
      </c>
      <c r="EP51" s="48">
        <v>0</v>
      </c>
      <c r="EQ51" s="48">
        <v>0</v>
      </c>
      <c r="ER51" s="48">
        <v>0</v>
      </c>
      <c r="ES51" s="48">
        <v>0</v>
      </c>
      <c r="ET51" s="48">
        <v>0</v>
      </c>
      <c r="EU51" s="48">
        <v>0</v>
      </c>
      <c r="EV51" s="48">
        <v>0</v>
      </c>
      <c r="EW51" s="48">
        <v>0</v>
      </c>
      <c r="EX51" s="48">
        <v>6148236</v>
      </c>
      <c r="EY51" s="48">
        <v>373278</v>
      </c>
      <c r="EZ51" s="48">
        <v>6148236</v>
      </c>
      <c r="FA51" s="48">
        <v>0</v>
      </c>
      <c r="FB51" s="48">
        <v>0</v>
      </c>
      <c r="FC51" s="48">
        <v>0</v>
      </c>
      <c r="FD51" s="48">
        <v>174034</v>
      </c>
      <c r="FE51" s="48">
        <v>0</v>
      </c>
      <c r="FF51" s="48">
        <v>0</v>
      </c>
      <c r="FG51" s="48">
        <v>0</v>
      </c>
      <c r="FH51" s="48">
        <v>0</v>
      </c>
      <c r="FJ51" s="48">
        <v>0</v>
      </c>
      <c r="FK51" s="48">
        <v>0</v>
      </c>
      <c r="FL51" s="48">
        <v>0</v>
      </c>
      <c r="FM51" s="48">
        <v>0</v>
      </c>
      <c r="FO51" s="48">
        <v>0</v>
      </c>
      <c r="FP51" s="48">
        <v>0</v>
      </c>
      <c r="FQ51" s="48" t="s">
        <v>85</v>
      </c>
      <c r="FR51" s="48">
        <v>712.99699999999996</v>
      </c>
      <c r="FS51" s="48">
        <v>0</v>
      </c>
      <c r="FT51" s="48">
        <v>0</v>
      </c>
      <c r="FU51" s="48">
        <v>0</v>
      </c>
      <c r="FV51" s="48">
        <v>0</v>
      </c>
      <c r="FW51" s="48">
        <v>0</v>
      </c>
      <c r="FX51" s="48">
        <v>0</v>
      </c>
      <c r="FY51" s="48">
        <v>0</v>
      </c>
      <c r="FZ51" s="48">
        <v>0</v>
      </c>
      <c r="GA51" s="48">
        <v>0</v>
      </c>
      <c r="GB51" s="52">
        <v>5.3545445599999998E-2</v>
      </c>
      <c r="GC51" s="52">
        <v>4.68582762E-2</v>
      </c>
      <c r="GD51" s="48">
        <v>0</v>
      </c>
      <c r="GE51" s="48">
        <v>0</v>
      </c>
      <c r="GM51" s="48">
        <v>0</v>
      </c>
      <c r="GN51" s="48">
        <v>0</v>
      </c>
      <c r="GP51" s="48">
        <v>0</v>
      </c>
      <c r="GQ51" s="48">
        <v>0</v>
      </c>
      <c r="GR51" s="48">
        <v>0</v>
      </c>
      <c r="GS51" s="48">
        <v>1162.454</v>
      </c>
      <c r="GT51" s="48">
        <v>6352594</v>
      </c>
      <c r="GU51" s="48">
        <v>0</v>
      </c>
      <c r="GV51" s="48">
        <v>7412094</v>
      </c>
      <c r="GW51" s="48">
        <v>0</v>
      </c>
      <c r="GX51" s="48">
        <v>0</v>
      </c>
      <c r="GY51" s="48">
        <v>0</v>
      </c>
      <c r="GZ51" s="48">
        <v>0</v>
      </c>
      <c r="HA51" s="48">
        <v>0</v>
      </c>
      <c r="HB51" s="48">
        <v>0</v>
      </c>
      <c r="HC51" s="48">
        <v>4804.7056220000004</v>
      </c>
      <c r="HD51" s="48">
        <v>707.899</v>
      </c>
      <c r="HE51" s="48">
        <v>1</v>
      </c>
      <c r="HF51" s="48">
        <v>0</v>
      </c>
      <c r="HG51" s="48">
        <v>5078</v>
      </c>
      <c r="HH51" s="48">
        <v>5078</v>
      </c>
      <c r="HI51" s="48">
        <v>1</v>
      </c>
      <c r="HJ51" s="48">
        <v>35.649850000000001</v>
      </c>
      <c r="HK51" s="48">
        <v>0</v>
      </c>
      <c r="HL51" s="48">
        <v>0</v>
      </c>
      <c r="HM51" s="48">
        <v>0</v>
      </c>
      <c r="HN51" s="48">
        <v>0</v>
      </c>
      <c r="HO51" s="48">
        <v>0</v>
      </c>
      <c r="HP51" s="48">
        <v>0</v>
      </c>
      <c r="HQ51" s="48">
        <v>0</v>
      </c>
      <c r="HR51" s="48">
        <v>0</v>
      </c>
      <c r="HS51" s="48">
        <v>0.97309000000000001</v>
      </c>
      <c r="HT51" s="48">
        <v>5585249</v>
      </c>
      <c r="HU51" s="48">
        <v>0</v>
      </c>
      <c r="HV51" s="48">
        <v>0</v>
      </c>
      <c r="HW51" s="48">
        <v>384046</v>
      </c>
      <c r="HX51" s="48">
        <v>192023</v>
      </c>
      <c r="HY51" s="48">
        <v>0</v>
      </c>
      <c r="IA51" s="48">
        <v>0</v>
      </c>
      <c r="IB51" s="48">
        <v>0</v>
      </c>
      <c r="IC51" s="48">
        <v>0</v>
      </c>
      <c r="ID51" s="48">
        <v>0</v>
      </c>
      <c r="IE51" s="48">
        <v>0</v>
      </c>
      <c r="IF51" s="48">
        <v>0</v>
      </c>
      <c r="IG51" s="48">
        <v>0</v>
      </c>
      <c r="IH51" s="48">
        <v>7412094</v>
      </c>
      <c r="II51" s="48">
        <v>204358</v>
      </c>
      <c r="IJ51" s="48">
        <v>-1263858</v>
      </c>
      <c r="IK51" s="48">
        <v>0</v>
      </c>
      <c r="IL51" s="48">
        <v>-1059500</v>
      </c>
      <c r="IP51" s="48">
        <v>9095</v>
      </c>
      <c r="IQ51" s="48">
        <v>0</v>
      </c>
      <c r="IR51" s="48">
        <v>0</v>
      </c>
      <c r="IS51" s="48">
        <v>0</v>
      </c>
      <c r="IT51" s="48">
        <v>0</v>
      </c>
      <c r="IU51" s="48">
        <v>0</v>
      </c>
      <c r="IV51" s="48">
        <v>1</v>
      </c>
      <c r="IW51" s="48">
        <v>0</v>
      </c>
      <c r="IX51" s="48">
        <v>0</v>
      </c>
    </row>
    <row r="52" spans="1:258" s="48" customFormat="1">
      <c r="A52" s="47">
        <v>57813</v>
      </c>
      <c r="C52" s="48">
        <v>4</v>
      </c>
      <c r="E52" s="48">
        <v>0</v>
      </c>
      <c r="F52" s="48" t="s">
        <v>330</v>
      </c>
      <c r="G52" s="48">
        <v>1</v>
      </c>
      <c r="H52" s="48">
        <v>0</v>
      </c>
      <c r="I52" s="48" t="s">
        <v>537</v>
      </c>
      <c r="J52" s="48">
        <v>0</v>
      </c>
      <c r="L52" s="48">
        <v>12</v>
      </c>
      <c r="M52" s="48" t="s">
        <v>538</v>
      </c>
      <c r="N52" s="48" t="s">
        <v>537</v>
      </c>
      <c r="O52" s="48" t="s">
        <v>537</v>
      </c>
      <c r="P52" s="48">
        <v>0</v>
      </c>
      <c r="R52" s="48">
        <v>1390.211</v>
      </c>
      <c r="S52" s="48">
        <v>0</v>
      </c>
      <c r="T52" s="48">
        <v>0</v>
      </c>
      <c r="U52" s="48">
        <v>2.0089999999999999</v>
      </c>
      <c r="V52" s="48">
        <v>25.684999999999999</v>
      </c>
      <c r="W52" s="48">
        <v>0.19600000000000001</v>
      </c>
      <c r="X52" s="48">
        <v>0</v>
      </c>
      <c r="Y52" s="48">
        <v>0</v>
      </c>
      <c r="Z52" s="48">
        <v>1390.211</v>
      </c>
      <c r="AA52" s="48">
        <v>0</v>
      </c>
      <c r="AB52" s="48">
        <v>0</v>
      </c>
      <c r="AC52" s="48">
        <v>0</v>
      </c>
      <c r="AD52" s="48">
        <v>0</v>
      </c>
      <c r="AE52" s="48">
        <v>0</v>
      </c>
      <c r="AF52" s="48">
        <v>0</v>
      </c>
      <c r="AG52" s="48">
        <v>5.0750000000000002</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27.89</v>
      </c>
      <c r="AX52" s="48">
        <v>87.688000000000002</v>
      </c>
      <c r="AY52" s="48">
        <v>0</v>
      </c>
      <c r="AZ52" s="48">
        <v>0</v>
      </c>
      <c r="BA52" s="48">
        <v>0</v>
      </c>
      <c r="BB52" s="48">
        <v>1362.3209999999999</v>
      </c>
      <c r="BC52" s="48">
        <v>1292.17</v>
      </c>
      <c r="BD52" s="48">
        <v>781.62099999999998</v>
      </c>
      <c r="BE52" s="48">
        <v>0</v>
      </c>
      <c r="BF52" s="48">
        <v>0</v>
      </c>
      <c r="BG52" s="48">
        <v>0</v>
      </c>
      <c r="BH52" s="48">
        <v>0</v>
      </c>
      <c r="BI52" s="48">
        <v>1</v>
      </c>
      <c r="BJ52" s="48">
        <v>0</v>
      </c>
      <c r="BK52" s="48">
        <v>5078</v>
      </c>
      <c r="BL52" s="48">
        <v>6152</v>
      </c>
      <c r="BM52" s="48">
        <v>8380999</v>
      </c>
      <c r="BN52" s="48">
        <v>0</v>
      </c>
      <c r="BO52" s="48">
        <v>398111</v>
      </c>
      <c r="BP52" s="48">
        <v>480853</v>
      </c>
      <c r="BQ52" s="48">
        <v>0</v>
      </c>
      <c r="BR52" s="48">
        <v>480853</v>
      </c>
      <c r="BS52" s="48">
        <v>0</v>
      </c>
      <c r="BT52" s="48">
        <v>1589886</v>
      </c>
      <c r="BU52" s="48">
        <v>0</v>
      </c>
      <c r="BV52" s="48">
        <v>1589886</v>
      </c>
      <c r="BW52" s="48">
        <v>0</v>
      </c>
      <c r="BX52" s="48">
        <v>539457</v>
      </c>
      <c r="BY52" s="48">
        <v>0</v>
      </c>
      <c r="BZ52" s="48">
        <v>0</v>
      </c>
      <c r="CA52" s="48">
        <v>0</v>
      </c>
      <c r="CB52" s="48">
        <v>0</v>
      </c>
      <c r="CC52" s="48">
        <v>34344</v>
      </c>
      <c r="CD52" s="48">
        <v>0</v>
      </c>
      <c r="CE52" s="48">
        <v>573801</v>
      </c>
      <c r="CF52" s="48">
        <v>0</v>
      </c>
      <c r="CG52" s="48">
        <v>0</v>
      </c>
      <c r="CH52" s="48">
        <v>0</v>
      </c>
      <c r="CI52" s="48">
        <v>0</v>
      </c>
      <c r="CJ52" s="48">
        <v>0</v>
      </c>
      <c r="CK52" s="48">
        <v>0</v>
      </c>
      <c r="CL52" s="48">
        <v>0</v>
      </c>
      <c r="CM52" s="48">
        <v>0</v>
      </c>
      <c r="CN52" s="48">
        <v>0</v>
      </c>
      <c r="CO52" s="48">
        <v>0</v>
      </c>
      <c r="CP52" s="48">
        <v>0</v>
      </c>
      <c r="CQ52" s="48">
        <v>0</v>
      </c>
      <c r="CR52" s="48">
        <v>0</v>
      </c>
      <c r="CS52" s="48">
        <v>0</v>
      </c>
      <c r="CT52" s="48">
        <v>0</v>
      </c>
      <c r="CU52" s="48">
        <v>0</v>
      </c>
      <c r="CV52" s="48">
        <v>0</v>
      </c>
      <c r="CW52" s="48">
        <v>0</v>
      </c>
      <c r="CX52" s="48">
        <v>0</v>
      </c>
      <c r="CY52" s="48">
        <v>0</v>
      </c>
      <c r="CZ52" s="48">
        <v>0</v>
      </c>
      <c r="DA52" s="48">
        <v>0</v>
      </c>
      <c r="DB52" s="48">
        <v>0</v>
      </c>
      <c r="DC52" s="48">
        <v>0</v>
      </c>
      <c r="DD52" s="48">
        <v>0</v>
      </c>
      <c r="DE52" s="48">
        <v>0</v>
      </c>
      <c r="DF52" s="48">
        <v>0</v>
      </c>
      <c r="DG52" s="48">
        <v>0</v>
      </c>
      <c r="DH52" s="48">
        <v>92138</v>
      </c>
      <c r="DI52" s="48">
        <v>0</v>
      </c>
      <c r="DJ52" s="48">
        <v>0</v>
      </c>
      <c r="DK52" s="48">
        <v>0</v>
      </c>
      <c r="DL52" s="48">
        <v>0</v>
      </c>
      <c r="DM52" s="48">
        <v>92138</v>
      </c>
      <c r="DN52" s="48">
        <v>0</v>
      </c>
      <c r="DO52" s="48">
        <v>0</v>
      </c>
      <c r="DP52" s="48">
        <v>0</v>
      </c>
      <c r="DQ52" s="48">
        <v>0</v>
      </c>
      <c r="DR52" s="48">
        <v>0</v>
      </c>
      <c r="DS52" s="48">
        <v>0</v>
      </c>
      <c r="DU52" s="48">
        <v>11025539</v>
      </c>
      <c r="DV52" s="48">
        <v>0</v>
      </c>
      <c r="DW52" s="48">
        <v>0</v>
      </c>
      <c r="DX52" s="48">
        <v>0</v>
      </c>
      <c r="DY52" s="48">
        <v>0</v>
      </c>
      <c r="DZ52" s="48">
        <v>286.61700000000002</v>
      </c>
      <c r="EA52" s="48">
        <v>398111</v>
      </c>
      <c r="EB52" s="48">
        <v>1389</v>
      </c>
      <c r="EC52" s="48">
        <v>398111</v>
      </c>
      <c r="ED52" s="48">
        <v>0</v>
      </c>
      <c r="EE52" s="48">
        <v>10627428</v>
      </c>
      <c r="EG52" s="48">
        <v>0</v>
      </c>
      <c r="EH52" s="48">
        <v>0</v>
      </c>
      <c r="EI52" s="48">
        <v>0</v>
      </c>
      <c r="EJ52" s="48">
        <v>0</v>
      </c>
      <c r="EK52" s="48">
        <v>0</v>
      </c>
      <c r="EL52" s="48">
        <v>0</v>
      </c>
      <c r="EM52" s="48">
        <v>0</v>
      </c>
      <c r="EN52" s="48">
        <v>0</v>
      </c>
      <c r="EO52" s="48">
        <v>0</v>
      </c>
      <c r="EP52" s="48">
        <v>0</v>
      </c>
      <c r="EQ52" s="48">
        <v>0</v>
      </c>
      <c r="ER52" s="48">
        <v>0</v>
      </c>
      <c r="ES52" s="48">
        <v>0</v>
      </c>
      <c r="ET52" s="48">
        <v>0</v>
      </c>
      <c r="EU52" s="48">
        <v>0</v>
      </c>
      <c r="EV52" s="48">
        <v>0</v>
      </c>
      <c r="EW52" s="48">
        <v>0</v>
      </c>
      <c r="EX52" s="48">
        <v>11770910</v>
      </c>
      <c r="EY52" s="48">
        <v>717039</v>
      </c>
      <c r="EZ52" s="48">
        <v>11770910</v>
      </c>
      <c r="FA52" s="48">
        <v>0</v>
      </c>
      <c r="FB52" s="48">
        <v>0</v>
      </c>
      <c r="FC52" s="48">
        <v>0</v>
      </c>
      <c r="FD52" s="48">
        <v>334305</v>
      </c>
      <c r="FE52" s="48">
        <v>0</v>
      </c>
      <c r="FF52" s="48">
        <v>0</v>
      </c>
      <c r="FG52" s="48">
        <v>0</v>
      </c>
      <c r="FH52" s="48">
        <v>0</v>
      </c>
      <c r="FJ52" s="48">
        <v>0</v>
      </c>
      <c r="FK52" s="48">
        <v>0</v>
      </c>
      <c r="FL52" s="48">
        <v>0</v>
      </c>
      <c r="FM52" s="48">
        <v>0</v>
      </c>
      <c r="FO52" s="48">
        <v>0</v>
      </c>
      <c r="FP52" s="48">
        <v>0</v>
      </c>
      <c r="FQ52" s="48" t="s">
        <v>140</v>
      </c>
      <c r="FR52" s="48">
        <v>1390.211</v>
      </c>
      <c r="FS52" s="48">
        <v>0</v>
      </c>
      <c r="FT52" s="48">
        <v>0</v>
      </c>
      <c r="FU52" s="48">
        <v>0</v>
      </c>
      <c r="FV52" s="48">
        <v>0</v>
      </c>
      <c r="FW52" s="48">
        <v>0</v>
      </c>
      <c r="FX52" s="48">
        <v>0</v>
      </c>
      <c r="FY52" s="48">
        <v>0</v>
      </c>
      <c r="FZ52" s="48">
        <v>0</v>
      </c>
      <c r="GA52" s="48">
        <v>0</v>
      </c>
      <c r="GB52" s="52">
        <v>5.3545445599999998E-2</v>
      </c>
      <c r="GC52" s="52">
        <v>4.68582762E-2</v>
      </c>
      <c r="GD52" s="48">
        <v>0</v>
      </c>
      <c r="GE52" s="48">
        <v>0</v>
      </c>
      <c r="GM52" s="48">
        <v>0</v>
      </c>
      <c r="GN52" s="48">
        <v>0</v>
      </c>
      <c r="GP52" s="48">
        <v>0</v>
      </c>
      <c r="GQ52" s="48">
        <v>0</v>
      </c>
      <c r="GR52" s="48">
        <v>0</v>
      </c>
      <c r="GS52" s="48">
        <v>2232.9870000000001</v>
      </c>
      <c r="GT52" s="48">
        <v>12169021</v>
      </c>
      <c r="GU52" s="48">
        <v>0</v>
      </c>
      <c r="GV52" s="48">
        <v>10264796</v>
      </c>
      <c r="GW52" s="48">
        <v>0</v>
      </c>
      <c r="GX52" s="48">
        <v>0</v>
      </c>
      <c r="GY52" s="48">
        <v>0</v>
      </c>
      <c r="GZ52" s="48">
        <v>0</v>
      </c>
      <c r="HA52" s="48">
        <v>0</v>
      </c>
      <c r="HB52" s="48">
        <v>0</v>
      </c>
      <c r="HC52" s="48">
        <v>4804.7056220000004</v>
      </c>
      <c r="HD52" s="48">
        <v>1362.3209999999999</v>
      </c>
      <c r="HE52" s="48">
        <v>1</v>
      </c>
      <c r="HF52" s="48">
        <v>0</v>
      </c>
      <c r="HG52" s="48">
        <v>5078</v>
      </c>
      <c r="HH52" s="48">
        <v>5078</v>
      </c>
      <c r="HI52" s="48">
        <v>1</v>
      </c>
      <c r="HJ52" s="48">
        <v>69.510549999999995</v>
      </c>
      <c r="HK52" s="48">
        <v>0</v>
      </c>
      <c r="HL52" s="48">
        <v>0</v>
      </c>
      <c r="HM52" s="48">
        <v>0</v>
      </c>
      <c r="HN52" s="48">
        <v>0</v>
      </c>
      <c r="HO52" s="48">
        <v>0</v>
      </c>
      <c r="HP52" s="48">
        <v>0</v>
      </c>
      <c r="HQ52" s="48">
        <v>0</v>
      </c>
      <c r="HR52" s="48">
        <v>0</v>
      </c>
      <c r="HS52" s="48">
        <v>0.97309000000000001</v>
      </c>
      <c r="HT52" s="48">
        <v>10728846</v>
      </c>
      <c r="HU52" s="48">
        <v>0</v>
      </c>
      <c r="HV52" s="48">
        <v>0</v>
      </c>
      <c r="HW52" s="48">
        <v>384046</v>
      </c>
      <c r="HX52" s="48">
        <v>192023</v>
      </c>
      <c r="HY52" s="48">
        <v>0</v>
      </c>
      <c r="IA52" s="48">
        <v>0</v>
      </c>
      <c r="IB52" s="48">
        <v>0</v>
      </c>
      <c r="IC52" s="48">
        <v>0</v>
      </c>
      <c r="ID52" s="48">
        <v>0</v>
      </c>
      <c r="IE52" s="48">
        <v>0</v>
      </c>
      <c r="IF52" s="48">
        <v>0</v>
      </c>
      <c r="IG52" s="48">
        <v>0</v>
      </c>
      <c r="IH52" s="48">
        <v>10264796</v>
      </c>
      <c r="II52" s="48">
        <v>398111</v>
      </c>
      <c r="IJ52" s="48">
        <v>1506114</v>
      </c>
      <c r="IK52" s="48">
        <v>0</v>
      </c>
      <c r="IL52" s="48">
        <v>1904225</v>
      </c>
      <c r="IP52" s="48">
        <v>9095</v>
      </c>
      <c r="IQ52" s="48">
        <v>0</v>
      </c>
      <c r="IR52" s="48">
        <v>0</v>
      </c>
      <c r="IS52" s="48">
        <v>0</v>
      </c>
      <c r="IT52" s="48">
        <v>0</v>
      </c>
      <c r="IU52" s="48">
        <v>0</v>
      </c>
      <c r="IV52" s="48">
        <v>1</v>
      </c>
      <c r="IW52" s="48">
        <v>0</v>
      </c>
      <c r="IX52" s="48">
        <v>0</v>
      </c>
    </row>
    <row r="53" spans="1:258" s="48" customFormat="1">
      <c r="A53" s="47">
        <v>57814</v>
      </c>
      <c r="C53" s="48">
        <v>4</v>
      </c>
      <c r="E53" s="48">
        <v>0</v>
      </c>
      <c r="F53" s="48" t="s">
        <v>330</v>
      </c>
      <c r="G53" s="48">
        <v>1</v>
      </c>
      <c r="H53" s="48">
        <v>0</v>
      </c>
      <c r="I53" s="48" t="s">
        <v>537</v>
      </c>
      <c r="J53" s="48">
        <v>0</v>
      </c>
      <c r="L53" s="48">
        <v>12</v>
      </c>
      <c r="M53" s="48" t="s">
        <v>538</v>
      </c>
      <c r="N53" s="48" t="s">
        <v>537</v>
      </c>
      <c r="O53" s="48" t="s">
        <v>537</v>
      </c>
      <c r="P53" s="48">
        <v>0</v>
      </c>
      <c r="R53" s="48">
        <v>475.577</v>
      </c>
      <c r="S53" s="48">
        <v>0</v>
      </c>
      <c r="T53" s="48">
        <v>65.411000000000001</v>
      </c>
      <c r="U53" s="48">
        <v>0.24</v>
      </c>
      <c r="V53" s="48">
        <v>0.86099999999999999</v>
      </c>
      <c r="W53" s="48">
        <v>4.8000000000000001E-2</v>
      </c>
      <c r="X53" s="48">
        <v>0</v>
      </c>
      <c r="Y53" s="48">
        <v>0</v>
      </c>
      <c r="Z53" s="48">
        <v>475.577</v>
      </c>
      <c r="AA53" s="48">
        <v>0</v>
      </c>
      <c r="AB53" s="48">
        <v>0</v>
      </c>
      <c r="AC53" s="48">
        <v>0</v>
      </c>
      <c r="AD53" s="48">
        <v>387.8</v>
      </c>
      <c r="AE53" s="48">
        <v>0</v>
      </c>
      <c r="AF53" s="48">
        <v>2.8650000000000002</v>
      </c>
      <c r="AG53" s="48">
        <v>11.598000000000001</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69.424999999999997</v>
      </c>
      <c r="AX53" s="48">
        <v>200.16</v>
      </c>
      <c r="AY53" s="48">
        <v>0</v>
      </c>
      <c r="AZ53" s="48">
        <v>0</v>
      </c>
      <c r="BA53" s="48">
        <v>47.018999999999998</v>
      </c>
      <c r="BB53" s="48">
        <v>359.13299999999998</v>
      </c>
      <c r="BC53" s="48">
        <v>536.83000000000004</v>
      </c>
      <c r="BD53" s="48">
        <v>47.649000000000001</v>
      </c>
      <c r="BE53" s="48">
        <v>0</v>
      </c>
      <c r="BF53" s="48">
        <v>0</v>
      </c>
      <c r="BG53" s="48">
        <v>0</v>
      </c>
      <c r="BH53" s="48">
        <v>65</v>
      </c>
      <c r="BI53" s="48">
        <v>1</v>
      </c>
      <c r="BJ53" s="48">
        <v>0</v>
      </c>
      <c r="BK53" s="48">
        <v>5078</v>
      </c>
      <c r="BL53" s="48">
        <v>6152</v>
      </c>
      <c r="BM53" s="48">
        <v>2209386</v>
      </c>
      <c r="BN53" s="48">
        <v>0</v>
      </c>
      <c r="BO53" s="48">
        <v>243075</v>
      </c>
      <c r="BP53" s="48">
        <v>29314</v>
      </c>
      <c r="BQ53" s="48">
        <v>0</v>
      </c>
      <c r="BR53" s="48">
        <v>29314</v>
      </c>
      <c r="BS53" s="48">
        <v>0</v>
      </c>
      <c r="BT53" s="48">
        <v>660516</v>
      </c>
      <c r="BU53" s="48">
        <v>0</v>
      </c>
      <c r="BV53" s="48">
        <v>660516</v>
      </c>
      <c r="BW53" s="48">
        <v>0</v>
      </c>
      <c r="BX53" s="48">
        <v>1231384</v>
      </c>
      <c r="BY53" s="48">
        <v>0</v>
      </c>
      <c r="BZ53" s="48">
        <v>70502</v>
      </c>
      <c r="CA53" s="48">
        <v>0</v>
      </c>
      <c r="CB53" s="48">
        <v>0</v>
      </c>
      <c r="CC53" s="48">
        <v>78486</v>
      </c>
      <c r="CD53" s="48">
        <v>0</v>
      </c>
      <c r="CE53" s="48">
        <v>1380372</v>
      </c>
      <c r="CF53" s="48">
        <v>106645</v>
      </c>
      <c r="CG53" s="48">
        <v>390502</v>
      </c>
      <c r="CH53" s="48">
        <v>0</v>
      </c>
      <c r="CI53" s="48">
        <v>390502</v>
      </c>
      <c r="CJ53" s="48">
        <v>0</v>
      </c>
      <c r="CK53" s="48">
        <v>0</v>
      </c>
      <c r="CL53" s="48">
        <v>0</v>
      </c>
      <c r="CM53" s="48">
        <v>0</v>
      </c>
      <c r="CN53" s="48">
        <v>0</v>
      </c>
      <c r="CO53" s="48">
        <v>0</v>
      </c>
      <c r="CP53" s="48">
        <v>0</v>
      </c>
      <c r="CQ53" s="48">
        <v>0</v>
      </c>
      <c r="CR53" s="48">
        <v>0</v>
      </c>
      <c r="CS53" s="48">
        <v>0</v>
      </c>
      <c r="CT53" s="48">
        <v>0</v>
      </c>
      <c r="CU53" s="48">
        <v>0</v>
      </c>
      <c r="CV53" s="48">
        <v>0</v>
      </c>
      <c r="CW53" s="48">
        <v>0</v>
      </c>
      <c r="CX53" s="48">
        <v>0</v>
      </c>
      <c r="CY53" s="48">
        <v>0</v>
      </c>
      <c r="CZ53" s="48">
        <v>0</v>
      </c>
      <c r="DA53" s="48">
        <v>0</v>
      </c>
      <c r="DB53" s="48">
        <v>0</v>
      </c>
      <c r="DC53" s="48">
        <v>0</v>
      </c>
      <c r="DD53" s="48">
        <v>0</v>
      </c>
      <c r="DE53" s="48">
        <v>0</v>
      </c>
      <c r="DF53" s="48">
        <v>0</v>
      </c>
      <c r="DG53" s="48">
        <v>0</v>
      </c>
      <c r="DH53" s="48">
        <v>0</v>
      </c>
      <c r="DI53" s="48">
        <v>0</v>
      </c>
      <c r="DJ53" s="48">
        <v>197904</v>
      </c>
      <c r="DK53" s="48">
        <v>0</v>
      </c>
      <c r="DL53" s="48">
        <v>0</v>
      </c>
      <c r="DM53" s="48">
        <v>0</v>
      </c>
      <c r="DN53" s="48">
        <v>197904</v>
      </c>
      <c r="DO53" s="48">
        <v>0</v>
      </c>
      <c r="DP53" s="48">
        <v>0</v>
      </c>
      <c r="DQ53" s="48">
        <v>0</v>
      </c>
      <c r="DR53" s="48">
        <v>0</v>
      </c>
      <c r="DS53" s="48">
        <v>197904</v>
      </c>
      <c r="DU53" s="48">
        <v>4974639</v>
      </c>
      <c r="DV53" s="48">
        <v>0</v>
      </c>
      <c r="DW53" s="48">
        <v>0</v>
      </c>
      <c r="DX53" s="48">
        <v>0</v>
      </c>
      <c r="DY53" s="48">
        <v>0</v>
      </c>
      <c r="DZ53" s="48">
        <v>286.61700000000002</v>
      </c>
      <c r="EA53" s="48">
        <v>136430</v>
      </c>
      <c r="EB53" s="48">
        <v>476</v>
      </c>
      <c r="EC53" s="48">
        <v>243075</v>
      </c>
      <c r="ED53" s="48">
        <v>0</v>
      </c>
      <c r="EE53" s="48">
        <v>4731564</v>
      </c>
      <c r="EG53" s="48">
        <v>0</v>
      </c>
      <c r="EH53" s="48">
        <v>0</v>
      </c>
      <c r="EI53" s="48">
        <v>0</v>
      </c>
      <c r="EJ53" s="48">
        <v>0</v>
      </c>
      <c r="EK53" s="48">
        <v>0</v>
      </c>
      <c r="EL53" s="48">
        <v>0</v>
      </c>
      <c r="EM53" s="48">
        <v>0</v>
      </c>
      <c r="EN53" s="48">
        <v>0</v>
      </c>
      <c r="EO53" s="48">
        <v>0</v>
      </c>
      <c r="EP53" s="48">
        <v>0</v>
      </c>
      <c r="EQ53" s="48">
        <v>0</v>
      </c>
      <c r="ER53" s="48">
        <v>0</v>
      </c>
      <c r="ES53" s="48">
        <v>0</v>
      </c>
      <c r="ET53" s="48">
        <v>0</v>
      </c>
      <c r="EU53" s="48">
        <v>0</v>
      </c>
      <c r="EV53" s="48">
        <v>0</v>
      </c>
      <c r="EW53" s="48">
        <v>0</v>
      </c>
      <c r="EX53" s="48">
        <v>5176882</v>
      </c>
      <c r="EY53" s="48">
        <v>303716</v>
      </c>
      <c r="EZ53" s="48">
        <v>5283527</v>
      </c>
      <c r="FA53" s="48">
        <v>0</v>
      </c>
      <c r="FB53" s="48">
        <v>0</v>
      </c>
      <c r="FC53" s="48">
        <v>0</v>
      </c>
      <c r="FD53" s="48">
        <v>141602</v>
      </c>
      <c r="FE53" s="48">
        <v>0</v>
      </c>
      <c r="FF53" s="48">
        <v>0</v>
      </c>
      <c r="FG53" s="48">
        <v>0</v>
      </c>
      <c r="FH53" s="48">
        <v>0</v>
      </c>
      <c r="FJ53" s="48">
        <v>0</v>
      </c>
      <c r="FK53" s="48">
        <v>0</v>
      </c>
      <c r="FL53" s="48">
        <v>0</v>
      </c>
      <c r="FM53" s="48">
        <v>0</v>
      </c>
      <c r="FO53" s="48">
        <v>0</v>
      </c>
      <c r="FP53" s="48">
        <v>0</v>
      </c>
      <c r="FQ53" s="48" t="s">
        <v>562</v>
      </c>
      <c r="FR53" s="48">
        <v>475.577</v>
      </c>
      <c r="FS53" s="48">
        <v>0</v>
      </c>
      <c r="FT53" s="48">
        <v>0</v>
      </c>
      <c r="FU53" s="48">
        <v>0</v>
      </c>
      <c r="FV53" s="48">
        <v>0</v>
      </c>
      <c r="FW53" s="48">
        <v>0</v>
      </c>
      <c r="FX53" s="48">
        <v>0</v>
      </c>
      <c r="FY53" s="48">
        <v>0</v>
      </c>
      <c r="FZ53" s="48">
        <v>0</v>
      </c>
      <c r="GA53" s="48">
        <v>0</v>
      </c>
      <c r="GB53" s="52">
        <v>5.3545445599999998E-2</v>
      </c>
      <c r="GC53" s="52">
        <v>4.68582762E-2</v>
      </c>
      <c r="GD53" s="48">
        <v>0</v>
      </c>
      <c r="GE53" s="48">
        <v>0</v>
      </c>
      <c r="GM53" s="48">
        <v>0</v>
      </c>
      <c r="GN53" s="48">
        <v>0</v>
      </c>
      <c r="GP53" s="48">
        <v>0</v>
      </c>
      <c r="GQ53" s="48">
        <v>0</v>
      </c>
      <c r="GR53" s="48">
        <v>0</v>
      </c>
      <c r="GS53" s="48">
        <v>945.827</v>
      </c>
      <c r="GT53" s="48">
        <v>5419957</v>
      </c>
      <c r="GU53" s="48">
        <v>0</v>
      </c>
      <c r="GV53" s="48">
        <v>5575460</v>
      </c>
      <c r="GW53" s="48">
        <v>0</v>
      </c>
      <c r="GX53" s="48">
        <v>0</v>
      </c>
      <c r="GY53" s="48">
        <v>0</v>
      </c>
      <c r="GZ53" s="48">
        <v>0</v>
      </c>
      <c r="HA53" s="48">
        <v>0</v>
      </c>
      <c r="HB53" s="48">
        <v>0</v>
      </c>
      <c r="HC53" s="48">
        <v>4804.7056220000004</v>
      </c>
      <c r="HD53" s="48">
        <v>359.13299999999998</v>
      </c>
      <c r="HE53" s="48">
        <v>1</v>
      </c>
      <c r="HF53" s="48">
        <v>0</v>
      </c>
      <c r="HG53" s="48">
        <v>5078</v>
      </c>
      <c r="HH53" s="48">
        <v>5078</v>
      </c>
      <c r="HI53" s="48">
        <v>1</v>
      </c>
      <c r="HJ53" s="48">
        <v>23.778849999999998</v>
      </c>
      <c r="HK53" s="48">
        <v>0</v>
      </c>
      <c r="HL53" s="48">
        <v>0</v>
      </c>
      <c r="HM53" s="48">
        <v>0</v>
      </c>
      <c r="HN53" s="48">
        <v>0</v>
      </c>
      <c r="HO53" s="48">
        <v>0</v>
      </c>
      <c r="HP53" s="48">
        <v>0</v>
      </c>
      <c r="HQ53" s="48">
        <v>0</v>
      </c>
      <c r="HR53" s="48">
        <v>0</v>
      </c>
      <c r="HS53" s="48">
        <v>0.97309000000000001</v>
      </c>
      <c r="HT53" s="48">
        <v>4544420</v>
      </c>
      <c r="HU53" s="48">
        <v>0</v>
      </c>
      <c r="HV53" s="48">
        <v>0</v>
      </c>
      <c r="HW53" s="48">
        <v>384046</v>
      </c>
      <c r="HX53" s="48">
        <v>192023</v>
      </c>
      <c r="HY53" s="48">
        <v>0</v>
      </c>
      <c r="IA53" s="48">
        <v>0</v>
      </c>
      <c r="IB53" s="48">
        <v>0</v>
      </c>
      <c r="IC53" s="48">
        <v>0</v>
      </c>
      <c r="ID53" s="48">
        <v>0</v>
      </c>
      <c r="IE53" s="48">
        <v>0</v>
      </c>
      <c r="IF53" s="48">
        <v>0</v>
      </c>
      <c r="IG53" s="48">
        <v>0</v>
      </c>
      <c r="IH53" s="48">
        <v>5575460</v>
      </c>
      <c r="II53" s="48">
        <v>243075</v>
      </c>
      <c r="IJ53" s="48">
        <v>-291933</v>
      </c>
      <c r="IK53" s="48">
        <v>0</v>
      </c>
      <c r="IL53" s="48">
        <v>-48858</v>
      </c>
      <c r="IP53" s="48">
        <v>9095</v>
      </c>
      <c r="IQ53" s="48">
        <v>0</v>
      </c>
      <c r="IR53" s="48">
        <v>0</v>
      </c>
      <c r="IS53" s="48">
        <v>0</v>
      </c>
      <c r="IT53" s="48">
        <v>0</v>
      </c>
      <c r="IU53" s="48">
        <v>0</v>
      </c>
      <c r="IV53" s="48">
        <v>1</v>
      </c>
      <c r="IW53" s="48">
        <v>0</v>
      </c>
      <c r="IX53" s="48">
        <v>0</v>
      </c>
    </row>
    <row r="54" spans="1:258" s="48" customFormat="1">
      <c r="A54" s="47">
        <v>57815</v>
      </c>
      <c r="C54" s="48">
        <v>4</v>
      </c>
      <c r="E54" s="48">
        <v>0</v>
      </c>
      <c r="F54" s="48" t="s">
        <v>330</v>
      </c>
      <c r="G54" s="48">
        <v>1</v>
      </c>
      <c r="H54" s="48">
        <v>0</v>
      </c>
      <c r="I54" s="48" t="s">
        <v>537</v>
      </c>
      <c r="J54" s="48">
        <v>0</v>
      </c>
      <c r="L54" s="48">
        <v>12</v>
      </c>
      <c r="M54" s="48" t="s">
        <v>538</v>
      </c>
      <c r="N54" s="48" t="s">
        <v>537</v>
      </c>
      <c r="O54" s="48" t="s">
        <v>537</v>
      </c>
      <c r="P54" s="48">
        <v>0</v>
      </c>
      <c r="R54" s="48">
        <v>1805.633</v>
      </c>
      <c r="S54" s="48">
        <v>0</v>
      </c>
      <c r="T54" s="48">
        <v>0</v>
      </c>
      <c r="U54" s="48">
        <v>1.7829999999999999</v>
      </c>
      <c r="V54" s="48">
        <v>26.113</v>
      </c>
      <c r="W54" s="48">
        <v>7.9000000000000001E-2</v>
      </c>
      <c r="X54" s="48">
        <v>0</v>
      </c>
      <c r="Y54" s="48">
        <v>0</v>
      </c>
      <c r="Z54" s="48">
        <v>1805.633</v>
      </c>
      <c r="AA54" s="48">
        <v>0</v>
      </c>
      <c r="AB54" s="48">
        <v>0</v>
      </c>
      <c r="AC54" s="48">
        <v>0</v>
      </c>
      <c r="AD54" s="48">
        <v>254.27</v>
      </c>
      <c r="AE54" s="48">
        <v>0</v>
      </c>
      <c r="AF54" s="48">
        <v>0</v>
      </c>
      <c r="AG54" s="48">
        <v>16.747</v>
      </c>
      <c r="AH54" s="48">
        <v>0</v>
      </c>
      <c r="AI54" s="48">
        <v>0</v>
      </c>
      <c r="AJ54" s="48">
        <v>0</v>
      </c>
      <c r="AK54" s="48">
        <v>0</v>
      </c>
      <c r="AL54" s="48">
        <v>0</v>
      </c>
      <c r="AM54" s="48">
        <v>0</v>
      </c>
      <c r="AN54" s="48">
        <v>0</v>
      </c>
      <c r="AO54" s="48">
        <v>0</v>
      </c>
      <c r="AP54" s="48">
        <v>0</v>
      </c>
      <c r="AQ54" s="48">
        <v>76.25</v>
      </c>
      <c r="AR54" s="48">
        <v>0</v>
      </c>
      <c r="AS54" s="48">
        <v>0</v>
      </c>
      <c r="AT54" s="48">
        <v>0.25</v>
      </c>
      <c r="AU54" s="48">
        <v>0</v>
      </c>
      <c r="AV54" s="48">
        <v>0</v>
      </c>
      <c r="AW54" s="48">
        <v>27.975000000000001</v>
      </c>
      <c r="AX54" s="48">
        <v>87.491</v>
      </c>
      <c r="AY54" s="48">
        <v>0</v>
      </c>
      <c r="AZ54" s="48">
        <v>0</v>
      </c>
      <c r="BA54" s="48">
        <v>53.341000000000001</v>
      </c>
      <c r="BB54" s="48">
        <v>1724.317</v>
      </c>
      <c r="BC54" s="48">
        <v>1715</v>
      </c>
      <c r="BD54" s="48">
        <v>869.51199999999994</v>
      </c>
      <c r="BE54" s="48">
        <v>35.5</v>
      </c>
      <c r="BF54" s="48">
        <v>0</v>
      </c>
      <c r="BG54" s="48">
        <v>0</v>
      </c>
      <c r="BH54" s="48">
        <v>0</v>
      </c>
      <c r="BI54" s="48">
        <v>1</v>
      </c>
      <c r="BJ54" s="48">
        <v>0</v>
      </c>
      <c r="BK54" s="48">
        <v>5078</v>
      </c>
      <c r="BL54" s="48">
        <v>6152</v>
      </c>
      <c r="BM54" s="48">
        <v>10607998</v>
      </c>
      <c r="BN54" s="48">
        <v>0</v>
      </c>
      <c r="BO54" s="48">
        <v>587554</v>
      </c>
      <c r="BP54" s="48">
        <v>534924</v>
      </c>
      <c r="BQ54" s="48">
        <v>0</v>
      </c>
      <c r="BR54" s="48">
        <v>534924</v>
      </c>
      <c r="BS54" s="48">
        <v>0</v>
      </c>
      <c r="BT54" s="48">
        <v>2110136</v>
      </c>
      <c r="BU54" s="48">
        <v>0</v>
      </c>
      <c r="BV54" s="48">
        <v>2110136</v>
      </c>
      <c r="BW54" s="48">
        <v>0</v>
      </c>
      <c r="BX54" s="48">
        <v>538245</v>
      </c>
      <c r="BY54" s="48">
        <v>0</v>
      </c>
      <c r="BZ54" s="48">
        <v>0</v>
      </c>
      <c r="CA54" s="48">
        <v>0</v>
      </c>
      <c r="CB54" s="48">
        <v>0</v>
      </c>
      <c r="CC54" s="48">
        <v>113330</v>
      </c>
      <c r="CD54" s="48">
        <v>0</v>
      </c>
      <c r="CE54" s="48">
        <v>651575</v>
      </c>
      <c r="CF54" s="48">
        <v>69924</v>
      </c>
      <c r="CG54" s="48">
        <v>443008</v>
      </c>
      <c r="CH54" s="48">
        <v>0</v>
      </c>
      <c r="CI54" s="48">
        <v>443008</v>
      </c>
      <c r="CJ54" s="48">
        <v>38188</v>
      </c>
      <c r="CK54" s="48">
        <v>26208</v>
      </c>
      <c r="CL54" s="48">
        <v>0</v>
      </c>
      <c r="CM54" s="48">
        <v>26208</v>
      </c>
      <c r="CN54" s="48">
        <v>0</v>
      </c>
      <c r="CO54" s="48">
        <v>0</v>
      </c>
      <c r="CP54" s="48">
        <v>0</v>
      </c>
      <c r="CQ54" s="48">
        <v>0</v>
      </c>
      <c r="CR54" s="48">
        <v>0</v>
      </c>
      <c r="CS54" s="48">
        <v>0</v>
      </c>
      <c r="CT54" s="48">
        <v>0</v>
      </c>
      <c r="CU54" s="48">
        <v>0</v>
      </c>
      <c r="CV54" s="48">
        <v>0</v>
      </c>
      <c r="CW54" s="48">
        <v>0</v>
      </c>
      <c r="CX54" s="48">
        <v>0</v>
      </c>
      <c r="CY54" s="48">
        <v>0</v>
      </c>
      <c r="CZ54" s="48">
        <v>0</v>
      </c>
      <c r="DA54" s="48">
        <v>0</v>
      </c>
      <c r="DB54" s="48">
        <v>0</v>
      </c>
      <c r="DC54" s="48">
        <v>0</v>
      </c>
      <c r="DD54" s="48">
        <v>0</v>
      </c>
      <c r="DE54" s="48">
        <v>0</v>
      </c>
      <c r="DF54" s="48">
        <v>0</v>
      </c>
      <c r="DG54" s="48">
        <v>0</v>
      </c>
      <c r="DH54" s="48">
        <v>154066</v>
      </c>
      <c r="DI54" s="48">
        <v>0</v>
      </c>
      <c r="DJ54" s="48">
        <v>0</v>
      </c>
      <c r="DK54" s="48">
        <v>0</v>
      </c>
      <c r="DL54" s="48">
        <v>0</v>
      </c>
      <c r="DM54" s="48">
        <v>115878</v>
      </c>
      <c r="DN54" s="48">
        <v>0</v>
      </c>
      <c r="DO54" s="48">
        <v>0</v>
      </c>
      <c r="DP54" s="48">
        <v>0</v>
      </c>
      <c r="DQ54" s="48">
        <v>0</v>
      </c>
      <c r="DR54" s="48">
        <v>0</v>
      </c>
      <c r="DS54" s="48">
        <v>0</v>
      </c>
      <c r="DU54" s="48">
        <v>14443773</v>
      </c>
      <c r="DV54" s="48">
        <v>0</v>
      </c>
      <c r="DW54" s="48">
        <v>0</v>
      </c>
      <c r="DX54" s="48">
        <v>0</v>
      </c>
      <c r="DY54" s="48">
        <v>0</v>
      </c>
      <c r="DZ54" s="48">
        <v>286.61700000000002</v>
      </c>
      <c r="EA54" s="48">
        <v>517630</v>
      </c>
      <c r="EB54" s="48">
        <v>1806</v>
      </c>
      <c r="EC54" s="48">
        <v>587554</v>
      </c>
      <c r="ED54" s="48">
        <v>0</v>
      </c>
      <c r="EE54" s="48">
        <v>13856219</v>
      </c>
      <c r="EG54" s="48">
        <v>0</v>
      </c>
      <c r="EH54" s="48">
        <v>0</v>
      </c>
      <c r="EI54" s="48">
        <v>0</v>
      </c>
      <c r="EJ54" s="48">
        <v>0</v>
      </c>
      <c r="EK54" s="48">
        <v>0</v>
      </c>
      <c r="EL54" s="48">
        <v>0</v>
      </c>
      <c r="EM54" s="48">
        <v>0</v>
      </c>
      <c r="EN54" s="48">
        <v>0</v>
      </c>
      <c r="EO54" s="48">
        <v>0</v>
      </c>
      <c r="EP54" s="48">
        <v>0</v>
      </c>
      <c r="EQ54" s="48">
        <v>0</v>
      </c>
      <c r="ER54" s="48">
        <v>0</v>
      </c>
      <c r="ES54" s="48">
        <v>0</v>
      </c>
      <c r="ET54" s="48">
        <v>0</v>
      </c>
      <c r="EU54" s="48">
        <v>0</v>
      </c>
      <c r="EV54" s="48">
        <v>0</v>
      </c>
      <c r="EW54" s="48">
        <v>0</v>
      </c>
      <c r="EX54" s="48">
        <v>15342721</v>
      </c>
      <c r="EY54" s="48">
        <v>934794</v>
      </c>
      <c r="EZ54" s="48">
        <v>15450833</v>
      </c>
      <c r="FA54" s="48">
        <v>0</v>
      </c>
      <c r="FB54" s="48">
        <v>0</v>
      </c>
      <c r="FC54" s="48">
        <v>0</v>
      </c>
      <c r="FD54" s="48">
        <v>435830</v>
      </c>
      <c r="FE54" s="48">
        <v>0</v>
      </c>
      <c r="FF54" s="48">
        <v>0</v>
      </c>
      <c r="FG54" s="48">
        <v>0</v>
      </c>
      <c r="FH54" s="48">
        <v>0</v>
      </c>
      <c r="FJ54" s="48">
        <v>0</v>
      </c>
      <c r="FK54" s="48">
        <v>0</v>
      </c>
      <c r="FL54" s="48">
        <v>0</v>
      </c>
      <c r="FM54" s="48">
        <v>0</v>
      </c>
      <c r="FO54" s="48">
        <v>0</v>
      </c>
      <c r="FP54" s="48">
        <v>0</v>
      </c>
      <c r="FQ54" s="48" t="s">
        <v>86</v>
      </c>
      <c r="FR54" s="48">
        <v>1805.633</v>
      </c>
      <c r="FS54" s="48">
        <v>0</v>
      </c>
      <c r="FT54" s="48">
        <v>0</v>
      </c>
      <c r="FU54" s="48">
        <v>0</v>
      </c>
      <c r="FV54" s="48">
        <v>0</v>
      </c>
      <c r="FW54" s="48">
        <v>0</v>
      </c>
      <c r="FX54" s="48">
        <v>0</v>
      </c>
      <c r="FY54" s="48">
        <v>0</v>
      </c>
      <c r="FZ54" s="48">
        <v>0</v>
      </c>
      <c r="GA54" s="48">
        <v>0</v>
      </c>
      <c r="GB54" s="52">
        <v>5.3545445599999998E-2</v>
      </c>
      <c r="GC54" s="52">
        <v>4.68582762E-2</v>
      </c>
      <c r="GD54" s="48">
        <v>0</v>
      </c>
      <c r="GE54" s="48">
        <v>0</v>
      </c>
      <c r="GM54" s="48">
        <v>0</v>
      </c>
      <c r="GN54" s="48">
        <v>0</v>
      </c>
      <c r="GP54" s="48">
        <v>0</v>
      </c>
      <c r="GQ54" s="48">
        <v>0</v>
      </c>
      <c r="GR54" s="48">
        <v>0</v>
      </c>
      <c r="GS54" s="48">
        <v>2911.116</v>
      </c>
      <c r="GT54" s="48">
        <v>15968463</v>
      </c>
      <c r="GU54" s="48">
        <v>0</v>
      </c>
      <c r="GV54" s="48">
        <v>16349050</v>
      </c>
      <c r="GW54" s="48">
        <v>0</v>
      </c>
      <c r="GX54" s="48">
        <v>0</v>
      </c>
      <c r="GY54" s="48">
        <v>0</v>
      </c>
      <c r="GZ54" s="48">
        <v>0</v>
      </c>
      <c r="HA54" s="48">
        <v>0</v>
      </c>
      <c r="HB54" s="48">
        <v>0</v>
      </c>
      <c r="HC54" s="48">
        <v>4804.7056220000004</v>
      </c>
      <c r="HD54" s="48">
        <v>1724.317</v>
      </c>
      <c r="HE54" s="48">
        <v>1</v>
      </c>
      <c r="HF54" s="48">
        <v>0</v>
      </c>
      <c r="HG54" s="48">
        <v>5078</v>
      </c>
      <c r="HH54" s="48">
        <v>5078</v>
      </c>
      <c r="HI54" s="48">
        <v>1</v>
      </c>
      <c r="HJ54" s="48">
        <v>90.281649999999999</v>
      </c>
      <c r="HK54" s="48">
        <v>0</v>
      </c>
      <c r="HL54" s="48">
        <v>0</v>
      </c>
      <c r="HM54" s="48">
        <v>0</v>
      </c>
      <c r="HN54" s="48">
        <v>0</v>
      </c>
      <c r="HO54" s="48">
        <v>0</v>
      </c>
      <c r="HP54" s="48">
        <v>0</v>
      </c>
      <c r="HQ54" s="48">
        <v>0</v>
      </c>
      <c r="HR54" s="48">
        <v>0</v>
      </c>
      <c r="HS54" s="48">
        <v>0.97309000000000001</v>
      </c>
      <c r="HT54" s="48">
        <v>13987054</v>
      </c>
      <c r="HU54" s="48">
        <v>0</v>
      </c>
      <c r="HV54" s="48">
        <v>0</v>
      </c>
      <c r="HW54" s="48">
        <v>384046</v>
      </c>
      <c r="HX54" s="48">
        <v>192023</v>
      </c>
      <c r="HY54" s="48">
        <v>0</v>
      </c>
      <c r="IA54" s="48">
        <v>0</v>
      </c>
      <c r="IB54" s="48">
        <v>0</v>
      </c>
      <c r="IC54" s="48">
        <v>0</v>
      </c>
      <c r="ID54" s="48">
        <v>0</v>
      </c>
      <c r="IE54" s="48">
        <v>0</v>
      </c>
      <c r="IF54" s="48">
        <v>0</v>
      </c>
      <c r="IG54" s="48">
        <v>0</v>
      </c>
      <c r="IH54" s="48">
        <v>16349050</v>
      </c>
      <c r="II54" s="48">
        <v>587554</v>
      </c>
      <c r="IJ54" s="48">
        <v>-898217</v>
      </c>
      <c r="IK54" s="48">
        <v>0</v>
      </c>
      <c r="IL54" s="48">
        <v>-310663</v>
      </c>
      <c r="IP54" s="48">
        <v>9095</v>
      </c>
      <c r="IQ54" s="48">
        <v>0</v>
      </c>
      <c r="IR54" s="48">
        <v>0</v>
      </c>
      <c r="IS54" s="48">
        <v>0</v>
      </c>
      <c r="IT54" s="48">
        <v>0</v>
      </c>
      <c r="IU54" s="48">
        <v>0</v>
      </c>
      <c r="IV54" s="48">
        <v>1</v>
      </c>
      <c r="IW54" s="48">
        <v>0</v>
      </c>
      <c r="IX54" s="48">
        <v>0</v>
      </c>
    </row>
    <row r="55" spans="1:258" s="48" customFormat="1">
      <c r="A55" s="47">
        <v>57816</v>
      </c>
      <c r="C55" s="48">
        <v>4</v>
      </c>
      <c r="E55" s="48">
        <v>0</v>
      </c>
      <c r="F55" s="48" t="s">
        <v>330</v>
      </c>
      <c r="G55" s="48">
        <v>1</v>
      </c>
      <c r="H55" s="48">
        <v>0</v>
      </c>
      <c r="I55" s="48" t="s">
        <v>537</v>
      </c>
      <c r="J55" s="48">
        <v>0</v>
      </c>
      <c r="L55" s="48">
        <v>12</v>
      </c>
      <c r="M55" s="48" t="s">
        <v>538</v>
      </c>
      <c r="N55" s="48" t="s">
        <v>537</v>
      </c>
      <c r="O55" s="48" t="s">
        <v>537</v>
      </c>
      <c r="P55" s="48">
        <v>0</v>
      </c>
      <c r="R55" s="48">
        <v>1445.4480000000001</v>
      </c>
      <c r="S55" s="48">
        <v>0</v>
      </c>
      <c r="T55" s="48">
        <v>0</v>
      </c>
      <c r="U55" s="48">
        <v>1.774</v>
      </c>
      <c r="V55" s="48">
        <v>40.408999999999999</v>
      </c>
      <c r="W55" s="48">
        <v>0.35699999999999998</v>
      </c>
      <c r="X55" s="48">
        <v>0</v>
      </c>
      <c r="Y55" s="48">
        <v>0</v>
      </c>
      <c r="Z55" s="48">
        <v>1445.4480000000001</v>
      </c>
      <c r="AA55" s="48">
        <v>0</v>
      </c>
      <c r="AB55" s="48">
        <v>0</v>
      </c>
      <c r="AC55" s="48">
        <v>0</v>
      </c>
      <c r="AD55" s="48">
        <v>0</v>
      </c>
      <c r="AE55" s="48">
        <v>0</v>
      </c>
      <c r="AF55" s="48">
        <v>0</v>
      </c>
      <c r="AG55" s="48">
        <v>3.4750000000000001</v>
      </c>
      <c r="AH55" s="48">
        <v>0</v>
      </c>
      <c r="AI55" s="48">
        <v>0</v>
      </c>
      <c r="AJ55" s="48">
        <v>0</v>
      </c>
      <c r="AK55" s="48">
        <v>0</v>
      </c>
      <c r="AL55" s="48">
        <v>0</v>
      </c>
      <c r="AM55" s="48">
        <v>0</v>
      </c>
      <c r="AN55" s="48">
        <v>0</v>
      </c>
      <c r="AO55" s="48">
        <v>0</v>
      </c>
      <c r="AP55" s="48">
        <v>0</v>
      </c>
      <c r="AQ55" s="48">
        <v>68</v>
      </c>
      <c r="AR55" s="48">
        <v>0</v>
      </c>
      <c r="AS55" s="48">
        <v>0</v>
      </c>
      <c r="AT55" s="48">
        <v>2</v>
      </c>
      <c r="AU55" s="48">
        <v>0</v>
      </c>
      <c r="AV55" s="48">
        <v>0</v>
      </c>
      <c r="AW55" s="48">
        <v>42.54</v>
      </c>
      <c r="AX55" s="48">
        <v>131.16800000000001</v>
      </c>
      <c r="AY55" s="48">
        <v>0</v>
      </c>
      <c r="AZ55" s="48">
        <v>0</v>
      </c>
      <c r="BA55" s="48">
        <v>0</v>
      </c>
      <c r="BB55" s="48">
        <v>1402.9079999999999</v>
      </c>
      <c r="BC55" s="48">
        <v>1521.67</v>
      </c>
      <c r="BD55" s="48">
        <v>9.49</v>
      </c>
      <c r="BE55" s="48">
        <v>0</v>
      </c>
      <c r="BF55" s="48">
        <v>0</v>
      </c>
      <c r="BG55" s="48">
        <v>0</v>
      </c>
      <c r="BH55" s="48">
        <v>0</v>
      </c>
      <c r="BI55" s="48">
        <v>1</v>
      </c>
      <c r="BJ55" s="48">
        <v>0</v>
      </c>
      <c r="BK55" s="48">
        <v>5078</v>
      </c>
      <c r="BL55" s="48">
        <v>6152</v>
      </c>
      <c r="BM55" s="48">
        <v>8630690</v>
      </c>
      <c r="BN55" s="48">
        <v>0</v>
      </c>
      <c r="BO55" s="48">
        <v>414162</v>
      </c>
      <c r="BP55" s="48">
        <v>5838</v>
      </c>
      <c r="BQ55" s="48">
        <v>0</v>
      </c>
      <c r="BR55" s="48">
        <v>5838</v>
      </c>
      <c r="BS55" s="48">
        <v>0</v>
      </c>
      <c r="BT55" s="48">
        <v>1872263</v>
      </c>
      <c r="BU55" s="48">
        <v>0</v>
      </c>
      <c r="BV55" s="48">
        <v>1872263</v>
      </c>
      <c r="BW55" s="48">
        <v>0</v>
      </c>
      <c r="BX55" s="48">
        <v>806946</v>
      </c>
      <c r="BY55" s="48">
        <v>0</v>
      </c>
      <c r="BZ55" s="48">
        <v>0</v>
      </c>
      <c r="CA55" s="48">
        <v>0</v>
      </c>
      <c r="CB55" s="48">
        <v>0</v>
      </c>
      <c r="CC55" s="48">
        <v>23516</v>
      </c>
      <c r="CD55" s="48">
        <v>0</v>
      </c>
      <c r="CE55" s="48">
        <v>830462</v>
      </c>
      <c r="CF55" s="48">
        <v>0</v>
      </c>
      <c r="CG55" s="48">
        <v>0</v>
      </c>
      <c r="CH55" s="48">
        <v>0</v>
      </c>
      <c r="CI55" s="48">
        <v>0</v>
      </c>
      <c r="CJ55" s="48">
        <v>34500</v>
      </c>
      <c r="CK55" s="48">
        <v>0</v>
      </c>
      <c r="CL55" s="48">
        <v>0</v>
      </c>
      <c r="CM55" s="48">
        <v>0</v>
      </c>
      <c r="CN55" s="48">
        <v>0</v>
      </c>
      <c r="CO55" s="48">
        <v>0</v>
      </c>
      <c r="CP55" s="48">
        <v>0</v>
      </c>
      <c r="CQ55" s="48">
        <v>0</v>
      </c>
      <c r="CR55" s="48">
        <v>0</v>
      </c>
      <c r="CS55" s="48">
        <v>0</v>
      </c>
      <c r="CT55" s="48">
        <v>0</v>
      </c>
      <c r="CU55" s="48">
        <v>0</v>
      </c>
      <c r="CV55" s="48">
        <v>0</v>
      </c>
      <c r="CW55" s="48">
        <v>0</v>
      </c>
      <c r="CX55" s="48">
        <v>0</v>
      </c>
      <c r="CY55" s="48">
        <v>0</v>
      </c>
      <c r="CZ55" s="48">
        <v>0</v>
      </c>
      <c r="DA55" s="48">
        <v>0</v>
      </c>
      <c r="DB55" s="48">
        <v>0</v>
      </c>
      <c r="DC55" s="48">
        <v>0</v>
      </c>
      <c r="DD55" s="48">
        <v>0</v>
      </c>
      <c r="DE55" s="48">
        <v>0</v>
      </c>
      <c r="DF55" s="48">
        <v>0</v>
      </c>
      <c r="DG55" s="48">
        <v>0</v>
      </c>
      <c r="DH55" s="48">
        <v>34500</v>
      </c>
      <c r="DI55" s="48">
        <v>0</v>
      </c>
      <c r="DJ55" s="48">
        <v>2553</v>
      </c>
      <c r="DK55" s="48">
        <v>0</v>
      </c>
      <c r="DL55" s="48">
        <v>0</v>
      </c>
      <c r="DM55" s="48">
        <v>0</v>
      </c>
      <c r="DN55" s="48">
        <v>2553</v>
      </c>
      <c r="DO55" s="48">
        <v>0</v>
      </c>
      <c r="DP55" s="48">
        <v>0</v>
      </c>
      <c r="DQ55" s="48">
        <v>0</v>
      </c>
      <c r="DR55" s="48">
        <v>0</v>
      </c>
      <c r="DS55" s="48">
        <v>2553</v>
      </c>
      <c r="DU55" s="48">
        <v>11341806</v>
      </c>
      <c r="DV55" s="48">
        <v>0</v>
      </c>
      <c r="DW55" s="48">
        <v>0</v>
      </c>
      <c r="DX55" s="48">
        <v>0</v>
      </c>
      <c r="DY55" s="48">
        <v>0</v>
      </c>
      <c r="DZ55" s="48">
        <v>286.61700000000002</v>
      </c>
      <c r="EA55" s="48">
        <v>414162</v>
      </c>
      <c r="EB55" s="48">
        <v>1445</v>
      </c>
      <c r="EC55" s="48">
        <v>414162</v>
      </c>
      <c r="ED55" s="48">
        <v>0</v>
      </c>
      <c r="EE55" s="48">
        <v>10927644</v>
      </c>
      <c r="EG55" s="48">
        <v>0</v>
      </c>
      <c r="EH55" s="48">
        <v>0</v>
      </c>
      <c r="EI55" s="48">
        <v>0</v>
      </c>
      <c r="EJ55" s="48">
        <v>0</v>
      </c>
      <c r="EK55" s="48">
        <v>0</v>
      </c>
      <c r="EL55" s="48">
        <v>0</v>
      </c>
      <c r="EM55" s="48">
        <v>0</v>
      </c>
      <c r="EN55" s="48">
        <v>0</v>
      </c>
      <c r="EO55" s="48">
        <v>0</v>
      </c>
      <c r="EP55" s="48">
        <v>0</v>
      </c>
      <c r="EQ55" s="48">
        <v>0</v>
      </c>
      <c r="ER55" s="48">
        <v>0</v>
      </c>
      <c r="ES55" s="48">
        <v>0</v>
      </c>
      <c r="ET55" s="48">
        <v>0</v>
      </c>
      <c r="EU55" s="48">
        <v>0</v>
      </c>
      <c r="EV55" s="48">
        <v>0</v>
      </c>
      <c r="EW55" s="48">
        <v>0</v>
      </c>
      <c r="EX55" s="48">
        <v>12008902</v>
      </c>
      <c r="EY55" s="48">
        <v>737441</v>
      </c>
      <c r="EZ55" s="48">
        <v>12043402</v>
      </c>
      <c r="FA55" s="48">
        <v>0</v>
      </c>
      <c r="FB55" s="48">
        <v>0</v>
      </c>
      <c r="FC55" s="48">
        <v>0</v>
      </c>
      <c r="FD55" s="48">
        <v>343817</v>
      </c>
      <c r="FE55" s="48">
        <v>0</v>
      </c>
      <c r="FF55" s="48">
        <v>0</v>
      </c>
      <c r="FG55" s="48">
        <v>0</v>
      </c>
      <c r="FH55" s="48">
        <v>0</v>
      </c>
      <c r="FJ55" s="48">
        <v>0</v>
      </c>
      <c r="FK55" s="48">
        <v>0</v>
      </c>
      <c r="FL55" s="48">
        <v>0</v>
      </c>
      <c r="FM55" s="48">
        <v>0</v>
      </c>
      <c r="FO55" s="48">
        <v>0</v>
      </c>
      <c r="FP55" s="48">
        <v>0</v>
      </c>
      <c r="FQ55" s="48" t="s">
        <v>563</v>
      </c>
      <c r="FR55" s="48">
        <v>1445.4480000000001</v>
      </c>
      <c r="FS55" s="48">
        <v>0</v>
      </c>
      <c r="FT55" s="48">
        <v>0</v>
      </c>
      <c r="FU55" s="48">
        <v>0</v>
      </c>
      <c r="FV55" s="48">
        <v>0</v>
      </c>
      <c r="FW55" s="48">
        <v>0</v>
      </c>
      <c r="FX55" s="48">
        <v>0</v>
      </c>
      <c r="FY55" s="48">
        <v>0</v>
      </c>
      <c r="FZ55" s="48">
        <v>0</v>
      </c>
      <c r="GA55" s="48">
        <v>0</v>
      </c>
      <c r="GB55" s="52">
        <v>5.3545445599999998E-2</v>
      </c>
      <c r="GC55" s="52">
        <v>4.68582762E-2</v>
      </c>
      <c r="GD55" s="48">
        <v>0</v>
      </c>
      <c r="GE55" s="48">
        <v>0</v>
      </c>
      <c r="GM55" s="48">
        <v>0</v>
      </c>
      <c r="GN55" s="48">
        <v>0</v>
      </c>
      <c r="GP55" s="48">
        <v>0</v>
      </c>
      <c r="GQ55" s="48">
        <v>0</v>
      </c>
      <c r="GR55" s="48">
        <v>0</v>
      </c>
      <c r="GS55" s="48">
        <v>2296.5230000000001</v>
      </c>
      <c r="GT55" s="48">
        <v>12457564</v>
      </c>
      <c r="GU55" s="48">
        <v>0</v>
      </c>
      <c r="GV55" s="48">
        <v>11646198</v>
      </c>
      <c r="GW55" s="48">
        <v>0</v>
      </c>
      <c r="GX55" s="48">
        <v>0</v>
      </c>
      <c r="GY55" s="48">
        <v>0</v>
      </c>
      <c r="GZ55" s="48">
        <v>0</v>
      </c>
      <c r="HA55" s="48">
        <v>0</v>
      </c>
      <c r="HB55" s="48">
        <v>0</v>
      </c>
      <c r="HC55" s="48">
        <v>4804.7056220000004</v>
      </c>
      <c r="HD55" s="48">
        <v>1402.9079999999999</v>
      </c>
      <c r="HE55" s="48">
        <v>1</v>
      </c>
      <c r="HF55" s="48">
        <v>0</v>
      </c>
      <c r="HG55" s="48">
        <v>5078</v>
      </c>
      <c r="HH55" s="48">
        <v>5078</v>
      </c>
      <c r="HI55" s="48">
        <v>1</v>
      </c>
      <c r="HJ55" s="48">
        <v>72.272400000000005</v>
      </c>
      <c r="HK55" s="48">
        <v>0</v>
      </c>
      <c r="HL55" s="48">
        <v>0</v>
      </c>
      <c r="HM55" s="48">
        <v>0</v>
      </c>
      <c r="HN55" s="48">
        <v>0</v>
      </c>
      <c r="HO55" s="48">
        <v>0</v>
      </c>
      <c r="HP55" s="48">
        <v>0</v>
      </c>
      <c r="HQ55" s="48">
        <v>0</v>
      </c>
      <c r="HR55" s="48">
        <v>0</v>
      </c>
      <c r="HS55" s="48">
        <v>0.97309000000000001</v>
      </c>
      <c r="HT55" s="48">
        <v>11034118</v>
      </c>
      <c r="HU55" s="48">
        <v>0</v>
      </c>
      <c r="HV55" s="48">
        <v>0</v>
      </c>
      <c r="HW55" s="48">
        <v>384046</v>
      </c>
      <c r="HX55" s="48">
        <v>192023</v>
      </c>
      <c r="HY55" s="48">
        <v>0</v>
      </c>
      <c r="IA55" s="48">
        <v>0</v>
      </c>
      <c r="IB55" s="48">
        <v>0</v>
      </c>
      <c r="IC55" s="48">
        <v>0</v>
      </c>
      <c r="ID55" s="48">
        <v>0</v>
      </c>
      <c r="IE55" s="48">
        <v>0</v>
      </c>
      <c r="IF55" s="48">
        <v>0</v>
      </c>
      <c r="IG55" s="48">
        <v>0</v>
      </c>
      <c r="IH55" s="48">
        <v>11646198</v>
      </c>
      <c r="II55" s="48">
        <v>414162</v>
      </c>
      <c r="IJ55" s="48">
        <v>397204</v>
      </c>
      <c r="IK55" s="48">
        <v>0</v>
      </c>
      <c r="IL55" s="48">
        <v>811366</v>
      </c>
      <c r="IP55" s="48">
        <v>9095</v>
      </c>
      <c r="IQ55" s="48">
        <v>0</v>
      </c>
      <c r="IR55" s="48">
        <v>0</v>
      </c>
      <c r="IS55" s="48">
        <v>0</v>
      </c>
      <c r="IT55" s="48">
        <v>0</v>
      </c>
      <c r="IU55" s="48">
        <v>0</v>
      </c>
      <c r="IV55" s="48">
        <v>1</v>
      </c>
      <c r="IW55" s="48">
        <v>0</v>
      </c>
      <c r="IX55" s="48">
        <v>0</v>
      </c>
    </row>
    <row r="56" spans="1:258" s="48" customFormat="1">
      <c r="A56" s="47">
        <v>57817</v>
      </c>
      <c r="C56" s="48">
        <v>4</v>
      </c>
      <c r="E56" s="48">
        <v>0</v>
      </c>
      <c r="F56" s="48" t="s">
        <v>330</v>
      </c>
      <c r="G56" s="48">
        <v>1</v>
      </c>
      <c r="H56" s="48">
        <v>0</v>
      </c>
      <c r="I56" s="48" t="s">
        <v>537</v>
      </c>
      <c r="J56" s="48">
        <v>0</v>
      </c>
      <c r="L56" s="48">
        <v>12</v>
      </c>
      <c r="M56" s="48" t="s">
        <v>538</v>
      </c>
      <c r="N56" s="48" t="s">
        <v>537</v>
      </c>
      <c r="O56" s="48" t="s">
        <v>537</v>
      </c>
      <c r="P56" s="48">
        <v>0</v>
      </c>
      <c r="R56" s="48">
        <v>813.23500000000001</v>
      </c>
      <c r="S56" s="48">
        <v>0</v>
      </c>
      <c r="T56" s="48">
        <v>0</v>
      </c>
      <c r="U56" s="48">
        <v>1.788</v>
      </c>
      <c r="V56" s="48">
        <v>25.605</v>
      </c>
      <c r="W56" s="48">
        <v>0</v>
      </c>
      <c r="X56" s="48">
        <v>0</v>
      </c>
      <c r="Y56" s="48">
        <v>0</v>
      </c>
      <c r="Z56" s="48">
        <v>813.23500000000001</v>
      </c>
      <c r="AA56" s="48">
        <v>0</v>
      </c>
      <c r="AB56" s="48">
        <v>0</v>
      </c>
      <c r="AC56" s="48">
        <v>0</v>
      </c>
      <c r="AD56" s="48">
        <v>70.73</v>
      </c>
      <c r="AE56" s="48">
        <v>0</v>
      </c>
      <c r="AF56" s="48">
        <v>0</v>
      </c>
      <c r="AG56" s="48">
        <v>84.061999999999998</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27.393000000000001</v>
      </c>
      <c r="AX56" s="48">
        <v>85.754999999999995</v>
      </c>
      <c r="AY56" s="48">
        <v>0</v>
      </c>
      <c r="AZ56" s="48">
        <v>0</v>
      </c>
      <c r="BA56" s="48">
        <v>4.9589999999999996</v>
      </c>
      <c r="BB56" s="48">
        <v>780.88300000000004</v>
      </c>
      <c r="BC56" s="48">
        <v>727.17</v>
      </c>
      <c r="BD56" s="48">
        <v>10.372999999999999</v>
      </c>
      <c r="BE56" s="48">
        <v>0</v>
      </c>
      <c r="BF56" s="48">
        <v>0</v>
      </c>
      <c r="BG56" s="48">
        <v>0</v>
      </c>
      <c r="BH56" s="48">
        <v>0</v>
      </c>
      <c r="BI56" s="48">
        <v>1</v>
      </c>
      <c r="BJ56" s="48">
        <v>0</v>
      </c>
      <c r="BK56" s="48">
        <v>5078</v>
      </c>
      <c r="BL56" s="48">
        <v>6152</v>
      </c>
      <c r="BM56" s="48">
        <v>4803992</v>
      </c>
      <c r="BN56" s="48">
        <v>0</v>
      </c>
      <c r="BO56" s="48">
        <v>252471</v>
      </c>
      <c r="BP56" s="48">
        <v>6381</v>
      </c>
      <c r="BQ56" s="48">
        <v>0</v>
      </c>
      <c r="BR56" s="48">
        <v>6381</v>
      </c>
      <c r="BS56" s="48">
        <v>0</v>
      </c>
      <c r="BT56" s="48">
        <v>894710</v>
      </c>
      <c r="BU56" s="48">
        <v>0</v>
      </c>
      <c r="BV56" s="48">
        <v>894710</v>
      </c>
      <c r="BW56" s="48">
        <v>0</v>
      </c>
      <c r="BX56" s="48">
        <v>527565</v>
      </c>
      <c r="BY56" s="48">
        <v>0</v>
      </c>
      <c r="BZ56" s="48">
        <v>0</v>
      </c>
      <c r="CA56" s="48">
        <v>0</v>
      </c>
      <c r="CB56" s="48">
        <v>0</v>
      </c>
      <c r="CC56" s="48">
        <v>568864</v>
      </c>
      <c r="CD56" s="48">
        <v>0</v>
      </c>
      <c r="CE56" s="48">
        <v>1096429</v>
      </c>
      <c r="CF56" s="48">
        <v>19451</v>
      </c>
      <c r="CG56" s="48">
        <v>41185</v>
      </c>
      <c r="CH56" s="48">
        <v>0</v>
      </c>
      <c r="CI56" s="48">
        <v>41185</v>
      </c>
      <c r="CJ56" s="48">
        <v>0</v>
      </c>
      <c r="CK56" s="48">
        <v>0</v>
      </c>
      <c r="CL56" s="48">
        <v>0</v>
      </c>
      <c r="CM56" s="48">
        <v>0</v>
      </c>
      <c r="CN56" s="48">
        <v>0</v>
      </c>
      <c r="CO56" s="48">
        <v>0</v>
      </c>
      <c r="CP56" s="48">
        <v>0</v>
      </c>
      <c r="CQ56" s="48">
        <v>0</v>
      </c>
      <c r="CR56" s="48">
        <v>0</v>
      </c>
      <c r="CS56" s="48">
        <v>0</v>
      </c>
      <c r="CT56" s="48">
        <v>0</v>
      </c>
      <c r="CU56" s="48">
        <v>0</v>
      </c>
      <c r="CV56" s="48">
        <v>0</v>
      </c>
      <c r="CW56" s="48">
        <v>0</v>
      </c>
      <c r="CX56" s="48">
        <v>0</v>
      </c>
      <c r="CY56" s="48">
        <v>0</v>
      </c>
      <c r="CZ56" s="48">
        <v>0</v>
      </c>
      <c r="DA56" s="48">
        <v>0</v>
      </c>
      <c r="DB56" s="48">
        <v>0</v>
      </c>
      <c r="DC56" s="48">
        <v>0</v>
      </c>
      <c r="DD56" s="48">
        <v>0</v>
      </c>
      <c r="DE56" s="48">
        <v>0</v>
      </c>
      <c r="DF56" s="48">
        <v>0</v>
      </c>
      <c r="DG56" s="48">
        <v>0</v>
      </c>
      <c r="DH56" s="48">
        <v>0</v>
      </c>
      <c r="DI56" s="48">
        <v>0</v>
      </c>
      <c r="DJ56" s="48">
        <v>19793</v>
      </c>
      <c r="DK56" s="48">
        <v>0</v>
      </c>
      <c r="DL56" s="48">
        <v>0</v>
      </c>
      <c r="DM56" s="48">
        <v>0</v>
      </c>
      <c r="DN56" s="48">
        <v>19793</v>
      </c>
      <c r="DO56" s="48">
        <v>0</v>
      </c>
      <c r="DP56" s="48">
        <v>0</v>
      </c>
      <c r="DQ56" s="48">
        <v>0</v>
      </c>
      <c r="DR56" s="48">
        <v>0</v>
      </c>
      <c r="DS56" s="48">
        <v>19793</v>
      </c>
      <c r="DU56" s="48">
        <v>6881941</v>
      </c>
      <c r="DV56" s="48">
        <v>0</v>
      </c>
      <c r="DW56" s="48">
        <v>0</v>
      </c>
      <c r="DX56" s="48">
        <v>0</v>
      </c>
      <c r="DY56" s="48">
        <v>0</v>
      </c>
      <c r="DZ56" s="48">
        <v>286.61700000000002</v>
      </c>
      <c r="EA56" s="48">
        <v>233020</v>
      </c>
      <c r="EB56" s="48">
        <v>813</v>
      </c>
      <c r="EC56" s="48">
        <v>252471</v>
      </c>
      <c r="ED56" s="48">
        <v>0</v>
      </c>
      <c r="EE56" s="48">
        <v>6629470</v>
      </c>
      <c r="EG56" s="48">
        <v>0</v>
      </c>
      <c r="EH56" s="48">
        <v>0</v>
      </c>
      <c r="EI56" s="48">
        <v>0</v>
      </c>
      <c r="EJ56" s="48">
        <v>0</v>
      </c>
      <c r="EK56" s="48">
        <v>0</v>
      </c>
      <c r="EL56" s="48">
        <v>0</v>
      </c>
      <c r="EM56" s="48">
        <v>0</v>
      </c>
      <c r="EN56" s="48">
        <v>0</v>
      </c>
      <c r="EO56" s="48">
        <v>0</v>
      </c>
      <c r="EP56" s="48">
        <v>0</v>
      </c>
      <c r="EQ56" s="48">
        <v>0</v>
      </c>
      <c r="ER56" s="48">
        <v>0</v>
      </c>
      <c r="ES56" s="48">
        <v>0</v>
      </c>
      <c r="ET56" s="48">
        <v>0</v>
      </c>
      <c r="EU56" s="48">
        <v>0</v>
      </c>
      <c r="EV56" s="48">
        <v>0</v>
      </c>
      <c r="EW56" s="48">
        <v>0</v>
      </c>
      <c r="EX56" s="48">
        <v>7281958</v>
      </c>
      <c r="EY56" s="48">
        <v>445011</v>
      </c>
      <c r="EZ56" s="48">
        <v>7301409</v>
      </c>
      <c r="FA56" s="48">
        <v>0</v>
      </c>
      <c r="FB56" s="48">
        <v>0</v>
      </c>
      <c r="FC56" s="48">
        <v>0</v>
      </c>
      <c r="FD56" s="48">
        <v>207477</v>
      </c>
      <c r="FE56" s="48">
        <v>0</v>
      </c>
      <c r="FF56" s="48">
        <v>0</v>
      </c>
      <c r="FG56" s="48">
        <v>0</v>
      </c>
      <c r="FH56" s="48">
        <v>0</v>
      </c>
      <c r="FJ56" s="48">
        <v>0</v>
      </c>
      <c r="FK56" s="48">
        <v>0</v>
      </c>
      <c r="FL56" s="48">
        <v>0</v>
      </c>
      <c r="FM56" s="48">
        <v>0</v>
      </c>
      <c r="FO56" s="48">
        <v>0</v>
      </c>
      <c r="FP56" s="48">
        <v>0</v>
      </c>
      <c r="FQ56" s="48" t="s">
        <v>186</v>
      </c>
      <c r="FR56" s="48">
        <v>813.23500000000001</v>
      </c>
      <c r="FS56" s="48">
        <v>0</v>
      </c>
      <c r="FT56" s="48">
        <v>0</v>
      </c>
      <c r="FU56" s="48">
        <v>0</v>
      </c>
      <c r="FV56" s="48">
        <v>0</v>
      </c>
      <c r="FW56" s="48">
        <v>0</v>
      </c>
      <c r="FX56" s="48">
        <v>0</v>
      </c>
      <c r="FY56" s="48">
        <v>0</v>
      </c>
      <c r="FZ56" s="48">
        <v>0</v>
      </c>
      <c r="GA56" s="48">
        <v>0</v>
      </c>
      <c r="GB56" s="52">
        <v>5.3545445599999998E-2</v>
      </c>
      <c r="GC56" s="52">
        <v>4.68582762E-2</v>
      </c>
      <c r="GD56" s="48">
        <v>0</v>
      </c>
      <c r="GE56" s="48">
        <v>0</v>
      </c>
      <c r="GM56" s="48">
        <v>0</v>
      </c>
      <c r="GN56" s="48">
        <v>0</v>
      </c>
      <c r="GP56" s="48">
        <v>0</v>
      </c>
      <c r="GQ56" s="48">
        <v>0</v>
      </c>
      <c r="GR56" s="48">
        <v>0</v>
      </c>
      <c r="GS56" s="48">
        <v>1385.8420000000001</v>
      </c>
      <c r="GT56" s="48">
        <v>7534429</v>
      </c>
      <c r="GU56" s="48">
        <v>0</v>
      </c>
      <c r="GV56" s="48">
        <v>9833045</v>
      </c>
      <c r="GW56" s="48">
        <v>0</v>
      </c>
      <c r="GX56" s="48">
        <v>0</v>
      </c>
      <c r="GY56" s="48">
        <v>0</v>
      </c>
      <c r="GZ56" s="48">
        <v>0</v>
      </c>
      <c r="HA56" s="48">
        <v>0</v>
      </c>
      <c r="HB56" s="48">
        <v>0</v>
      </c>
      <c r="HC56" s="48">
        <v>4804.7056220000004</v>
      </c>
      <c r="HD56" s="48">
        <v>780.88300000000004</v>
      </c>
      <c r="HE56" s="48">
        <v>1</v>
      </c>
      <c r="HF56" s="48">
        <v>0</v>
      </c>
      <c r="HG56" s="48">
        <v>5078</v>
      </c>
      <c r="HH56" s="48">
        <v>5078</v>
      </c>
      <c r="HI56" s="48">
        <v>1</v>
      </c>
      <c r="HJ56" s="48">
        <v>40.661749999999998</v>
      </c>
      <c r="HK56" s="48">
        <v>0</v>
      </c>
      <c r="HL56" s="48">
        <v>0</v>
      </c>
      <c r="HM56" s="48">
        <v>0</v>
      </c>
      <c r="HN56" s="48">
        <v>0</v>
      </c>
      <c r="HO56" s="48">
        <v>0</v>
      </c>
      <c r="HP56" s="48">
        <v>0</v>
      </c>
      <c r="HQ56" s="48">
        <v>0</v>
      </c>
      <c r="HR56" s="48">
        <v>0</v>
      </c>
      <c r="HS56" s="48">
        <v>0.97309000000000001</v>
      </c>
      <c r="HT56" s="48">
        <v>6658562</v>
      </c>
      <c r="HU56" s="48">
        <v>0</v>
      </c>
      <c r="HV56" s="48">
        <v>0</v>
      </c>
      <c r="HW56" s="48">
        <v>384046</v>
      </c>
      <c r="HX56" s="48">
        <v>192023</v>
      </c>
      <c r="HY56" s="48">
        <v>0</v>
      </c>
      <c r="IA56" s="48">
        <v>0</v>
      </c>
      <c r="IB56" s="48">
        <v>0</v>
      </c>
      <c r="IC56" s="48">
        <v>0</v>
      </c>
      <c r="ID56" s="48">
        <v>0</v>
      </c>
      <c r="IE56" s="48">
        <v>0</v>
      </c>
      <c r="IF56" s="48">
        <v>0</v>
      </c>
      <c r="IG56" s="48">
        <v>0</v>
      </c>
      <c r="IH56" s="48">
        <v>9833045</v>
      </c>
      <c r="II56" s="48">
        <v>252471</v>
      </c>
      <c r="IJ56" s="48">
        <v>-2531636</v>
      </c>
      <c r="IK56" s="48">
        <v>0</v>
      </c>
      <c r="IL56" s="48">
        <v>-2279165</v>
      </c>
      <c r="IP56" s="48">
        <v>9095</v>
      </c>
      <c r="IQ56" s="48">
        <v>0</v>
      </c>
      <c r="IR56" s="48">
        <v>0</v>
      </c>
      <c r="IS56" s="48">
        <v>0</v>
      </c>
      <c r="IT56" s="48">
        <v>0</v>
      </c>
      <c r="IU56" s="48">
        <v>0</v>
      </c>
      <c r="IV56" s="48">
        <v>1</v>
      </c>
      <c r="IW56" s="48">
        <v>0</v>
      </c>
      <c r="IX56" s="48">
        <v>0</v>
      </c>
    </row>
    <row r="57" spans="1:258" s="48" customFormat="1">
      <c r="A57" s="47">
        <v>57819</v>
      </c>
      <c r="C57" s="48">
        <v>4</v>
      </c>
      <c r="E57" s="48">
        <v>0</v>
      </c>
      <c r="F57" s="48" t="s">
        <v>330</v>
      </c>
      <c r="G57" s="48">
        <v>1</v>
      </c>
      <c r="H57" s="48">
        <v>0</v>
      </c>
      <c r="I57" s="48" t="s">
        <v>537</v>
      </c>
      <c r="J57" s="48">
        <v>0</v>
      </c>
      <c r="L57" s="48">
        <v>12</v>
      </c>
      <c r="M57" s="48" t="s">
        <v>538</v>
      </c>
      <c r="N57" s="48" t="s">
        <v>537</v>
      </c>
      <c r="O57" s="48" t="s">
        <v>537</v>
      </c>
      <c r="P57" s="48">
        <v>0</v>
      </c>
      <c r="R57" s="48">
        <v>177.101</v>
      </c>
      <c r="S57" s="48">
        <v>0</v>
      </c>
      <c r="T57" s="48">
        <v>0</v>
      </c>
      <c r="U57" s="48">
        <v>0.48799999999999999</v>
      </c>
      <c r="V57" s="48">
        <v>4.1639999999999997</v>
      </c>
      <c r="W57" s="48">
        <v>1.409</v>
      </c>
      <c r="X57" s="48">
        <v>0</v>
      </c>
      <c r="Y57" s="48">
        <v>0</v>
      </c>
      <c r="Z57" s="48">
        <v>177.101</v>
      </c>
      <c r="AA57" s="48">
        <v>0</v>
      </c>
      <c r="AB57" s="48">
        <v>0</v>
      </c>
      <c r="AC57" s="48">
        <v>0</v>
      </c>
      <c r="AD57" s="48">
        <v>20.65</v>
      </c>
      <c r="AE57" s="48">
        <v>0</v>
      </c>
      <c r="AF57" s="48">
        <v>0</v>
      </c>
      <c r="AG57" s="48">
        <v>6.1630000000000003</v>
      </c>
      <c r="AH57" s="48">
        <v>0</v>
      </c>
      <c r="AI57" s="48">
        <v>0</v>
      </c>
      <c r="AJ57" s="48">
        <v>0</v>
      </c>
      <c r="AK57" s="48">
        <v>0</v>
      </c>
      <c r="AL57" s="48">
        <v>0</v>
      </c>
      <c r="AM57" s="48">
        <v>0</v>
      </c>
      <c r="AN57" s="48">
        <v>0</v>
      </c>
      <c r="AO57" s="48">
        <v>0</v>
      </c>
      <c r="AP57" s="48">
        <v>0</v>
      </c>
      <c r="AQ57" s="48">
        <v>5</v>
      </c>
      <c r="AR57" s="48">
        <v>0</v>
      </c>
      <c r="AS57" s="48">
        <v>0</v>
      </c>
      <c r="AT57" s="48">
        <v>0</v>
      </c>
      <c r="AU57" s="48">
        <v>0</v>
      </c>
      <c r="AV57" s="48">
        <v>0</v>
      </c>
      <c r="AW57" s="48">
        <v>6.0609999999999999</v>
      </c>
      <c r="AX57" s="48">
        <v>19.158999999999999</v>
      </c>
      <c r="AY57" s="48">
        <v>0</v>
      </c>
      <c r="AZ57" s="48">
        <v>0</v>
      </c>
      <c r="BA57" s="48">
        <v>1.696</v>
      </c>
      <c r="BB57" s="48">
        <v>169.34399999999999</v>
      </c>
      <c r="BC57" s="48">
        <v>174.17</v>
      </c>
      <c r="BD57" s="48">
        <v>62.302</v>
      </c>
      <c r="BE57" s="48">
        <v>0</v>
      </c>
      <c r="BF57" s="48">
        <v>0</v>
      </c>
      <c r="BG57" s="48">
        <v>0</v>
      </c>
      <c r="BH57" s="48">
        <v>0</v>
      </c>
      <c r="BI57" s="48">
        <v>1</v>
      </c>
      <c r="BJ57" s="48">
        <v>0</v>
      </c>
      <c r="BK57" s="48">
        <v>5078</v>
      </c>
      <c r="BL57" s="48">
        <v>6152</v>
      </c>
      <c r="BM57" s="48">
        <v>1041804</v>
      </c>
      <c r="BN57" s="48">
        <v>0</v>
      </c>
      <c r="BO57" s="48">
        <v>56410</v>
      </c>
      <c r="BP57" s="48">
        <v>38328</v>
      </c>
      <c r="BQ57" s="48">
        <v>0</v>
      </c>
      <c r="BR57" s="48">
        <v>38328</v>
      </c>
      <c r="BS57" s="48">
        <v>0</v>
      </c>
      <c r="BT57" s="48">
        <v>214299</v>
      </c>
      <c r="BU57" s="48">
        <v>0</v>
      </c>
      <c r="BV57" s="48">
        <v>214299</v>
      </c>
      <c r="BW57" s="48">
        <v>0</v>
      </c>
      <c r="BX57" s="48">
        <v>117866</v>
      </c>
      <c r="BY57" s="48">
        <v>0</v>
      </c>
      <c r="BZ57" s="48">
        <v>0</v>
      </c>
      <c r="CA57" s="48">
        <v>0</v>
      </c>
      <c r="CB57" s="48">
        <v>0</v>
      </c>
      <c r="CC57" s="48">
        <v>41706</v>
      </c>
      <c r="CD57" s="48">
        <v>0</v>
      </c>
      <c r="CE57" s="48">
        <v>159572</v>
      </c>
      <c r="CF57" s="48">
        <v>5679</v>
      </c>
      <c r="CG57" s="48">
        <v>14086</v>
      </c>
      <c r="CH57" s="48">
        <v>0</v>
      </c>
      <c r="CI57" s="48">
        <v>14086</v>
      </c>
      <c r="CJ57" s="48">
        <v>2500</v>
      </c>
      <c r="CK57" s="48">
        <v>0</v>
      </c>
      <c r="CL57" s="48">
        <v>0</v>
      </c>
      <c r="CM57" s="48">
        <v>0</v>
      </c>
      <c r="CN57" s="48">
        <v>0</v>
      </c>
      <c r="CO57" s="48">
        <v>0</v>
      </c>
      <c r="CP57" s="48">
        <v>0</v>
      </c>
      <c r="CQ57" s="48">
        <v>0</v>
      </c>
      <c r="CR57" s="48">
        <v>0</v>
      </c>
      <c r="CS57" s="48">
        <v>0</v>
      </c>
      <c r="CT57" s="48">
        <v>0</v>
      </c>
      <c r="CU57" s="48">
        <v>0</v>
      </c>
      <c r="CV57" s="48">
        <v>0</v>
      </c>
      <c r="CW57" s="48">
        <v>0</v>
      </c>
      <c r="CX57" s="48">
        <v>0</v>
      </c>
      <c r="CY57" s="48">
        <v>0</v>
      </c>
      <c r="CZ57" s="48">
        <v>0</v>
      </c>
      <c r="DA57" s="48">
        <v>0</v>
      </c>
      <c r="DB57" s="48">
        <v>0</v>
      </c>
      <c r="DC57" s="48">
        <v>0</v>
      </c>
      <c r="DD57" s="48">
        <v>0</v>
      </c>
      <c r="DE57" s="48">
        <v>0</v>
      </c>
      <c r="DF57" s="48">
        <v>0</v>
      </c>
      <c r="DG57" s="48">
        <v>0</v>
      </c>
      <c r="DH57" s="48">
        <v>28927</v>
      </c>
      <c r="DI57" s="48">
        <v>0</v>
      </c>
      <c r="DJ57" s="48">
        <v>34088</v>
      </c>
      <c r="DK57" s="48">
        <v>0</v>
      </c>
      <c r="DL57" s="48">
        <v>0</v>
      </c>
      <c r="DM57" s="48">
        <v>26427</v>
      </c>
      <c r="DN57" s="48">
        <v>34088</v>
      </c>
      <c r="DO57" s="48">
        <v>0</v>
      </c>
      <c r="DP57" s="48">
        <v>0</v>
      </c>
      <c r="DQ57" s="48">
        <v>0</v>
      </c>
      <c r="DR57" s="48">
        <v>0</v>
      </c>
      <c r="DS57" s="48">
        <v>34088</v>
      </c>
      <c r="DU57" s="48">
        <v>1507856</v>
      </c>
      <c r="DV57" s="48">
        <v>0</v>
      </c>
      <c r="DW57" s="48">
        <v>0</v>
      </c>
      <c r="DX57" s="48">
        <v>0</v>
      </c>
      <c r="DY57" s="48">
        <v>0</v>
      </c>
      <c r="DZ57" s="48">
        <v>286.61700000000002</v>
      </c>
      <c r="EA57" s="48">
        <v>50731</v>
      </c>
      <c r="EB57" s="48">
        <v>177</v>
      </c>
      <c r="EC57" s="48">
        <v>56410</v>
      </c>
      <c r="ED57" s="48">
        <v>0</v>
      </c>
      <c r="EE57" s="48">
        <v>1451446</v>
      </c>
      <c r="EG57" s="48">
        <v>0</v>
      </c>
      <c r="EH57" s="48">
        <v>0</v>
      </c>
      <c r="EI57" s="48">
        <v>0</v>
      </c>
      <c r="EJ57" s="48">
        <v>0</v>
      </c>
      <c r="EK57" s="48">
        <v>0</v>
      </c>
      <c r="EL57" s="48">
        <v>0</v>
      </c>
      <c r="EM57" s="48">
        <v>0</v>
      </c>
      <c r="EN57" s="48">
        <v>0</v>
      </c>
      <c r="EO57" s="48">
        <v>0</v>
      </c>
      <c r="EP57" s="48">
        <v>0</v>
      </c>
      <c r="EQ57" s="48">
        <v>0</v>
      </c>
      <c r="ER57" s="48">
        <v>0</v>
      </c>
      <c r="ES57" s="48">
        <v>0</v>
      </c>
      <c r="ET57" s="48">
        <v>0</v>
      </c>
      <c r="EU57" s="48">
        <v>0</v>
      </c>
      <c r="EV57" s="48">
        <v>0</v>
      </c>
      <c r="EW57" s="48">
        <v>0</v>
      </c>
      <c r="EX57" s="48">
        <v>1617863</v>
      </c>
      <c r="EY57" s="48">
        <v>95476</v>
      </c>
      <c r="EZ57" s="48">
        <v>1626042</v>
      </c>
      <c r="FA57" s="48">
        <v>0</v>
      </c>
      <c r="FB57" s="48">
        <v>0</v>
      </c>
      <c r="FC57" s="48">
        <v>0</v>
      </c>
      <c r="FD57" s="48">
        <v>44514</v>
      </c>
      <c r="FE57" s="48">
        <v>0</v>
      </c>
      <c r="FF57" s="48">
        <v>0</v>
      </c>
      <c r="FG57" s="48">
        <v>0</v>
      </c>
      <c r="FH57" s="48">
        <v>0</v>
      </c>
      <c r="FJ57" s="48">
        <v>0</v>
      </c>
      <c r="FK57" s="48">
        <v>0</v>
      </c>
      <c r="FL57" s="48">
        <v>0</v>
      </c>
      <c r="FM57" s="48">
        <v>0</v>
      </c>
      <c r="FO57" s="48">
        <v>0</v>
      </c>
      <c r="FP57" s="48">
        <v>0</v>
      </c>
      <c r="FQ57" s="48" t="s">
        <v>187</v>
      </c>
      <c r="FR57" s="48">
        <v>177.101</v>
      </c>
      <c r="FS57" s="48">
        <v>0</v>
      </c>
      <c r="FT57" s="48">
        <v>0</v>
      </c>
      <c r="FU57" s="48">
        <v>0</v>
      </c>
      <c r="FV57" s="48">
        <v>0</v>
      </c>
      <c r="FW57" s="48">
        <v>0</v>
      </c>
      <c r="FX57" s="48">
        <v>0</v>
      </c>
      <c r="FY57" s="48">
        <v>0</v>
      </c>
      <c r="FZ57" s="48">
        <v>0</v>
      </c>
      <c r="GA57" s="48">
        <v>0</v>
      </c>
      <c r="GB57" s="52">
        <v>5.3545445599999998E-2</v>
      </c>
      <c r="GC57" s="52">
        <v>4.68582762E-2</v>
      </c>
      <c r="GD57" s="48">
        <v>0</v>
      </c>
      <c r="GE57" s="48">
        <v>0</v>
      </c>
      <c r="GM57" s="48">
        <v>0</v>
      </c>
      <c r="GN57" s="48">
        <v>0</v>
      </c>
      <c r="GP57" s="48">
        <v>0</v>
      </c>
      <c r="GQ57" s="48">
        <v>0</v>
      </c>
      <c r="GR57" s="48">
        <v>0</v>
      </c>
      <c r="GS57" s="48">
        <v>297.33</v>
      </c>
      <c r="GT57" s="48">
        <v>1676773</v>
      </c>
      <c r="GU57" s="48">
        <v>0</v>
      </c>
      <c r="GV57" s="48">
        <v>1576222</v>
      </c>
      <c r="GW57" s="48">
        <v>0</v>
      </c>
      <c r="GX57" s="48">
        <v>0</v>
      </c>
      <c r="GY57" s="48">
        <v>0</v>
      </c>
      <c r="GZ57" s="48">
        <v>0</v>
      </c>
      <c r="HA57" s="48">
        <v>0</v>
      </c>
      <c r="HB57" s="48">
        <v>0</v>
      </c>
      <c r="HC57" s="48">
        <v>4804.7056220000004</v>
      </c>
      <c r="HD57" s="48">
        <v>169.34399999999999</v>
      </c>
      <c r="HE57" s="48">
        <v>1</v>
      </c>
      <c r="HF57" s="48">
        <v>0</v>
      </c>
      <c r="HG57" s="48">
        <v>5078</v>
      </c>
      <c r="HH57" s="48">
        <v>5078</v>
      </c>
      <c r="HI57" s="48">
        <v>1</v>
      </c>
      <c r="HJ57" s="48">
        <v>8.8550500000000003</v>
      </c>
      <c r="HK57" s="48">
        <v>0</v>
      </c>
      <c r="HL57" s="48">
        <v>0</v>
      </c>
      <c r="HM57" s="48">
        <v>0</v>
      </c>
      <c r="HN57" s="48">
        <v>0</v>
      </c>
      <c r="HO57" s="48">
        <v>0</v>
      </c>
      <c r="HP57" s="48">
        <v>0</v>
      </c>
      <c r="HQ57" s="48">
        <v>0</v>
      </c>
      <c r="HR57" s="48">
        <v>0</v>
      </c>
      <c r="HS57" s="48">
        <v>0.97309000000000001</v>
      </c>
      <c r="HT57" s="48">
        <v>1428583</v>
      </c>
      <c r="HU57" s="48">
        <v>0</v>
      </c>
      <c r="HV57" s="48">
        <v>0</v>
      </c>
      <c r="HW57" s="48">
        <v>384046</v>
      </c>
      <c r="HX57" s="48">
        <v>192023</v>
      </c>
      <c r="HY57" s="48">
        <v>0</v>
      </c>
      <c r="IA57" s="48">
        <v>0</v>
      </c>
      <c r="IB57" s="48">
        <v>0</v>
      </c>
      <c r="IC57" s="48">
        <v>0</v>
      </c>
      <c r="ID57" s="48">
        <v>0</v>
      </c>
      <c r="IE57" s="48">
        <v>0</v>
      </c>
      <c r="IF57" s="48">
        <v>0</v>
      </c>
      <c r="IG57" s="48">
        <v>0</v>
      </c>
      <c r="IH57" s="48">
        <v>1576222</v>
      </c>
      <c r="II57" s="48">
        <v>56410</v>
      </c>
      <c r="IJ57" s="48">
        <v>49820</v>
      </c>
      <c r="IK57" s="48">
        <v>0</v>
      </c>
      <c r="IL57" s="48">
        <v>106230</v>
      </c>
      <c r="IP57" s="48">
        <v>9095</v>
      </c>
      <c r="IQ57" s="48">
        <v>0</v>
      </c>
      <c r="IR57" s="48">
        <v>0</v>
      </c>
      <c r="IS57" s="48">
        <v>0</v>
      </c>
      <c r="IT57" s="48">
        <v>0</v>
      </c>
      <c r="IU57" s="48">
        <v>0</v>
      </c>
      <c r="IV57" s="48">
        <v>1</v>
      </c>
      <c r="IW57" s="48">
        <v>0</v>
      </c>
      <c r="IX57" s="48">
        <v>0</v>
      </c>
    </row>
    <row r="58" spans="1:258" s="48" customFormat="1">
      <c r="A58" s="47">
        <v>57825</v>
      </c>
      <c r="C58" s="48">
        <v>4</v>
      </c>
      <c r="E58" s="48">
        <v>0</v>
      </c>
      <c r="F58" s="48" t="s">
        <v>330</v>
      </c>
      <c r="G58" s="48">
        <v>1</v>
      </c>
      <c r="H58" s="48">
        <v>0</v>
      </c>
      <c r="I58" s="48" t="s">
        <v>537</v>
      </c>
      <c r="J58" s="48">
        <v>0</v>
      </c>
      <c r="L58" s="48">
        <v>12</v>
      </c>
      <c r="M58" s="48" t="s">
        <v>538</v>
      </c>
      <c r="N58" s="48" t="s">
        <v>537</v>
      </c>
      <c r="O58" s="48" t="s">
        <v>537</v>
      </c>
      <c r="P58" s="48">
        <v>0</v>
      </c>
      <c r="R58" s="48">
        <v>608.41700000000003</v>
      </c>
      <c r="S58" s="48">
        <v>0</v>
      </c>
      <c r="T58" s="48">
        <v>0</v>
      </c>
      <c r="U58" s="48">
        <v>0.88200000000000001</v>
      </c>
      <c r="V58" s="48">
        <v>19.361000000000001</v>
      </c>
      <c r="W58" s="48">
        <v>0</v>
      </c>
      <c r="X58" s="48">
        <v>0</v>
      </c>
      <c r="Y58" s="48">
        <v>0</v>
      </c>
      <c r="Z58" s="48">
        <v>608.41700000000003</v>
      </c>
      <c r="AA58" s="48">
        <v>0</v>
      </c>
      <c r="AB58" s="48">
        <v>0</v>
      </c>
      <c r="AC58" s="48">
        <v>0</v>
      </c>
      <c r="AD58" s="48">
        <v>260.10000000000002</v>
      </c>
      <c r="AE58" s="48">
        <v>0</v>
      </c>
      <c r="AF58" s="48">
        <v>0</v>
      </c>
      <c r="AG58" s="48">
        <v>9.4809999999999999</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20.242999999999999</v>
      </c>
      <c r="AX58" s="48">
        <v>62.493000000000002</v>
      </c>
      <c r="AY58" s="48">
        <v>0</v>
      </c>
      <c r="AZ58" s="48">
        <v>0</v>
      </c>
      <c r="BA58" s="48">
        <v>6.7960000000000003</v>
      </c>
      <c r="BB58" s="48">
        <v>581.37800000000004</v>
      </c>
      <c r="BC58" s="48">
        <v>753.33</v>
      </c>
      <c r="BD58" s="48">
        <v>36.103000000000002</v>
      </c>
      <c r="BE58" s="48">
        <v>0</v>
      </c>
      <c r="BF58" s="48">
        <v>0</v>
      </c>
      <c r="BG58" s="48">
        <v>0</v>
      </c>
      <c r="BH58" s="48">
        <v>0</v>
      </c>
      <c r="BI58" s="48">
        <v>1</v>
      </c>
      <c r="BJ58" s="48">
        <v>0</v>
      </c>
      <c r="BK58" s="48">
        <v>5078</v>
      </c>
      <c r="BL58" s="48">
        <v>6152</v>
      </c>
      <c r="BM58" s="48">
        <v>3576637</v>
      </c>
      <c r="BN58" s="48">
        <v>0</v>
      </c>
      <c r="BO58" s="48">
        <v>245791</v>
      </c>
      <c r="BP58" s="48">
        <v>22211</v>
      </c>
      <c r="BQ58" s="48">
        <v>0</v>
      </c>
      <c r="BR58" s="48">
        <v>22211</v>
      </c>
      <c r="BS58" s="48">
        <v>0</v>
      </c>
      <c r="BT58" s="48">
        <v>926897</v>
      </c>
      <c r="BU58" s="48">
        <v>0</v>
      </c>
      <c r="BV58" s="48">
        <v>926897</v>
      </c>
      <c r="BW58" s="48">
        <v>0</v>
      </c>
      <c r="BX58" s="48">
        <v>384457</v>
      </c>
      <c r="BY58" s="48">
        <v>0</v>
      </c>
      <c r="BZ58" s="48">
        <v>0</v>
      </c>
      <c r="CA58" s="48">
        <v>0</v>
      </c>
      <c r="CB58" s="48">
        <v>0</v>
      </c>
      <c r="CC58" s="48">
        <v>64160</v>
      </c>
      <c r="CD58" s="48">
        <v>0</v>
      </c>
      <c r="CE58" s="48">
        <v>448617</v>
      </c>
      <c r="CF58" s="48">
        <v>71528</v>
      </c>
      <c r="CG58" s="48">
        <v>56442</v>
      </c>
      <c r="CH58" s="48">
        <v>0</v>
      </c>
      <c r="CI58" s="48">
        <v>56442</v>
      </c>
      <c r="CJ58" s="48">
        <v>0</v>
      </c>
      <c r="CK58" s="48">
        <v>0</v>
      </c>
      <c r="CL58" s="48">
        <v>0</v>
      </c>
      <c r="CM58" s="48">
        <v>0</v>
      </c>
      <c r="CN58" s="48">
        <v>0</v>
      </c>
      <c r="CO58" s="48">
        <v>0</v>
      </c>
      <c r="CP58" s="48">
        <v>0</v>
      </c>
      <c r="CQ58" s="48">
        <v>0</v>
      </c>
      <c r="CR58" s="48">
        <v>0</v>
      </c>
      <c r="CS58" s="48">
        <v>0</v>
      </c>
      <c r="CT58" s="48">
        <v>0</v>
      </c>
      <c r="CU58" s="48">
        <v>0</v>
      </c>
      <c r="CV58" s="48">
        <v>0</v>
      </c>
      <c r="CW58" s="48">
        <v>0</v>
      </c>
      <c r="CX58" s="48">
        <v>0</v>
      </c>
      <c r="CY58" s="48">
        <v>0</v>
      </c>
      <c r="CZ58" s="48">
        <v>0</v>
      </c>
      <c r="DA58" s="48">
        <v>0</v>
      </c>
      <c r="DB58" s="48">
        <v>0</v>
      </c>
      <c r="DC58" s="48">
        <v>0</v>
      </c>
      <c r="DD58" s="48">
        <v>0</v>
      </c>
      <c r="DE58" s="48">
        <v>0</v>
      </c>
      <c r="DF58" s="48">
        <v>0</v>
      </c>
      <c r="DG58" s="48">
        <v>0</v>
      </c>
      <c r="DH58" s="48">
        <v>0</v>
      </c>
      <c r="DI58" s="48">
        <v>0</v>
      </c>
      <c r="DJ58" s="48">
        <v>458280</v>
      </c>
      <c r="DK58" s="48">
        <v>0</v>
      </c>
      <c r="DL58" s="48">
        <v>0</v>
      </c>
      <c r="DM58" s="48">
        <v>0</v>
      </c>
      <c r="DN58" s="48">
        <v>458280</v>
      </c>
      <c r="DO58" s="48">
        <v>0</v>
      </c>
      <c r="DP58" s="48">
        <v>0</v>
      </c>
      <c r="DQ58" s="48">
        <v>0</v>
      </c>
      <c r="DR58" s="48">
        <v>0</v>
      </c>
      <c r="DS58" s="48">
        <v>458280</v>
      </c>
      <c r="DU58" s="48">
        <v>5560612</v>
      </c>
      <c r="DV58" s="48">
        <v>0</v>
      </c>
      <c r="DW58" s="48">
        <v>0</v>
      </c>
      <c r="DX58" s="48">
        <v>0</v>
      </c>
      <c r="DY58" s="48">
        <v>0</v>
      </c>
      <c r="DZ58" s="48">
        <v>286.61700000000002</v>
      </c>
      <c r="EA58" s="48">
        <v>174263</v>
      </c>
      <c r="EB58" s="48">
        <v>608</v>
      </c>
      <c r="EC58" s="48">
        <v>245791</v>
      </c>
      <c r="ED58" s="48">
        <v>0</v>
      </c>
      <c r="EE58" s="48">
        <v>5314821</v>
      </c>
      <c r="EG58" s="48">
        <v>0</v>
      </c>
      <c r="EH58" s="48">
        <v>0</v>
      </c>
      <c r="EI58" s="48">
        <v>0</v>
      </c>
      <c r="EJ58" s="48">
        <v>0</v>
      </c>
      <c r="EK58" s="48">
        <v>0</v>
      </c>
      <c r="EL58" s="48">
        <v>0</v>
      </c>
      <c r="EM58" s="48">
        <v>0</v>
      </c>
      <c r="EN58" s="48">
        <v>0</v>
      </c>
      <c r="EO58" s="48">
        <v>0</v>
      </c>
      <c r="EP58" s="48">
        <v>0</v>
      </c>
      <c r="EQ58" s="48">
        <v>0</v>
      </c>
      <c r="ER58" s="48">
        <v>0</v>
      </c>
      <c r="ES58" s="48">
        <v>0</v>
      </c>
      <c r="ET58" s="48">
        <v>0</v>
      </c>
      <c r="EU58" s="48">
        <v>0</v>
      </c>
      <c r="EV58" s="48">
        <v>0</v>
      </c>
      <c r="EW58" s="48">
        <v>0</v>
      </c>
      <c r="EX58" s="48">
        <v>5794535</v>
      </c>
      <c r="EY58" s="48">
        <v>327175</v>
      </c>
      <c r="EZ58" s="48">
        <v>5866063</v>
      </c>
      <c r="FA58" s="48">
        <v>0</v>
      </c>
      <c r="FB58" s="48">
        <v>0</v>
      </c>
      <c r="FC58" s="48">
        <v>0</v>
      </c>
      <c r="FD58" s="48">
        <v>152539</v>
      </c>
      <c r="FE58" s="48">
        <v>0</v>
      </c>
      <c r="FF58" s="48">
        <v>0</v>
      </c>
      <c r="FG58" s="48">
        <v>0</v>
      </c>
      <c r="FH58" s="48">
        <v>0</v>
      </c>
      <c r="FJ58" s="48">
        <v>0</v>
      </c>
      <c r="FK58" s="48">
        <v>0</v>
      </c>
      <c r="FL58" s="48">
        <v>0</v>
      </c>
      <c r="FM58" s="48">
        <v>0</v>
      </c>
      <c r="FO58" s="48">
        <v>0</v>
      </c>
      <c r="FP58" s="48">
        <v>0</v>
      </c>
      <c r="FQ58" s="48" t="s">
        <v>188</v>
      </c>
      <c r="FR58" s="48">
        <v>608.41700000000003</v>
      </c>
      <c r="FS58" s="48">
        <v>0</v>
      </c>
      <c r="FT58" s="48">
        <v>0</v>
      </c>
      <c r="FU58" s="48">
        <v>0</v>
      </c>
      <c r="FV58" s="48">
        <v>0</v>
      </c>
      <c r="FW58" s="48">
        <v>0</v>
      </c>
      <c r="FX58" s="48">
        <v>0</v>
      </c>
      <c r="FY58" s="48">
        <v>0</v>
      </c>
      <c r="FZ58" s="48">
        <v>0</v>
      </c>
      <c r="GA58" s="48">
        <v>0</v>
      </c>
      <c r="GB58" s="52">
        <v>5.3545445599999998E-2</v>
      </c>
      <c r="GC58" s="52">
        <v>4.68582762E-2</v>
      </c>
      <c r="GD58" s="48">
        <v>0</v>
      </c>
      <c r="GE58" s="48">
        <v>0</v>
      </c>
      <c r="GM58" s="48">
        <v>0</v>
      </c>
      <c r="GN58" s="48">
        <v>0</v>
      </c>
      <c r="GP58" s="48">
        <v>0</v>
      </c>
      <c r="GQ58" s="48">
        <v>0</v>
      </c>
      <c r="GR58" s="48">
        <v>0</v>
      </c>
      <c r="GS58" s="48">
        <v>1018.8819999999999</v>
      </c>
      <c r="GT58" s="48">
        <v>6040326</v>
      </c>
      <c r="GU58" s="48">
        <v>0</v>
      </c>
      <c r="GV58" s="48">
        <v>9039598</v>
      </c>
      <c r="GW58" s="48">
        <v>0</v>
      </c>
      <c r="GX58" s="48">
        <v>0</v>
      </c>
      <c r="GY58" s="48">
        <v>0</v>
      </c>
      <c r="GZ58" s="48">
        <v>0</v>
      </c>
      <c r="HA58" s="48">
        <v>0</v>
      </c>
      <c r="HB58" s="48">
        <v>0</v>
      </c>
      <c r="HC58" s="48">
        <v>4804.7056220000004</v>
      </c>
      <c r="HD58" s="48">
        <v>581.37800000000004</v>
      </c>
      <c r="HE58" s="48">
        <v>1</v>
      </c>
      <c r="HF58" s="48">
        <v>0</v>
      </c>
      <c r="HG58" s="48">
        <v>5078</v>
      </c>
      <c r="HH58" s="48">
        <v>5078</v>
      </c>
      <c r="HI58" s="48">
        <v>1</v>
      </c>
      <c r="HJ58" s="48">
        <v>30.420850000000002</v>
      </c>
      <c r="HK58" s="48">
        <v>0</v>
      </c>
      <c r="HL58" s="48">
        <v>0</v>
      </c>
      <c r="HM58" s="48">
        <v>0</v>
      </c>
      <c r="HN58" s="48">
        <v>0</v>
      </c>
      <c r="HO58" s="48">
        <v>0</v>
      </c>
      <c r="HP58" s="48">
        <v>0</v>
      </c>
      <c r="HQ58" s="48">
        <v>0</v>
      </c>
      <c r="HR58" s="48">
        <v>0</v>
      </c>
      <c r="HS58" s="48">
        <v>0.97309000000000001</v>
      </c>
      <c r="HT58" s="48">
        <v>4895427</v>
      </c>
      <c r="HU58" s="48">
        <v>0</v>
      </c>
      <c r="HV58" s="48">
        <v>0</v>
      </c>
      <c r="HW58" s="48">
        <v>384046</v>
      </c>
      <c r="HX58" s="48">
        <v>192023</v>
      </c>
      <c r="HY58" s="48">
        <v>0</v>
      </c>
      <c r="IA58" s="48">
        <v>0</v>
      </c>
      <c r="IB58" s="48">
        <v>0</v>
      </c>
      <c r="IC58" s="48">
        <v>0</v>
      </c>
      <c r="ID58" s="48">
        <v>0</v>
      </c>
      <c r="IE58" s="48">
        <v>0</v>
      </c>
      <c r="IF58" s="48">
        <v>0</v>
      </c>
      <c r="IG58" s="48">
        <v>0</v>
      </c>
      <c r="IH58" s="48">
        <v>9039598</v>
      </c>
      <c r="II58" s="48">
        <v>245791</v>
      </c>
      <c r="IJ58" s="48">
        <v>-3173535</v>
      </c>
      <c r="IK58" s="48">
        <v>0</v>
      </c>
      <c r="IL58" s="48">
        <v>-2927744</v>
      </c>
      <c r="IP58" s="48">
        <v>9095</v>
      </c>
      <c r="IQ58" s="48">
        <v>0</v>
      </c>
      <c r="IR58" s="48">
        <v>0</v>
      </c>
      <c r="IS58" s="48">
        <v>0</v>
      </c>
      <c r="IT58" s="48">
        <v>0</v>
      </c>
      <c r="IU58" s="48">
        <v>0</v>
      </c>
      <c r="IV58" s="48">
        <v>1</v>
      </c>
      <c r="IW58" s="48">
        <v>0</v>
      </c>
      <c r="IX58" s="48">
        <v>0</v>
      </c>
    </row>
    <row r="59" spans="1:258" s="48" customFormat="1">
      <c r="A59" s="47">
        <v>57827</v>
      </c>
      <c r="C59" s="48">
        <v>4</v>
      </c>
      <c r="E59" s="48">
        <v>0</v>
      </c>
      <c r="F59" s="48" t="s">
        <v>330</v>
      </c>
      <c r="G59" s="48">
        <v>1</v>
      </c>
      <c r="H59" s="48">
        <v>0</v>
      </c>
      <c r="I59" s="48" t="s">
        <v>537</v>
      </c>
      <c r="J59" s="48">
        <v>0</v>
      </c>
      <c r="L59" s="48">
        <v>12</v>
      </c>
      <c r="M59" s="48" t="s">
        <v>538</v>
      </c>
      <c r="N59" s="48" t="s">
        <v>537</v>
      </c>
      <c r="O59" s="48" t="s">
        <v>537</v>
      </c>
      <c r="P59" s="48">
        <v>0</v>
      </c>
      <c r="R59" s="48">
        <v>625.80899999999997</v>
      </c>
      <c r="S59" s="48">
        <v>0</v>
      </c>
      <c r="T59" s="48">
        <v>0</v>
      </c>
      <c r="U59" s="48">
        <v>0.68899999999999995</v>
      </c>
      <c r="V59" s="48">
        <v>7.4690000000000003</v>
      </c>
      <c r="W59" s="48">
        <v>0</v>
      </c>
      <c r="X59" s="48">
        <v>0</v>
      </c>
      <c r="Y59" s="48">
        <v>0</v>
      </c>
      <c r="Z59" s="48">
        <v>625.80899999999997</v>
      </c>
      <c r="AA59" s="48">
        <v>0</v>
      </c>
      <c r="AB59" s="48">
        <v>0</v>
      </c>
      <c r="AC59" s="48">
        <v>0</v>
      </c>
      <c r="AD59" s="48">
        <v>0</v>
      </c>
      <c r="AE59" s="48">
        <v>0</v>
      </c>
      <c r="AF59" s="48">
        <v>0</v>
      </c>
      <c r="AG59" s="48">
        <v>9.2430000000000003</v>
      </c>
      <c r="AH59" s="48">
        <v>0</v>
      </c>
      <c r="AI59" s="48">
        <v>0</v>
      </c>
      <c r="AJ59" s="48">
        <v>0</v>
      </c>
      <c r="AK59" s="48">
        <v>0</v>
      </c>
      <c r="AL59" s="48">
        <v>0</v>
      </c>
      <c r="AM59" s="48">
        <v>0</v>
      </c>
      <c r="AN59" s="48">
        <v>0</v>
      </c>
      <c r="AO59" s="48">
        <v>0</v>
      </c>
      <c r="AP59" s="48">
        <v>0</v>
      </c>
      <c r="AQ59" s="48">
        <v>12</v>
      </c>
      <c r="AR59" s="48">
        <v>0</v>
      </c>
      <c r="AS59" s="48">
        <v>0</v>
      </c>
      <c r="AT59" s="48">
        <v>0</v>
      </c>
      <c r="AU59" s="48">
        <v>0</v>
      </c>
      <c r="AV59" s="48">
        <v>0</v>
      </c>
      <c r="AW59" s="48">
        <v>8.1579999999999995</v>
      </c>
      <c r="AX59" s="48">
        <v>25.852</v>
      </c>
      <c r="AY59" s="48">
        <v>0</v>
      </c>
      <c r="AZ59" s="48">
        <v>0</v>
      </c>
      <c r="BA59" s="48">
        <v>0</v>
      </c>
      <c r="BB59" s="48">
        <v>617.65099999999995</v>
      </c>
      <c r="BC59" s="48">
        <v>605.87</v>
      </c>
      <c r="BD59" s="48">
        <v>212.04</v>
      </c>
      <c r="BE59" s="48">
        <v>0</v>
      </c>
      <c r="BF59" s="48">
        <v>0</v>
      </c>
      <c r="BG59" s="48">
        <v>0</v>
      </c>
      <c r="BH59" s="48">
        <v>0</v>
      </c>
      <c r="BI59" s="48">
        <v>1</v>
      </c>
      <c r="BJ59" s="48">
        <v>0</v>
      </c>
      <c r="BK59" s="48">
        <v>5078</v>
      </c>
      <c r="BL59" s="48">
        <v>6152</v>
      </c>
      <c r="BM59" s="48">
        <v>3799789</v>
      </c>
      <c r="BN59" s="48">
        <v>0</v>
      </c>
      <c r="BO59" s="48">
        <v>179422</v>
      </c>
      <c r="BP59" s="48">
        <v>130447</v>
      </c>
      <c r="BQ59" s="48">
        <v>0</v>
      </c>
      <c r="BR59" s="48">
        <v>130447</v>
      </c>
      <c r="BS59" s="48">
        <v>0</v>
      </c>
      <c r="BT59" s="48">
        <v>745462</v>
      </c>
      <c r="BU59" s="48">
        <v>0</v>
      </c>
      <c r="BV59" s="48">
        <v>745462</v>
      </c>
      <c r="BW59" s="48">
        <v>0</v>
      </c>
      <c r="BX59" s="48">
        <v>159042</v>
      </c>
      <c r="BY59" s="48">
        <v>0</v>
      </c>
      <c r="BZ59" s="48">
        <v>0</v>
      </c>
      <c r="CA59" s="48">
        <v>0</v>
      </c>
      <c r="CB59" s="48">
        <v>0</v>
      </c>
      <c r="CC59" s="48">
        <v>62549</v>
      </c>
      <c r="CD59" s="48">
        <v>0</v>
      </c>
      <c r="CE59" s="48">
        <v>221591</v>
      </c>
      <c r="CF59" s="48">
        <v>0</v>
      </c>
      <c r="CG59" s="48">
        <v>0</v>
      </c>
      <c r="CH59" s="48">
        <v>0</v>
      </c>
      <c r="CI59" s="48">
        <v>0</v>
      </c>
      <c r="CJ59" s="48">
        <v>6000</v>
      </c>
      <c r="CK59" s="48">
        <v>0</v>
      </c>
      <c r="CL59" s="48">
        <v>0</v>
      </c>
      <c r="CM59" s="48">
        <v>0</v>
      </c>
      <c r="CN59" s="48">
        <v>0</v>
      </c>
      <c r="CO59" s="48">
        <v>0</v>
      </c>
      <c r="CP59" s="48">
        <v>0</v>
      </c>
      <c r="CQ59" s="48">
        <v>0</v>
      </c>
      <c r="CR59" s="48">
        <v>0</v>
      </c>
      <c r="CS59" s="48">
        <v>0</v>
      </c>
      <c r="CT59" s="48">
        <v>0</v>
      </c>
      <c r="CU59" s="48">
        <v>0</v>
      </c>
      <c r="CV59" s="48">
        <v>0</v>
      </c>
      <c r="CW59" s="48">
        <v>0</v>
      </c>
      <c r="CX59" s="48">
        <v>0</v>
      </c>
      <c r="CY59" s="48">
        <v>0</v>
      </c>
      <c r="CZ59" s="48">
        <v>0</v>
      </c>
      <c r="DA59" s="48">
        <v>0</v>
      </c>
      <c r="DB59" s="48">
        <v>0</v>
      </c>
      <c r="DC59" s="48">
        <v>0</v>
      </c>
      <c r="DD59" s="48">
        <v>0</v>
      </c>
      <c r="DE59" s="48">
        <v>0</v>
      </c>
      <c r="DF59" s="48">
        <v>0</v>
      </c>
      <c r="DG59" s="48">
        <v>0</v>
      </c>
      <c r="DH59" s="48">
        <v>33276</v>
      </c>
      <c r="DI59" s="48">
        <v>0</v>
      </c>
      <c r="DJ59" s="48">
        <v>0</v>
      </c>
      <c r="DK59" s="48">
        <v>0</v>
      </c>
      <c r="DL59" s="48">
        <v>0</v>
      </c>
      <c r="DM59" s="48">
        <v>27276</v>
      </c>
      <c r="DN59" s="48">
        <v>0</v>
      </c>
      <c r="DO59" s="48">
        <v>0</v>
      </c>
      <c r="DP59" s="48">
        <v>0</v>
      </c>
      <c r="DQ59" s="48">
        <v>0</v>
      </c>
      <c r="DR59" s="48">
        <v>0</v>
      </c>
      <c r="DS59" s="48">
        <v>0</v>
      </c>
      <c r="DU59" s="48">
        <v>4897289</v>
      </c>
      <c r="DV59" s="48">
        <v>0</v>
      </c>
      <c r="DW59" s="48">
        <v>0</v>
      </c>
      <c r="DX59" s="48">
        <v>0</v>
      </c>
      <c r="DY59" s="48">
        <v>0</v>
      </c>
      <c r="DZ59" s="48">
        <v>286.61700000000002</v>
      </c>
      <c r="EA59" s="48">
        <v>179422</v>
      </c>
      <c r="EB59" s="48">
        <v>626</v>
      </c>
      <c r="EC59" s="48">
        <v>179422</v>
      </c>
      <c r="ED59" s="48">
        <v>0</v>
      </c>
      <c r="EE59" s="48">
        <v>4717867</v>
      </c>
      <c r="EG59" s="48">
        <v>0</v>
      </c>
      <c r="EH59" s="48">
        <v>0</v>
      </c>
      <c r="EI59" s="48">
        <v>0</v>
      </c>
      <c r="EJ59" s="48">
        <v>0</v>
      </c>
      <c r="EK59" s="48">
        <v>0</v>
      </c>
      <c r="EL59" s="48">
        <v>0</v>
      </c>
      <c r="EM59" s="48">
        <v>0</v>
      </c>
      <c r="EN59" s="48">
        <v>0</v>
      </c>
      <c r="EO59" s="48">
        <v>0</v>
      </c>
      <c r="EP59" s="48">
        <v>0</v>
      </c>
      <c r="EQ59" s="48">
        <v>0</v>
      </c>
      <c r="ER59" s="48">
        <v>0</v>
      </c>
      <c r="ES59" s="48">
        <v>0</v>
      </c>
      <c r="ET59" s="48">
        <v>0</v>
      </c>
      <c r="EU59" s="48">
        <v>0</v>
      </c>
      <c r="EV59" s="48">
        <v>0</v>
      </c>
      <c r="EW59" s="48">
        <v>0</v>
      </c>
      <c r="EX59" s="48">
        <v>5212126</v>
      </c>
      <c r="EY59" s="48">
        <v>318492</v>
      </c>
      <c r="EZ59" s="48">
        <v>5218126</v>
      </c>
      <c r="FA59" s="48">
        <v>0</v>
      </c>
      <c r="FB59" s="48">
        <v>0</v>
      </c>
      <c r="FC59" s="48">
        <v>0</v>
      </c>
      <c r="FD59" s="48">
        <v>148491</v>
      </c>
      <c r="FE59" s="48">
        <v>0</v>
      </c>
      <c r="FF59" s="48">
        <v>0</v>
      </c>
      <c r="FG59" s="48">
        <v>0</v>
      </c>
      <c r="FH59" s="48">
        <v>0</v>
      </c>
      <c r="FJ59" s="48">
        <v>0</v>
      </c>
      <c r="FK59" s="48">
        <v>0</v>
      </c>
      <c r="FL59" s="48">
        <v>0</v>
      </c>
      <c r="FM59" s="48">
        <v>0</v>
      </c>
      <c r="FO59" s="48">
        <v>0</v>
      </c>
      <c r="FP59" s="48">
        <v>0</v>
      </c>
      <c r="FQ59" s="48" t="s">
        <v>141</v>
      </c>
      <c r="FR59" s="48">
        <v>625.80899999999997</v>
      </c>
      <c r="FS59" s="48">
        <v>0</v>
      </c>
      <c r="FT59" s="48">
        <v>0</v>
      </c>
      <c r="FU59" s="48">
        <v>0</v>
      </c>
      <c r="FV59" s="48">
        <v>0</v>
      </c>
      <c r="FW59" s="48">
        <v>0</v>
      </c>
      <c r="FX59" s="48">
        <v>0</v>
      </c>
      <c r="FY59" s="48">
        <v>0</v>
      </c>
      <c r="FZ59" s="48">
        <v>0</v>
      </c>
      <c r="GA59" s="48">
        <v>0</v>
      </c>
      <c r="GB59" s="52">
        <v>5.3545445599999998E-2</v>
      </c>
      <c r="GC59" s="52">
        <v>4.68582762E-2</v>
      </c>
      <c r="GD59" s="48">
        <v>0</v>
      </c>
      <c r="GE59" s="48">
        <v>0</v>
      </c>
      <c r="GM59" s="48">
        <v>0</v>
      </c>
      <c r="GN59" s="48">
        <v>0</v>
      </c>
      <c r="GP59" s="48">
        <v>0</v>
      </c>
      <c r="GQ59" s="48">
        <v>0</v>
      </c>
      <c r="GR59" s="48">
        <v>0</v>
      </c>
      <c r="GS59" s="48">
        <v>991.84100000000001</v>
      </c>
      <c r="GT59" s="48">
        <v>5397548</v>
      </c>
      <c r="GU59" s="48">
        <v>0</v>
      </c>
      <c r="GV59" s="48">
        <v>6270678</v>
      </c>
      <c r="GW59" s="48">
        <v>0</v>
      </c>
      <c r="GX59" s="48">
        <v>0</v>
      </c>
      <c r="GY59" s="48">
        <v>0</v>
      </c>
      <c r="GZ59" s="48">
        <v>0</v>
      </c>
      <c r="HA59" s="48">
        <v>0</v>
      </c>
      <c r="HB59" s="48">
        <v>0</v>
      </c>
      <c r="HC59" s="48">
        <v>4804.7056220000004</v>
      </c>
      <c r="HD59" s="48">
        <v>617.65099999999995</v>
      </c>
      <c r="HE59" s="48">
        <v>1</v>
      </c>
      <c r="HF59" s="48">
        <v>0</v>
      </c>
      <c r="HG59" s="48">
        <v>5078</v>
      </c>
      <c r="HH59" s="48">
        <v>5078</v>
      </c>
      <c r="HI59" s="48">
        <v>1</v>
      </c>
      <c r="HJ59" s="48">
        <v>31.29045</v>
      </c>
      <c r="HK59" s="48">
        <v>0</v>
      </c>
      <c r="HL59" s="48">
        <v>0</v>
      </c>
      <c r="HM59" s="48">
        <v>0</v>
      </c>
      <c r="HN59" s="48">
        <v>0</v>
      </c>
      <c r="HO59" s="48">
        <v>0</v>
      </c>
      <c r="HP59" s="48">
        <v>0</v>
      </c>
      <c r="HQ59" s="48">
        <v>0</v>
      </c>
      <c r="HR59" s="48">
        <v>0</v>
      </c>
      <c r="HS59" s="48">
        <v>0.97309000000000001</v>
      </c>
      <c r="HT59" s="48">
        <v>4765505</v>
      </c>
      <c r="HU59" s="48">
        <v>0</v>
      </c>
      <c r="HV59" s="48">
        <v>0</v>
      </c>
      <c r="HW59" s="48">
        <v>384046</v>
      </c>
      <c r="HX59" s="48">
        <v>192023</v>
      </c>
      <c r="HY59" s="48">
        <v>0</v>
      </c>
      <c r="IA59" s="48">
        <v>0</v>
      </c>
      <c r="IB59" s="48">
        <v>0</v>
      </c>
      <c r="IC59" s="48">
        <v>0</v>
      </c>
      <c r="ID59" s="48">
        <v>0</v>
      </c>
      <c r="IE59" s="48">
        <v>0</v>
      </c>
      <c r="IF59" s="48">
        <v>0</v>
      </c>
      <c r="IG59" s="48">
        <v>0</v>
      </c>
      <c r="IH59" s="48">
        <v>6270678</v>
      </c>
      <c r="II59" s="48">
        <v>179422</v>
      </c>
      <c r="IJ59" s="48">
        <v>-1052552</v>
      </c>
      <c r="IK59" s="48">
        <v>0</v>
      </c>
      <c r="IL59" s="48">
        <v>-873130</v>
      </c>
      <c r="IP59" s="48">
        <v>9095</v>
      </c>
      <c r="IQ59" s="48">
        <v>0</v>
      </c>
      <c r="IR59" s="48">
        <v>0</v>
      </c>
      <c r="IS59" s="48">
        <v>0</v>
      </c>
      <c r="IT59" s="48">
        <v>0</v>
      </c>
      <c r="IU59" s="48">
        <v>0</v>
      </c>
      <c r="IV59" s="48">
        <v>1</v>
      </c>
      <c r="IW59" s="48">
        <v>0</v>
      </c>
      <c r="IX59" s="48">
        <v>0</v>
      </c>
    </row>
    <row r="60" spans="1:258" s="48" customFormat="1">
      <c r="A60" s="47">
        <v>57828</v>
      </c>
      <c r="C60" s="48">
        <v>4</v>
      </c>
      <c r="E60" s="48">
        <v>0</v>
      </c>
      <c r="F60" s="48" t="s">
        <v>330</v>
      </c>
      <c r="G60" s="48">
        <v>1</v>
      </c>
      <c r="H60" s="48">
        <v>0</v>
      </c>
      <c r="I60" s="48" t="s">
        <v>537</v>
      </c>
      <c r="J60" s="48">
        <v>0</v>
      </c>
      <c r="L60" s="48">
        <v>12</v>
      </c>
      <c r="M60" s="48" t="s">
        <v>538</v>
      </c>
      <c r="N60" s="48" t="s">
        <v>537</v>
      </c>
      <c r="O60" s="48" t="s">
        <v>537</v>
      </c>
      <c r="P60" s="48">
        <v>0</v>
      </c>
      <c r="R60" s="48">
        <v>1273.7570000000001</v>
      </c>
      <c r="S60" s="48">
        <v>0</v>
      </c>
      <c r="T60" s="48">
        <v>0</v>
      </c>
      <c r="U60" s="48">
        <v>1.2999999999999999E-2</v>
      </c>
      <c r="V60" s="48">
        <v>4.0359999999999996</v>
      </c>
      <c r="W60" s="48">
        <v>0</v>
      </c>
      <c r="X60" s="48">
        <v>0</v>
      </c>
      <c r="Y60" s="48">
        <v>0</v>
      </c>
      <c r="Z60" s="48">
        <v>1273.7570000000001</v>
      </c>
      <c r="AA60" s="48">
        <v>0</v>
      </c>
      <c r="AB60" s="48">
        <v>0</v>
      </c>
      <c r="AC60" s="48">
        <v>0</v>
      </c>
      <c r="AD60" s="48">
        <v>1124.93</v>
      </c>
      <c r="AE60" s="48">
        <v>8.9459999999999997</v>
      </c>
      <c r="AF60" s="48">
        <v>0</v>
      </c>
      <c r="AG60" s="48">
        <v>156.005</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4.0490000000000004</v>
      </c>
      <c r="AX60" s="48">
        <v>12.173</v>
      </c>
      <c r="AY60" s="48">
        <v>0</v>
      </c>
      <c r="AZ60" s="48">
        <v>0</v>
      </c>
      <c r="BA60" s="48">
        <v>167.34200000000001</v>
      </c>
      <c r="BB60" s="48">
        <v>1102.366</v>
      </c>
      <c r="BC60" s="48">
        <v>839.33</v>
      </c>
      <c r="BD60" s="48">
        <v>87.364999999999995</v>
      </c>
      <c r="BE60" s="48">
        <v>0</v>
      </c>
      <c r="BF60" s="48">
        <v>0</v>
      </c>
      <c r="BG60" s="48">
        <v>0</v>
      </c>
      <c r="BH60" s="48">
        <v>92</v>
      </c>
      <c r="BI60" s="48">
        <v>1</v>
      </c>
      <c r="BJ60" s="48">
        <v>0</v>
      </c>
      <c r="BK60" s="48">
        <v>5078</v>
      </c>
      <c r="BL60" s="48">
        <v>6152</v>
      </c>
      <c r="BM60" s="48">
        <v>6781756</v>
      </c>
      <c r="BN60" s="48">
        <v>0</v>
      </c>
      <c r="BO60" s="48">
        <v>674506</v>
      </c>
      <c r="BP60" s="48">
        <v>53747</v>
      </c>
      <c r="BQ60" s="48">
        <v>0</v>
      </c>
      <c r="BR60" s="48">
        <v>53747</v>
      </c>
      <c r="BS60" s="48">
        <v>0</v>
      </c>
      <c r="BT60" s="48">
        <v>1032712</v>
      </c>
      <c r="BU60" s="48">
        <v>0</v>
      </c>
      <c r="BV60" s="48">
        <v>1165348</v>
      </c>
      <c r="BW60" s="48">
        <v>132636</v>
      </c>
      <c r="BX60" s="48">
        <v>74888</v>
      </c>
      <c r="BY60" s="48">
        <v>0</v>
      </c>
      <c r="BZ60" s="48">
        <v>0</v>
      </c>
      <c r="CA60" s="48">
        <v>0</v>
      </c>
      <c r="CB60" s="48">
        <v>0</v>
      </c>
      <c r="CC60" s="48">
        <v>1055717</v>
      </c>
      <c r="CD60" s="48">
        <v>0</v>
      </c>
      <c r="CE60" s="48">
        <v>1130605</v>
      </c>
      <c r="CF60" s="48">
        <v>309356</v>
      </c>
      <c r="CG60" s="48">
        <v>1389809</v>
      </c>
      <c r="CH60" s="48">
        <v>0</v>
      </c>
      <c r="CI60" s="48">
        <v>1389809</v>
      </c>
      <c r="CJ60" s="48">
        <v>0</v>
      </c>
      <c r="CK60" s="48">
        <v>0</v>
      </c>
      <c r="CL60" s="48">
        <v>0</v>
      </c>
      <c r="CM60" s="48">
        <v>0</v>
      </c>
      <c r="CN60" s="48">
        <v>0</v>
      </c>
      <c r="CO60" s="48">
        <v>0</v>
      </c>
      <c r="CP60" s="48">
        <v>0</v>
      </c>
      <c r="CQ60" s="48">
        <v>0</v>
      </c>
      <c r="CR60" s="48">
        <v>0</v>
      </c>
      <c r="CS60" s="48">
        <v>0</v>
      </c>
      <c r="CT60" s="48">
        <v>0</v>
      </c>
      <c r="CU60" s="48">
        <v>0</v>
      </c>
      <c r="CV60" s="48">
        <v>0</v>
      </c>
      <c r="CW60" s="48">
        <v>0</v>
      </c>
      <c r="CX60" s="48">
        <v>0</v>
      </c>
      <c r="CY60" s="48">
        <v>0</v>
      </c>
      <c r="CZ60" s="48">
        <v>0</v>
      </c>
      <c r="DA60" s="48">
        <v>0</v>
      </c>
      <c r="DB60" s="48">
        <v>0</v>
      </c>
      <c r="DC60" s="48">
        <v>0</v>
      </c>
      <c r="DD60" s="48">
        <v>0</v>
      </c>
      <c r="DE60" s="48">
        <v>0</v>
      </c>
      <c r="DF60" s="48">
        <v>0</v>
      </c>
      <c r="DG60" s="48">
        <v>0</v>
      </c>
      <c r="DH60" s="48">
        <v>0</v>
      </c>
      <c r="DI60" s="48">
        <v>0</v>
      </c>
      <c r="DJ60" s="48">
        <v>30675</v>
      </c>
      <c r="DK60" s="48">
        <v>0</v>
      </c>
      <c r="DL60" s="48">
        <v>0</v>
      </c>
      <c r="DM60" s="48">
        <v>0</v>
      </c>
      <c r="DN60" s="48">
        <v>30675</v>
      </c>
      <c r="DO60" s="48">
        <v>0</v>
      </c>
      <c r="DP60" s="48">
        <v>0</v>
      </c>
      <c r="DQ60" s="48">
        <v>0</v>
      </c>
      <c r="DR60" s="48">
        <v>0</v>
      </c>
      <c r="DS60" s="48">
        <v>30675</v>
      </c>
      <c r="DU60" s="48">
        <v>10861296</v>
      </c>
      <c r="DV60" s="48">
        <v>0</v>
      </c>
      <c r="DW60" s="48">
        <v>0</v>
      </c>
      <c r="DX60" s="48">
        <v>0</v>
      </c>
      <c r="DY60" s="48">
        <v>0</v>
      </c>
      <c r="DZ60" s="48">
        <v>286.61700000000002</v>
      </c>
      <c r="EA60" s="48">
        <v>365150</v>
      </c>
      <c r="EB60" s="48">
        <v>1274</v>
      </c>
      <c r="EC60" s="48">
        <v>674506</v>
      </c>
      <c r="ED60" s="48">
        <v>0</v>
      </c>
      <c r="EE60" s="48">
        <v>10186790</v>
      </c>
      <c r="EG60" s="48">
        <v>0</v>
      </c>
      <c r="EH60" s="48">
        <v>0</v>
      </c>
      <c r="EI60" s="48">
        <v>0</v>
      </c>
      <c r="EJ60" s="48">
        <v>0</v>
      </c>
      <c r="EK60" s="48">
        <v>0</v>
      </c>
      <c r="EL60" s="48">
        <v>0</v>
      </c>
      <c r="EM60" s="48">
        <v>0</v>
      </c>
      <c r="EN60" s="48">
        <v>0</v>
      </c>
      <c r="EO60" s="48">
        <v>0</v>
      </c>
      <c r="EP60" s="48">
        <v>0</v>
      </c>
      <c r="EQ60" s="48">
        <v>0</v>
      </c>
      <c r="ER60" s="48">
        <v>0</v>
      </c>
      <c r="ES60" s="48">
        <v>0</v>
      </c>
      <c r="ET60" s="48">
        <v>0</v>
      </c>
      <c r="EU60" s="48">
        <v>0</v>
      </c>
      <c r="EV60" s="48">
        <v>0</v>
      </c>
      <c r="EW60" s="48">
        <v>0</v>
      </c>
      <c r="EX60" s="48">
        <v>11190049</v>
      </c>
      <c r="EY60" s="48">
        <v>684244</v>
      </c>
      <c r="EZ60" s="48">
        <v>11499405</v>
      </c>
      <c r="FA60" s="48">
        <v>0</v>
      </c>
      <c r="FB60" s="48">
        <v>0</v>
      </c>
      <c r="FC60" s="48">
        <v>0</v>
      </c>
      <c r="FD60" s="48">
        <v>319015</v>
      </c>
      <c r="FE60" s="48">
        <v>0</v>
      </c>
      <c r="FF60" s="48">
        <v>0</v>
      </c>
      <c r="FG60" s="48">
        <v>0</v>
      </c>
      <c r="FH60" s="48">
        <v>0</v>
      </c>
      <c r="FJ60" s="48">
        <v>0</v>
      </c>
      <c r="FK60" s="48">
        <v>0</v>
      </c>
      <c r="FL60" s="48">
        <v>0</v>
      </c>
      <c r="FM60" s="48">
        <v>0</v>
      </c>
      <c r="FO60" s="48">
        <v>0</v>
      </c>
      <c r="FP60" s="48">
        <v>0</v>
      </c>
      <c r="FQ60" s="48" t="s">
        <v>87</v>
      </c>
      <c r="FR60" s="48">
        <v>1273.7570000000001</v>
      </c>
      <c r="FS60" s="48">
        <v>0</v>
      </c>
      <c r="FT60" s="48">
        <v>0</v>
      </c>
      <c r="FU60" s="48">
        <v>0</v>
      </c>
      <c r="FV60" s="48">
        <v>0</v>
      </c>
      <c r="FW60" s="48">
        <v>0</v>
      </c>
      <c r="FX60" s="48">
        <v>0</v>
      </c>
      <c r="FY60" s="48">
        <v>0</v>
      </c>
      <c r="FZ60" s="48">
        <v>0</v>
      </c>
      <c r="GA60" s="48">
        <v>0</v>
      </c>
      <c r="GB60" s="52">
        <v>5.3545445599999998E-2</v>
      </c>
      <c r="GC60" s="52">
        <v>4.68582762E-2</v>
      </c>
      <c r="GD60" s="48">
        <v>0</v>
      </c>
      <c r="GE60" s="48">
        <v>0</v>
      </c>
      <c r="GM60" s="48">
        <v>0</v>
      </c>
      <c r="GN60" s="48">
        <v>0</v>
      </c>
      <c r="GP60" s="48">
        <v>0</v>
      </c>
      <c r="GQ60" s="48">
        <v>0</v>
      </c>
      <c r="GR60" s="48">
        <v>0</v>
      </c>
      <c r="GS60" s="48">
        <v>2130.857</v>
      </c>
      <c r="GT60" s="48">
        <v>11864555</v>
      </c>
      <c r="GU60" s="48">
        <v>0</v>
      </c>
      <c r="GV60" s="48">
        <v>8464922</v>
      </c>
      <c r="GW60" s="48">
        <v>0</v>
      </c>
      <c r="GX60" s="48">
        <v>0</v>
      </c>
      <c r="GY60" s="48">
        <v>0</v>
      </c>
      <c r="GZ60" s="48">
        <v>0</v>
      </c>
      <c r="HA60" s="48">
        <v>0</v>
      </c>
      <c r="HB60" s="48">
        <v>0</v>
      </c>
      <c r="HC60" s="48">
        <v>4804.7056220000004</v>
      </c>
      <c r="HD60" s="48">
        <v>1102.366</v>
      </c>
      <c r="HE60" s="48">
        <v>1</v>
      </c>
      <c r="HF60" s="48">
        <v>0</v>
      </c>
      <c r="HG60" s="48">
        <v>5078</v>
      </c>
      <c r="HH60" s="48">
        <v>5078</v>
      </c>
      <c r="HI60" s="48">
        <v>1</v>
      </c>
      <c r="HJ60" s="48">
        <v>63.687849999999997</v>
      </c>
      <c r="HK60" s="48">
        <v>0</v>
      </c>
      <c r="HL60" s="48">
        <v>0</v>
      </c>
      <c r="HM60" s="48">
        <v>0</v>
      </c>
      <c r="HN60" s="48">
        <v>0</v>
      </c>
      <c r="HO60" s="48">
        <v>0</v>
      </c>
      <c r="HP60" s="48">
        <v>0</v>
      </c>
      <c r="HQ60" s="48">
        <v>0</v>
      </c>
      <c r="HR60" s="48">
        <v>0</v>
      </c>
      <c r="HS60" s="48">
        <v>0.97309000000000001</v>
      </c>
      <c r="HT60" s="48">
        <v>10238141</v>
      </c>
      <c r="HU60" s="48">
        <v>0</v>
      </c>
      <c r="HV60" s="48">
        <v>0</v>
      </c>
      <c r="HW60" s="48">
        <v>384046</v>
      </c>
      <c r="HX60" s="48">
        <v>192023</v>
      </c>
      <c r="HY60" s="48">
        <v>0</v>
      </c>
      <c r="IA60" s="48">
        <v>0</v>
      </c>
      <c r="IB60" s="48">
        <v>0</v>
      </c>
      <c r="IC60" s="48">
        <v>0</v>
      </c>
      <c r="ID60" s="48">
        <v>0</v>
      </c>
      <c r="IE60" s="48">
        <v>0</v>
      </c>
      <c r="IF60" s="48">
        <v>0</v>
      </c>
      <c r="IG60" s="48">
        <v>0</v>
      </c>
      <c r="IH60" s="48">
        <v>8464922</v>
      </c>
      <c r="II60" s="48">
        <v>674506</v>
      </c>
      <c r="IJ60" s="48">
        <v>3034483</v>
      </c>
      <c r="IK60" s="48">
        <v>0</v>
      </c>
      <c r="IL60" s="48">
        <v>3708989</v>
      </c>
      <c r="IP60" s="48">
        <v>9095</v>
      </c>
      <c r="IQ60" s="48">
        <v>0</v>
      </c>
      <c r="IR60" s="48">
        <v>0</v>
      </c>
      <c r="IS60" s="48">
        <v>0</v>
      </c>
      <c r="IT60" s="48">
        <v>0</v>
      </c>
      <c r="IU60" s="48">
        <v>0</v>
      </c>
      <c r="IV60" s="48">
        <v>1</v>
      </c>
      <c r="IW60" s="48">
        <v>0</v>
      </c>
      <c r="IX60" s="48">
        <v>0</v>
      </c>
    </row>
    <row r="61" spans="1:258" s="48" customFormat="1">
      <c r="A61" s="47">
        <v>57829</v>
      </c>
      <c r="C61" s="48">
        <v>4</v>
      </c>
      <c r="E61" s="48">
        <v>0</v>
      </c>
      <c r="F61" s="48" t="s">
        <v>330</v>
      </c>
      <c r="G61" s="48">
        <v>1</v>
      </c>
      <c r="H61" s="48">
        <v>0</v>
      </c>
      <c r="I61" s="48" t="s">
        <v>537</v>
      </c>
      <c r="J61" s="48">
        <v>0</v>
      </c>
      <c r="L61" s="48">
        <v>12</v>
      </c>
      <c r="M61" s="48" t="s">
        <v>538</v>
      </c>
      <c r="N61" s="48" t="s">
        <v>537</v>
      </c>
      <c r="O61" s="48" t="s">
        <v>537</v>
      </c>
      <c r="P61" s="48">
        <v>0</v>
      </c>
      <c r="R61" s="48">
        <v>933.05700000000002</v>
      </c>
      <c r="S61" s="48">
        <v>0</v>
      </c>
      <c r="T61" s="48">
        <v>0</v>
      </c>
      <c r="U61" s="48">
        <v>1.663</v>
      </c>
      <c r="V61" s="48">
        <v>17.747</v>
      </c>
      <c r="W61" s="48">
        <v>5.34</v>
      </c>
      <c r="X61" s="48">
        <v>0</v>
      </c>
      <c r="Y61" s="48">
        <v>0</v>
      </c>
      <c r="Z61" s="48">
        <v>933.05700000000002</v>
      </c>
      <c r="AA61" s="48">
        <v>0</v>
      </c>
      <c r="AB61" s="48">
        <v>0</v>
      </c>
      <c r="AC61" s="48">
        <v>0</v>
      </c>
      <c r="AD61" s="48">
        <v>285.95999999999998</v>
      </c>
      <c r="AE61" s="48">
        <v>0</v>
      </c>
      <c r="AF61" s="48">
        <v>0</v>
      </c>
      <c r="AG61" s="48">
        <v>29.472000000000001</v>
      </c>
      <c r="AH61" s="48">
        <v>0</v>
      </c>
      <c r="AI61" s="48">
        <v>0</v>
      </c>
      <c r="AJ61" s="48">
        <v>0</v>
      </c>
      <c r="AK61" s="48">
        <v>0</v>
      </c>
      <c r="AL61" s="48">
        <v>0</v>
      </c>
      <c r="AM61" s="48">
        <v>0</v>
      </c>
      <c r="AN61" s="48">
        <v>0</v>
      </c>
      <c r="AO61" s="48">
        <v>0</v>
      </c>
      <c r="AP61" s="48">
        <v>0</v>
      </c>
      <c r="AQ61" s="48">
        <v>73.667000000000002</v>
      </c>
      <c r="AR61" s="48">
        <v>0</v>
      </c>
      <c r="AS61" s="48">
        <v>0</v>
      </c>
      <c r="AT61" s="48">
        <v>2.8330000000000002</v>
      </c>
      <c r="AU61" s="48">
        <v>0</v>
      </c>
      <c r="AV61" s="48">
        <v>0</v>
      </c>
      <c r="AW61" s="48">
        <v>24.75</v>
      </c>
      <c r="AX61" s="48">
        <v>77.575999999999993</v>
      </c>
      <c r="AY61" s="48">
        <v>0</v>
      </c>
      <c r="AZ61" s="48">
        <v>0</v>
      </c>
      <c r="BA61" s="48">
        <v>55.774999999999999</v>
      </c>
      <c r="BB61" s="48">
        <v>852.53200000000004</v>
      </c>
      <c r="BC61" s="48">
        <v>693.67</v>
      </c>
      <c r="BD61" s="48">
        <v>300.44</v>
      </c>
      <c r="BE61" s="48">
        <v>37.832999999999998</v>
      </c>
      <c r="BF61" s="48">
        <v>0</v>
      </c>
      <c r="BG61" s="48">
        <v>0</v>
      </c>
      <c r="BH61" s="48">
        <v>0</v>
      </c>
      <c r="BI61" s="48">
        <v>1</v>
      </c>
      <c r="BJ61" s="48">
        <v>0</v>
      </c>
      <c r="BK61" s="48">
        <v>5078</v>
      </c>
      <c r="BL61" s="48">
        <v>6152</v>
      </c>
      <c r="BM61" s="48">
        <v>5244777</v>
      </c>
      <c r="BN61" s="48">
        <v>0</v>
      </c>
      <c r="BO61" s="48">
        <v>346053</v>
      </c>
      <c r="BP61" s="48">
        <v>184831</v>
      </c>
      <c r="BQ61" s="48">
        <v>0</v>
      </c>
      <c r="BR61" s="48">
        <v>184831</v>
      </c>
      <c r="BS61" s="48">
        <v>0</v>
      </c>
      <c r="BT61" s="48">
        <v>853492</v>
      </c>
      <c r="BU61" s="48">
        <v>0</v>
      </c>
      <c r="BV61" s="48">
        <v>853492</v>
      </c>
      <c r="BW61" s="48">
        <v>0</v>
      </c>
      <c r="BX61" s="48">
        <v>477248</v>
      </c>
      <c r="BY61" s="48">
        <v>0</v>
      </c>
      <c r="BZ61" s="48">
        <v>0</v>
      </c>
      <c r="CA61" s="48">
        <v>0</v>
      </c>
      <c r="CB61" s="48">
        <v>0</v>
      </c>
      <c r="CC61" s="48">
        <v>199443</v>
      </c>
      <c r="CD61" s="48">
        <v>0</v>
      </c>
      <c r="CE61" s="48">
        <v>676691</v>
      </c>
      <c r="CF61" s="48">
        <v>78639</v>
      </c>
      <c r="CG61" s="48">
        <v>463223</v>
      </c>
      <c r="CH61" s="48">
        <v>0</v>
      </c>
      <c r="CI61" s="48">
        <v>463223</v>
      </c>
      <c r="CJ61" s="48">
        <v>37542</v>
      </c>
      <c r="CK61" s="48">
        <v>27930</v>
      </c>
      <c r="CL61" s="48">
        <v>0</v>
      </c>
      <c r="CM61" s="48">
        <v>27930</v>
      </c>
      <c r="CN61" s="48">
        <v>0</v>
      </c>
      <c r="CO61" s="48">
        <v>0</v>
      </c>
      <c r="CP61" s="48">
        <v>0</v>
      </c>
      <c r="CQ61" s="48">
        <v>0</v>
      </c>
      <c r="CR61" s="48">
        <v>0</v>
      </c>
      <c r="CS61" s="48">
        <v>0</v>
      </c>
      <c r="CT61" s="48">
        <v>0</v>
      </c>
      <c r="CU61" s="48">
        <v>0</v>
      </c>
      <c r="CV61" s="48">
        <v>0</v>
      </c>
      <c r="CW61" s="48">
        <v>0</v>
      </c>
      <c r="CX61" s="48">
        <v>0</v>
      </c>
      <c r="CY61" s="48">
        <v>0</v>
      </c>
      <c r="CZ61" s="48">
        <v>0</v>
      </c>
      <c r="DA61" s="48">
        <v>0</v>
      </c>
      <c r="DB61" s="48">
        <v>0</v>
      </c>
      <c r="DC61" s="48">
        <v>0</v>
      </c>
      <c r="DD61" s="48">
        <v>0</v>
      </c>
      <c r="DE61" s="48">
        <v>0</v>
      </c>
      <c r="DF61" s="48">
        <v>0</v>
      </c>
      <c r="DG61" s="48">
        <v>0</v>
      </c>
      <c r="DH61" s="48">
        <v>37542</v>
      </c>
      <c r="DI61" s="48">
        <v>0</v>
      </c>
      <c r="DJ61" s="48">
        <v>0</v>
      </c>
      <c r="DK61" s="48">
        <v>0</v>
      </c>
      <c r="DL61" s="48">
        <v>0</v>
      </c>
      <c r="DM61" s="48">
        <v>0</v>
      </c>
      <c r="DN61" s="48">
        <v>0</v>
      </c>
      <c r="DO61" s="48">
        <v>0</v>
      </c>
      <c r="DP61" s="48">
        <v>0</v>
      </c>
      <c r="DQ61" s="48">
        <v>0</v>
      </c>
      <c r="DR61" s="48">
        <v>0</v>
      </c>
      <c r="DS61" s="48">
        <v>0</v>
      </c>
      <c r="DU61" s="48">
        <v>7529583</v>
      </c>
      <c r="DV61" s="48">
        <v>0</v>
      </c>
      <c r="DW61" s="48">
        <v>0</v>
      </c>
      <c r="DX61" s="48">
        <v>0</v>
      </c>
      <c r="DY61" s="48">
        <v>0</v>
      </c>
      <c r="DZ61" s="48">
        <v>286.61700000000002</v>
      </c>
      <c r="EA61" s="48">
        <v>267414</v>
      </c>
      <c r="EB61" s="48">
        <v>933</v>
      </c>
      <c r="EC61" s="48">
        <v>346053</v>
      </c>
      <c r="ED61" s="48">
        <v>0</v>
      </c>
      <c r="EE61" s="48">
        <v>7183530</v>
      </c>
      <c r="EG61" s="48">
        <v>0</v>
      </c>
      <c r="EH61" s="48">
        <v>0</v>
      </c>
      <c r="EI61" s="48">
        <v>0</v>
      </c>
      <c r="EJ61" s="48">
        <v>0</v>
      </c>
      <c r="EK61" s="48">
        <v>0</v>
      </c>
      <c r="EL61" s="48">
        <v>0</v>
      </c>
      <c r="EM61" s="48">
        <v>0</v>
      </c>
      <c r="EN61" s="48">
        <v>0</v>
      </c>
      <c r="EO61" s="48">
        <v>0</v>
      </c>
      <c r="EP61" s="48">
        <v>0</v>
      </c>
      <c r="EQ61" s="48">
        <v>0</v>
      </c>
      <c r="ER61" s="48">
        <v>0</v>
      </c>
      <c r="ES61" s="48">
        <v>0</v>
      </c>
      <c r="ET61" s="48">
        <v>0</v>
      </c>
      <c r="EU61" s="48">
        <v>0</v>
      </c>
      <c r="EV61" s="48">
        <v>0</v>
      </c>
      <c r="EW61" s="48">
        <v>0</v>
      </c>
      <c r="EX61" s="48">
        <v>7894017</v>
      </c>
      <c r="EY61" s="48">
        <v>484567</v>
      </c>
      <c r="EZ61" s="48">
        <v>8010198</v>
      </c>
      <c r="FA61" s="48">
        <v>0</v>
      </c>
      <c r="FB61" s="48">
        <v>0</v>
      </c>
      <c r="FC61" s="48">
        <v>0</v>
      </c>
      <c r="FD61" s="48">
        <v>225920</v>
      </c>
      <c r="FE61" s="48">
        <v>0</v>
      </c>
      <c r="FF61" s="48">
        <v>0</v>
      </c>
      <c r="FG61" s="48">
        <v>0</v>
      </c>
      <c r="FH61" s="48">
        <v>0</v>
      </c>
      <c r="FJ61" s="48">
        <v>0</v>
      </c>
      <c r="FK61" s="48">
        <v>0</v>
      </c>
      <c r="FL61" s="48">
        <v>0</v>
      </c>
      <c r="FM61" s="48">
        <v>0</v>
      </c>
      <c r="FO61" s="48">
        <v>0</v>
      </c>
      <c r="FP61" s="48">
        <v>0</v>
      </c>
      <c r="FQ61" s="48" t="s">
        <v>189</v>
      </c>
      <c r="FR61" s="48">
        <v>933.05700000000002</v>
      </c>
      <c r="FS61" s="48">
        <v>0</v>
      </c>
      <c r="FT61" s="48">
        <v>0</v>
      </c>
      <c r="FU61" s="48">
        <v>0</v>
      </c>
      <c r="FV61" s="48">
        <v>0</v>
      </c>
      <c r="FW61" s="48">
        <v>0</v>
      </c>
      <c r="FX61" s="48">
        <v>0</v>
      </c>
      <c r="FY61" s="48">
        <v>0</v>
      </c>
      <c r="FZ61" s="48">
        <v>0</v>
      </c>
      <c r="GA61" s="48">
        <v>0</v>
      </c>
      <c r="GB61" s="52">
        <v>5.3545445599999998E-2</v>
      </c>
      <c r="GC61" s="52">
        <v>4.68582762E-2</v>
      </c>
      <c r="GD61" s="48">
        <v>0</v>
      </c>
      <c r="GE61" s="48">
        <v>0</v>
      </c>
      <c r="GM61" s="48">
        <v>0</v>
      </c>
      <c r="GN61" s="48">
        <v>0</v>
      </c>
      <c r="GP61" s="48">
        <v>0</v>
      </c>
      <c r="GQ61" s="48">
        <v>0</v>
      </c>
      <c r="GR61" s="48">
        <v>0</v>
      </c>
      <c r="GS61" s="48">
        <v>1509.029</v>
      </c>
      <c r="GT61" s="48">
        <v>8277612</v>
      </c>
      <c r="GU61" s="48">
        <v>0</v>
      </c>
      <c r="GV61" s="48">
        <v>7905555</v>
      </c>
      <c r="GW61" s="48">
        <v>0</v>
      </c>
      <c r="GX61" s="48">
        <v>0</v>
      </c>
      <c r="GY61" s="48">
        <v>0</v>
      </c>
      <c r="GZ61" s="48">
        <v>0</v>
      </c>
      <c r="HA61" s="48">
        <v>0</v>
      </c>
      <c r="HB61" s="48">
        <v>0</v>
      </c>
      <c r="HC61" s="48">
        <v>4804.7056220000004</v>
      </c>
      <c r="HD61" s="48">
        <v>852.53200000000004</v>
      </c>
      <c r="HE61" s="48">
        <v>1</v>
      </c>
      <c r="HF61" s="48">
        <v>0</v>
      </c>
      <c r="HG61" s="48">
        <v>5078</v>
      </c>
      <c r="HH61" s="48">
        <v>5078</v>
      </c>
      <c r="HI61" s="48">
        <v>1</v>
      </c>
      <c r="HJ61" s="48">
        <v>46.652850000000001</v>
      </c>
      <c r="HK61" s="48">
        <v>0</v>
      </c>
      <c r="HL61" s="48">
        <v>0</v>
      </c>
      <c r="HM61" s="48">
        <v>0</v>
      </c>
      <c r="HN61" s="48">
        <v>0</v>
      </c>
      <c r="HO61" s="48">
        <v>0</v>
      </c>
      <c r="HP61" s="48">
        <v>0</v>
      </c>
      <c r="HQ61" s="48">
        <v>0</v>
      </c>
      <c r="HR61" s="48">
        <v>0</v>
      </c>
      <c r="HS61" s="48">
        <v>0.97309000000000001</v>
      </c>
      <c r="HT61" s="48">
        <v>7250442</v>
      </c>
      <c r="HU61" s="48">
        <v>0</v>
      </c>
      <c r="HV61" s="48">
        <v>0</v>
      </c>
      <c r="HW61" s="48">
        <v>384046</v>
      </c>
      <c r="HX61" s="48">
        <v>192023</v>
      </c>
      <c r="HY61" s="48">
        <v>0</v>
      </c>
      <c r="IA61" s="48">
        <v>0</v>
      </c>
      <c r="IB61" s="48">
        <v>0</v>
      </c>
      <c r="IC61" s="48">
        <v>0</v>
      </c>
      <c r="ID61" s="48">
        <v>0</v>
      </c>
      <c r="IE61" s="48">
        <v>0</v>
      </c>
      <c r="IF61" s="48">
        <v>0</v>
      </c>
      <c r="IG61" s="48">
        <v>0</v>
      </c>
      <c r="IH61" s="48">
        <v>7905555</v>
      </c>
      <c r="II61" s="48">
        <v>346053</v>
      </c>
      <c r="IJ61" s="48">
        <v>104643</v>
      </c>
      <c r="IK61" s="48">
        <v>0</v>
      </c>
      <c r="IL61" s="48">
        <v>450696</v>
      </c>
      <c r="IP61" s="48">
        <v>9095</v>
      </c>
      <c r="IQ61" s="48">
        <v>0</v>
      </c>
      <c r="IR61" s="48">
        <v>0</v>
      </c>
      <c r="IS61" s="48">
        <v>0</v>
      </c>
      <c r="IT61" s="48">
        <v>0</v>
      </c>
      <c r="IU61" s="48">
        <v>0</v>
      </c>
      <c r="IV61" s="48">
        <v>1</v>
      </c>
      <c r="IW61" s="48">
        <v>0</v>
      </c>
      <c r="IX61" s="48">
        <v>0</v>
      </c>
    </row>
    <row r="62" spans="1:258" s="48" customFormat="1">
      <c r="A62" s="47">
        <v>57830</v>
      </c>
      <c r="C62" s="48">
        <v>4</v>
      </c>
      <c r="E62" s="48">
        <v>0</v>
      </c>
      <c r="F62" s="48" t="s">
        <v>330</v>
      </c>
      <c r="G62" s="48">
        <v>1</v>
      </c>
      <c r="H62" s="48">
        <v>0</v>
      </c>
      <c r="I62" s="48" t="s">
        <v>537</v>
      </c>
      <c r="J62" s="48">
        <v>0</v>
      </c>
      <c r="L62" s="48">
        <v>12</v>
      </c>
      <c r="M62" s="48" t="s">
        <v>538</v>
      </c>
      <c r="N62" s="48" t="s">
        <v>537</v>
      </c>
      <c r="O62" s="48" t="s">
        <v>537</v>
      </c>
      <c r="P62" s="48">
        <v>0</v>
      </c>
      <c r="R62" s="48">
        <v>907.89300000000003</v>
      </c>
      <c r="S62" s="48">
        <v>6.3E-2</v>
      </c>
      <c r="T62" s="48">
        <v>0</v>
      </c>
      <c r="U62" s="48">
        <v>1.532</v>
      </c>
      <c r="V62" s="48">
        <v>7.298</v>
      </c>
      <c r="W62" s="48">
        <v>2.2210000000000001</v>
      </c>
      <c r="X62" s="48">
        <v>0</v>
      </c>
      <c r="Y62" s="48">
        <v>0</v>
      </c>
      <c r="Z62" s="48">
        <v>907.89300000000003</v>
      </c>
      <c r="AA62" s="48">
        <v>0</v>
      </c>
      <c r="AB62" s="48">
        <v>0</v>
      </c>
      <c r="AC62" s="48">
        <v>0</v>
      </c>
      <c r="AD62" s="48">
        <v>0</v>
      </c>
      <c r="AE62" s="48">
        <v>0</v>
      </c>
      <c r="AF62" s="48">
        <v>0</v>
      </c>
      <c r="AG62" s="48">
        <v>27.337</v>
      </c>
      <c r="AH62" s="48">
        <v>0</v>
      </c>
      <c r="AI62" s="48">
        <v>0</v>
      </c>
      <c r="AJ62" s="48">
        <v>0</v>
      </c>
      <c r="AK62" s="48">
        <v>0</v>
      </c>
      <c r="AL62" s="48">
        <v>0</v>
      </c>
      <c r="AM62" s="48">
        <v>0</v>
      </c>
      <c r="AN62" s="48">
        <v>0</v>
      </c>
      <c r="AO62" s="48">
        <v>0</v>
      </c>
      <c r="AP62" s="48">
        <v>0</v>
      </c>
      <c r="AQ62" s="48">
        <v>48.832999999999998</v>
      </c>
      <c r="AR62" s="48">
        <v>0</v>
      </c>
      <c r="AS62" s="48">
        <v>0</v>
      </c>
      <c r="AT62" s="48">
        <v>3.9169999999999998</v>
      </c>
      <c r="AU62" s="48">
        <v>0</v>
      </c>
      <c r="AV62" s="48">
        <v>0</v>
      </c>
      <c r="AW62" s="48">
        <v>11.114000000000001</v>
      </c>
      <c r="AX62" s="48">
        <v>36.531999999999996</v>
      </c>
      <c r="AY62" s="48">
        <v>0</v>
      </c>
      <c r="AZ62" s="48">
        <v>0</v>
      </c>
      <c r="BA62" s="48">
        <v>15.13</v>
      </c>
      <c r="BB62" s="48">
        <v>881.649</v>
      </c>
      <c r="BC62" s="48">
        <v>874</v>
      </c>
      <c r="BD62" s="48">
        <v>325.17399999999998</v>
      </c>
      <c r="BE62" s="48">
        <v>18</v>
      </c>
      <c r="BF62" s="48">
        <v>0</v>
      </c>
      <c r="BG62" s="48">
        <v>0</v>
      </c>
      <c r="BH62" s="48">
        <v>0</v>
      </c>
      <c r="BI62" s="48">
        <v>1</v>
      </c>
      <c r="BJ62" s="48">
        <v>0</v>
      </c>
      <c r="BK62" s="48">
        <v>5078</v>
      </c>
      <c r="BL62" s="48">
        <v>6152</v>
      </c>
      <c r="BM62" s="48">
        <v>5423905</v>
      </c>
      <c r="BN62" s="48">
        <v>0</v>
      </c>
      <c r="BO62" s="48">
        <v>260248</v>
      </c>
      <c r="BP62" s="48">
        <v>200047</v>
      </c>
      <c r="BQ62" s="48">
        <v>0</v>
      </c>
      <c r="BR62" s="48">
        <v>200047</v>
      </c>
      <c r="BS62" s="48">
        <v>0</v>
      </c>
      <c r="BT62" s="48">
        <v>1075370</v>
      </c>
      <c r="BU62" s="48">
        <v>0</v>
      </c>
      <c r="BV62" s="48">
        <v>1075370</v>
      </c>
      <c r="BW62" s="48">
        <v>0</v>
      </c>
      <c r="BX62" s="48">
        <v>224745</v>
      </c>
      <c r="BY62" s="48">
        <v>0</v>
      </c>
      <c r="BZ62" s="48">
        <v>0</v>
      </c>
      <c r="CA62" s="48">
        <v>0</v>
      </c>
      <c r="CB62" s="48">
        <v>0</v>
      </c>
      <c r="CC62" s="48">
        <v>184995</v>
      </c>
      <c r="CD62" s="48">
        <v>0</v>
      </c>
      <c r="CE62" s="48">
        <v>409740</v>
      </c>
      <c r="CF62" s="48">
        <v>0</v>
      </c>
      <c r="CG62" s="48">
        <v>125658</v>
      </c>
      <c r="CH62" s="48">
        <v>0</v>
      </c>
      <c r="CI62" s="48">
        <v>125658</v>
      </c>
      <c r="CJ62" s="48">
        <v>25396</v>
      </c>
      <c r="CK62" s="48">
        <v>13288</v>
      </c>
      <c r="CL62" s="48">
        <v>0</v>
      </c>
      <c r="CM62" s="48">
        <v>13288</v>
      </c>
      <c r="CN62" s="48">
        <v>0</v>
      </c>
      <c r="CO62" s="48">
        <v>0</v>
      </c>
      <c r="CP62" s="48">
        <v>0</v>
      </c>
      <c r="CQ62" s="48">
        <v>0</v>
      </c>
      <c r="CR62" s="48">
        <v>0</v>
      </c>
      <c r="CS62" s="48">
        <v>0</v>
      </c>
      <c r="CT62" s="48">
        <v>0</v>
      </c>
      <c r="CU62" s="48">
        <v>0</v>
      </c>
      <c r="CV62" s="48">
        <v>0</v>
      </c>
      <c r="CW62" s="48">
        <v>0</v>
      </c>
      <c r="CX62" s="48">
        <v>0</v>
      </c>
      <c r="CY62" s="48">
        <v>0</v>
      </c>
      <c r="CZ62" s="48">
        <v>0</v>
      </c>
      <c r="DA62" s="48">
        <v>0</v>
      </c>
      <c r="DB62" s="48">
        <v>0</v>
      </c>
      <c r="DC62" s="48">
        <v>0</v>
      </c>
      <c r="DD62" s="48">
        <v>0</v>
      </c>
      <c r="DE62" s="48">
        <v>0</v>
      </c>
      <c r="DF62" s="48">
        <v>0</v>
      </c>
      <c r="DG62" s="48">
        <v>0</v>
      </c>
      <c r="DH62" s="48">
        <v>72055</v>
      </c>
      <c r="DI62" s="48">
        <v>0</v>
      </c>
      <c r="DJ62" s="48">
        <v>0</v>
      </c>
      <c r="DK62" s="48">
        <v>0</v>
      </c>
      <c r="DL62" s="48">
        <v>0</v>
      </c>
      <c r="DM62" s="48">
        <v>46659</v>
      </c>
      <c r="DN62" s="48">
        <v>0</v>
      </c>
      <c r="DO62" s="48">
        <v>0</v>
      </c>
      <c r="DP62" s="48">
        <v>0</v>
      </c>
      <c r="DQ62" s="48">
        <v>0</v>
      </c>
      <c r="DR62" s="48">
        <v>0</v>
      </c>
      <c r="DS62" s="48">
        <v>0</v>
      </c>
      <c r="DU62" s="48">
        <v>7248008</v>
      </c>
      <c r="DV62" s="48">
        <v>0</v>
      </c>
      <c r="DW62" s="48">
        <v>0</v>
      </c>
      <c r="DX62" s="48">
        <v>0</v>
      </c>
      <c r="DY62" s="48">
        <v>0</v>
      </c>
      <c r="DZ62" s="48">
        <v>286.61700000000002</v>
      </c>
      <c r="EA62" s="48">
        <v>260248</v>
      </c>
      <c r="EB62" s="48">
        <v>908</v>
      </c>
      <c r="EC62" s="48">
        <v>260248</v>
      </c>
      <c r="ED62" s="48">
        <v>0</v>
      </c>
      <c r="EE62" s="48">
        <v>6987760</v>
      </c>
      <c r="EG62" s="48">
        <v>0</v>
      </c>
      <c r="EH62" s="48">
        <v>0</v>
      </c>
      <c r="EI62" s="48">
        <v>0</v>
      </c>
      <c r="EJ62" s="48">
        <v>0</v>
      </c>
      <c r="EK62" s="48">
        <v>0</v>
      </c>
      <c r="EL62" s="48">
        <v>0</v>
      </c>
      <c r="EM62" s="48">
        <v>0</v>
      </c>
      <c r="EN62" s="48">
        <v>0</v>
      </c>
      <c r="EO62" s="48">
        <v>0</v>
      </c>
      <c r="EP62" s="48">
        <v>0</v>
      </c>
      <c r="EQ62" s="48">
        <v>0</v>
      </c>
      <c r="ER62" s="48">
        <v>0</v>
      </c>
      <c r="ES62" s="48">
        <v>0</v>
      </c>
      <c r="ET62" s="48">
        <v>0</v>
      </c>
      <c r="EU62" s="48">
        <v>0</v>
      </c>
      <c r="EV62" s="48">
        <v>0</v>
      </c>
      <c r="EW62" s="48">
        <v>0</v>
      </c>
      <c r="EX62" s="48">
        <v>7725556</v>
      </c>
      <c r="EY62" s="48">
        <v>471370</v>
      </c>
      <c r="EZ62" s="48">
        <v>7750952</v>
      </c>
      <c r="FA62" s="48">
        <v>0</v>
      </c>
      <c r="FB62" s="48">
        <v>0</v>
      </c>
      <c r="FC62" s="48">
        <v>0</v>
      </c>
      <c r="FD62" s="48">
        <v>219767</v>
      </c>
      <c r="FE62" s="48">
        <v>0</v>
      </c>
      <c r="FF62" s="48">
        <v>0</v>
      </c>
      <c r="FG62" s="48">
        <v>0</v>
      </c>
      <c r="FH62" s="48">
        <v>0</v>
      </c>
      <c r="FJ62" s="48">
        <v>0</v>
      </c>
      <c r="FK62" s="48">
        <v>0</v>
      </c>
      <c r="FL62" s="48">
        <v>0</v>
      </c>
      <c r="FM62" s="48">
        <v>0</v>
      </c>
      <c r="FO62" s="48">
        <v>0</v>
      </c>
      <c r="FP62" s="48">
        <v>0</v>
      </c>
      <c r="FQ62" s="48" t="s">
        <v>190</v>
      </c>
      <c r="FR62" s="48">
        <v>907.89300000000003</v>
      </c>
      <c r="FS62" s="48">
        <v>0</v>
      </c>
      <c r="FT62" s="48">
        <v>0</v>
      </c>
      <c r="FU62" s="48">
        <v>0</v>
      </c>
      <c r="FV62" s="48">
        <v>0</v>
      </c>
      <c r="FW62" s="48">
        <v>0</v>
      </c>
      <c r="FX62" s="48">
        <v>0</v>
      </c>
      <c r="FY62" s="48">
        <v>0</v>
      </c>
      <c r="FZ62" s="48">
        <v>0</v>
      </c>
      <c r="GA62" s="48">
        <v>0</v>
      </c>
      <c r="GB62" s="52">
        <v>5.3545445599999998E-2</v>
      </c>
      <c r="GC62" s="52">
        <v>4.68582762E-2</v>
      </c>
      <c r="GD62" s="48">
        <v>0</v>
      </c>
      <c r="GE62" s="48">
        <v>0</v>
      </c>
      <c r="GM62" s="48">
        <v>0</v>
      </c>
      <c r="GN62" s="48">
        <v>0</v>
      </c>
      <c r="GP62" s="48">
        <v>0</v>
      </c>
      <c r="GQ62" s="48">
        <v>0</v>
      </c>
      <c r="GR62" s="48">
        <v>0</v>
      </c>
      <c r="GS62" s="48">
        <v>1467.9290000000001</v>
      </c>
      <c r="GT62" s="48">
        <v>8011200</v>
      </c>
      <c r="GU62" s="48">
        <v>0</v>
      </c>
      <c r="GV62" s="48">
        <v>9078572</v>
      </c>
      <c r="GW62" s="48">
        <v>0</v>
      </c>
      <c r="GX62" s="48">
        <v>0</v>
      </c>
      <c r="GY62" s="48">
        <v>0</v>
      </c>
      <c r="GZ62" s="48">
        <v>0</v>
      </c>
      <c r="HA62" s="48">
        <v>0</v>
      </c>
      <c r="HB62" s="48">
        <v>0</v>
      </c>
      <c r="HC62" s="48">
        <v>4804.7056220000004</v>
      </c>
      <c r="HD62" s="48">
        <v>881.649</v>
      </c>
      <c r="HE62" s="48">
        <v>1</v>
      </c>
      <c r="HF62" s="48">
        <v>0</v>
      </c>
      <c r="HG62" s="48">
        <v>5078</v>
      </c>
      <c r="HH62" s="48">
        <v>5078</v>
      </c>
      <c r="HI62" s="48">
        <v>1</v>
      </c>
      <c r="HJ62" s="48">
        <v>45.394649999999999</v>
      </c>
      <c r="HK62" s="48">
        <v>0</v>
      </c>
      <c r="HL62" s="48">
        <v>0</v>
      </c>
      <c r="HM62" s="48">
        <v>0</v>
      </c>
      <c r="HN62" s="48">
        <v>0</v>
      </c>
      <c r="HO62" s="48">
        <v>0</v>
      </c>
      <c r="HP62" s="48">
        <v>0</v>
      </c>
      <c r="HQ62" s="48">
        <v>0</v>
      </c>
      <c r="HR62" s="48">
        <v>0</v>
      </c>
      <c r="HS62" s="48">
        <v>0.97309000000000001</v>
      </c>
      <c r="HT62" s="48">
        <v>7052967</v>
      </c>
      <c r="HU62" s="48">
        <v>0</v>
      </c>
      <c r="HV62" s="48">
        <v>0</v>
      </c>
      <c r="HW62" s="48">
        <v>384046</v>
      </c>
      <c r="HX62" s="48">
        <v>192023</v>
      </c>
      <c r="HY62" s="48">
        <v>0</v>
      </c>
      <c r="IA62" s="48">
        <v>0</v>
      </c>
      <c r="IB62" s="48">
        <v>0</v>
      </c>
      <c r="IC62" s="48">
        <v>0</v>
      </c>
      <c r="ID62" s="48">
        <v>0</v>
      </c>
      <c r="IE62" s="48">
        <v>0</v>
      </c>
      <c r="IF62" s="48">
        <v>0</v>
      </c>
      <c r="IG62" s="48">
        <v>0</v>
      </c>
      <c r="IH62" s="48">
        <v>9078572</v>
      </c>
      <c r="II62" s="48">
        <v>260248</v>
      </c>
      <c r="IJ62" s="48">
        <v>-1327620</v>
      </c>
      <c r="IK62" s="48">
        <v>0</v>
      </c>
      <c r="IL62" s="48">
        <v>-1067372</v>
      </c>
      <c r="IP62" s="48">
        <v>9095</v>
      </c>
      <c r="IQ62" s="48">
        <v>0</v>
      </c>
      <c r="IR62" s="48">
        <v>0</v>
      </c>
      <c r="IS62" s="48">
        <v>0</v>
      </c>
      <c r="IT62" s="48">
        <v>0</v>
      </c>
      <c r="IU62" s="48">
        <v>0</v>
      </c>
      <c r="IV62" s="48">
        <v>1</v>
      </c>
      <c r="IW62" s="48">
        <v>0</v>
      </c>
      <c r="IX62" s="48">
        <v>0</v>
      </c>
    </row>
    <row r="63" spans="1:258" s="48" customFormat="1">
      <c r="A63" s="47">
        <v>57831</v>
      </c>
      <c r="C63" s="48">
        <v>4</v>
      </c>
      <c r="E63" s="48">
        <v>0</v>
      </c>
      <c r="F63" s="48" t="s">
        <v>330</v>
      </c>
      <c r="G63" s="48">
        <v>1</v>
      </c>
      <c r="H63" s="48">
        <v>0</v>
      </c>
      <c r="I63" s="48" t="s">
        <v>537</v>
      </c>
      <c r="J63" s="48">
        <v>0</v>
      </c>
      <c r="L63" s="48">
        <v>12</v>
      </c>
      <c r="M63" s="48" t="s">
        <v>538</v>
      </c>
      <c r="N63" s="48" t="s">
        <v>537</v>
      </c>
      <c r="O63" s="48" t="s">
        <v>537</v>
      </c>
      <c r="P63" s="48">
        <v>0</v>
      </c>
      <c r="R63" s="48">
        <v>727.04399999999998</v>
      </c>
      <c r="S63" s="48">
        <v>0</v>
      </c>
      <c r="T63" s="48">
        <v>0</v>
      </c>
      <c r="U63" s="48">
        <v>0.998</v>
      </c>
      <c r="V63" s="48">
        <v>12.706</v>
      </c>
      <c r="W63" s="48">
        <v>2.3050000000000002</v>
      </c>
      <c r="X63" s="48">
        <v>0</v>
      </c>
      <c r="Y63" s="48">
        <v>0</v>
      </c>
      <c r="Z63" s="48">
        <v>727.04399999999998</v>
      </c>
      <c r="AA63" s="48">
        <v>0</v>
      </c>
      <c r="AB63" s="48">
        <v>0</v>
      </c>
      <c r="AC63" s="48">
        <v>0</v>
      </c>
      <c r="AD63" s="48">
        <v>162.6</v>
      </c>
      <c r="AE63" s="48">
        <v>0.189</v>
      </c>
      <c r="AF63" s="48">
        <v>0</v>
      </c>
      <c r="AG63" s="48">
        <v>6.8230000000000004</v>
      </c>
      <c r="AH63" s="48">
        <v>0</v>
      </c>
      <c r="AI63" s="48">
        <v>0</v>
      </c>
      <c r="AJ63" s="48">
        <v>0</v>
      </c>
      <c r="AK63" s="48">
        <v>0</v>
      </c>
      <c r="AL63" s="48">
        <v>0</v>
      </c>
      <c r="AM63" s="48">
        <v>0</v>
      </c>
      <c r="AN63" s="48">
        <v>0</v>
      </c>
      <c r="AO63" s="48">
        <v>0</v>
      </c>
      <c r="AP63" s="48">
        <v>0</v>
      </c>
      <c r="AQ63" s="48">
        <v>35.417000000000002</v>
      </c>
      <c r="AR63" s="48">
        <v>0</v>
      </c>
      <c r="AS63" s="48">
        <v>0</v>
      </c>
      <c r="AT63" s="48">
        <v>3</v>
      </c>
      <c r="AU63" s="48">
        <v>0</v>
      </c>
      <c r="AV63" s="48">
        <v>0</v>
      </c>
      <c r="AW63" s="48">
        <v>16.009</v>
      </c>
      <c r="AX63" s="48">
        <v>50.023000000000003</v>
      </c>
      <c r="AY63" s="48">
        <v>0</v>
      </c>
      <c r="AZ63" s="48">
        <v>0</v>
      </c>
      <c r="BA63" s="48">
        <v>49.968000000000004</v>
      </c>
      <c r="BB63" s="48">
        <v>661.06700000000001</v>
      </c>
      <c r="BC63" s="48">
        <v>732.5</v>
      </c>
      <c r="BD63" s="48">
        <v>4.62</v>
      </c>
      <c r="BE63" s="48">
        <v>14.5</v>
      </c>
      <c r="BF63" s="48">
        <v>0</v>
      </c>
      <c r="BG63" s="48">
        <v>0</v>
      </c>
      <c r="BH63" s="48">
        <v>63</v>
      </c>
      <c r="BI63" s="48">
        <v>1</v>
      </c>
      <c r="BJ63" s="48">
        <v>0</v>
      </c>
      <c r="BK63" s="48">
        <v>5078</v>
      </c>
      <c r="BL63" s="48">
        <v>6152</v>
      </c>
      <c r="BM63" s="48">
        <v>4066884</v>
      </c>
      <c r="BN63" s="48">
        <v>0</v>
      </c>
      <c r="BO63" s="48">
        <v>253372</v>
      </c>
      <c r="BP63" s="48">
        <v>2842</v>
      </c>
      <c r="BQ63" s="48">
        <v>0</v>
      </c>
      <c r="BR63" s="48">
        <v>2842</v>
      </c>
      <c r="BS63" s="48">
        <v>0</v>
      </c>
      <c r="BT63" s="48">
        <v>901268</v>
      </c>
      <c r="BU63" s="48">
        <v>0</v>
      </c>
      <c r="BV63" s="48">
        <v>904070</v>
      </c>
      <c r="BW63" s="48">
        <v>2802</v>
      </c>
      <c r="BX63" s="48">
        <v>307741</v>
      </c>
      <c r="BY63" s="48">
        <v>0</v>
      </c>
      <c r="BZ63" s="48">
        <v>0</v>
      </c>
      <c r="CA63" s="48">
        <v>0</v>
      </c>
      <c r="CB63" s="48">
        <v>0</v>
      </c>
      <c r="CC63" s="48">
        <v>46173</v>
      </c>
      <c r="CD63" s="48">
        <v>0</v>
      </c>
      <c r="CE63" s="48">
        <v>353914</v>
      </c>
      <c r="CF63" s="48">
        <v>44715</v>
      </c>
      <c r="CG63" s="48">
        <v>414994</v>
      </c>
      <c r="CH63" s="48">
        <v>0</v>
      </c>
      <c r="CI63" s="48">
        <v>414994</v>
      </c>
      <c r="CJ63" s="48">
        <v>18459</v>
      </c>
      <c r="CK63" s="48">
        <v>10704</v>
      </c>
      <c r="CL63" s="48">
        <v>0</v>
      </c>
      <c r="CM63" s="48">
        <v>10704</v>
      </c>
      <c r="CN63" s="48">
        <v>0</v>
      </c>
      <c r="CO63" s="48">
        <v>0</v>
      </c>
      <c r="CP63" s="48">
        <v>0</v>
      </c>
      <c r="CQ63" s="48">
        <v>0</v>
      </c>
      <c r="CR63" s="48">
        <v>0</v>
      </c>
      <c r="CS63" s="48">
        <v>0</v>
      </c>
      <c r="CT63" s="48">
        <v>0</v>
      </c>
      <c r="CU63" s="48">
        <v>0</v>
      </c>
      <c r="CV63" s="48">
        <v>0</v>
      </c>
      <c r="CW63" s="48">
        <v>0</v>
      </c>
      <c r="CX63" s="48">
        <v>0</v>
      </c>
      <c r="CY63" s="48">
        <v>0</v>
      </c>
      <c r="CZ63" s="48">
        <v>0</v>
      </c>
      <c r="DA63" s="48">
        <v>0</v>
      </c>
      <c r="DB63" s="48">
        <v>0</v>
      </c>
      <c r="DC63" s="48">
        <v>0</v>
      </c>
      <c r="DD63" s="48">
        <v>0</v>
      </c>
      <c r="DE63" s="48">
        <v>0</v>
      </c>
      <c r="DF63" s="48">
        <v>0</v>
      </c>
      <c r="DG63" s="48">
        <v>0</v>
      </c>
      <c r="DH63" s="48">
        <v>48497</v>
      </c>
      <c r="DI63" s="48">
        <v>0</v>
      </c>
      <c r="DJ63" s="48">
        <v>48504</v>
      </c>
      <c r="DK63" s="48">
        <v>0</v>
      </c>
      <c r="DL63" s="48">
        <v>0</v>
      </c>
      <c r="DM63" s="48">
        <v>30038</v>
      </c>
      <c r="DN63" s="48">
        <v>48504</v>
      </c>
      <c r="DO63" s="48">
        <v>0</v>
      </c>
      <c r="DP63" s="48">
        <v>0</v>
      </c>
      <c r="DQ63" s="48">
        <v>0</v>
      </c>
      <c r="DR63" s="48">
        <v>0</v>
      </c>
      <c r="DS63" s="48">
        <v>48504</v>
      </c>
      <c r="DU63" s="48">
        <v>5846627</v>
      </c>
      <c r="DV63" s="48">
        <v>0</v>
      </c>
      <c r="DW63" s="48">
        <v>0</v>
      </c>
      <c r="DX63" s="48">
        <v>0</v>
      </c>
      <c r="DY63" s="48">
        <v>0</v>
      </c>
      <c r="DZ63" s="48">
        <v>286.61700000000002</v>
      </c>
      <c r="EA63" s="48">
        <v>208657</v>
      </c>
      <c r="EB63" s="48">
        <v>728</v>
      </c>
      <c r="EC63" s="48">
        <v>253372</v>
      </c>
      <c r="ED63" s="48">
        <v>0</v>
      </c>
      <c r="EE63" s="48">
        <v>5593255</v>
      </c>
      <c r="EG63" s="48">
        <v>0</v>
      </c>
      <c r="EH63" s="48">
        <v>0</v>
      </c>
      <c r="EI63" s="48">
        <v>0</v>
      </c>
      <c r="EJ63" s="48">
        <v>0</v>
      </c>
      <c r="EK63" s="48">
        <v>0</v>
      </c>
      <c r="EL63" s="48">
        <v>0</v>
      </c>
      <c r="EM63" s="48">
        <v>0</v>
      </c>
      <c r="EN63" s="48">
        <v>0</v>
      </c>
      <c r="EO63" s="48">
        <v>0</v>
      </c>
      <c r="EP63" s="48">
        <v>0</v>
      </c>
      <c r="EQ63" s="48">
        <v>0</v>
      </c>
      <c r="ER63" s="48">
        <v>0</v>
      </c>
      <c r="ES63" s="48">
        <v>0</v>
      </c>
      <c r="ET63" s="48">
        <v>0</v>
      </c>
      <c r="EU63" s="48">
        <v>0</v>
      </c>
      <c r="EV63" s="48">
        <v>0</v>
      </c>
      <c r="EW63" s="48">
        <v>0</v>
      </c>
      <c r="EX63" s="48">
        <v>6171911</v>
      </c>
      <c r="EY63" s="48">
        <v>374169</v>
      </c>
      <c r="EZ63" s="48">
        <v>6235085</v>
      </c>
      <c r="FA63" s="48">
        <v>0</v>
      </c>
      <c r="FB63" s="48">
        <v>0</v>
      </c>
      <c r="FC63" s="48">
        <v>0</v>
      </c>
      <c r="FD63" s="48">
        <v>174449</v>
      </c>
      <c r="FE63" s="48">
        <v>0</v>
      </c>
      <c r="FF63" s="48">
        <v>0</v>
      </c>
      <c r="FG63" s="48">
        <v>0</v>
      </c>
      <c r="FH63" s="48">
        <v>0</v>
      </c>
      <c r="FJ63" s="48">
        <v>0</v>
      </c>
      <c r="FK63" s="48">
        <v>0</v>
      </c>
      <c r="FL63" s="48">
        <v>0</v>
      </c>
      <c r="FM63" s="48">
        <v>0</v>
      </c>
      <c r="FO63" s="48">
        <v>0</v>
      </c>
      <c r="FP63" s="48">
        <v>0</v>
      </c>
      <c r="FQ63" s="48" t="s">
        <v>191</v>
      </c>
      <c r="FR63" s="48">
        <v>727.04399999999998</v>
      </c>
      <c r="FS63" s="48">
        <v>0</v>
      </c>
      <c r="FT63" s="48">
        <v>0</v>
      </c>
      <c r="FU63" s="48">
        <v>0</v>
      </c>
      <c r="FV63" s="48">
        <v>0</v>
      </c>
      <c r="FW63" s="48">
        <v>0</v>
      </c>
      <c r="FX63" s="48">
        <v>0</v>
      </c>
      <c r="FY63" s="48">
        <v>0</v>
      </c>
      <c r="FZ63" s="48">
        <v>0</v>
      </c>
      <c r="GA63" s="48">
        <v>0</v>
      </c>
      <c r="GB63" s="52">
        <v>5.3545445599999998E-2</v>
      </c>
      <c r="GC63" s="52">
        <v>4.68582762E-2</v>
      </c>
      <c r="GD63" s="48">
        <v>0</v>
      </c>
      <c r="GE63" s="48">
        <v>0</v>
      </c>
      <c r="GM63" s="48">
        <v>0</v>
      </c>
      <c r="GN63" s="48">
        <v>0</v>
      </c>
      <c r="GP63" s="48">
        <v>0</v>
      </c>
      <c r="GQ63" s="48">
        <v>0</v>
      </c>
      <c r="GR63" s="48">
        <v>0</v>
      </c>
      <c r="GS63" s="48">
        <v>1165.23</v>
      </c>
      <c r="GT63" s="48">
        <v>6443742</v>
      </c>
      <c r="GU63" s="48">
        <v>0</v>
      </c>
      <c r="GV63" s="48">
        <v>7109200</v>
      </c>
      <c r="GW63" s="48">
        <v>0</v>
      </c>
      <c r="GX63" s="48">
        <v>0</v>
      </c>
      <c r="GY63" s="48">
        <v>0</v>
      </c>
      <c r="GZ63" s="48">
        <v>0</v>
      </c>
      <c r="HA63" s="48">
        <v>0</v>
      </c>
      <c r="HB63" s="48">
        <v>0</v>
      </c>
      <c r="HC63" s="48">
        <v>4804.7056220000004</v>
      </c>
      <c r="HD63" s="48">
        <v>661.06700000000001</v>
      </c>
      <c r="HE63" s="48">
        <v>1</v>
      </c>
      <c r="HF63" s="48">
        <v>0</v>
      </c>
      <c r="HG63" s="48">
        <v>5078</v>
      </c>
      <c r="HH63" s="48">
        <v>5078</v>
      </c>
      <c r="HI63" s="48">
        <v>1</v>
      </c>
      <c r="HJ63" s="48">
        <v>36.352200000000003</v>
      </c>
      <c r="HK63" s="48">
        <v>0</v>
      </c>
      <c r="HL63" s="48">
        <v>0</v>
      </c>
      <c r="HM63" s="48">
        <v>0</v>
      </c>
      <c r="HN63" s="48">
        <v>0</v>
      </c>
      <c r="HO63" s="48">
        <v>0</v>
      </c>
      <c r="HP63" s="48">
        <v>0</v>
      </c>
      <c r="HQ63" s="48">
        <v>0</v>
      </c>
      <c r="HR63" s="48">
        <v>0</v>
      </c>
      <c r="HS63" s="48">
        <v>0.97309000000000001</v>
      </c>
      <c r="HT63" s="48">
        <v>5598586</v>
      </c>
      <c r="HU63" s="48">
        <v>0</v>
      </c>
      <c r="HV63" s="48">
        <v>0</v>
      </c>
      <c r="HW63" s="48">
        <v>384046</v>
      </c>
      <c r="HX63" s="48">
        <v>192023</v>
      </c>
      <c r="HY63" s="48">
        <v>0</v>
      </c>
      <c r="IA63" s="48">
        <v>0</v>
      </c>
      <c r="IB63" s="48">
        <v>0</v>
      </c>
      <c r="IC63" s="48">
        <v>0</v>
      </c>
      <c r="ID63" s="48">
        <v>0</v>
      </c>
      <c r="IE63" s="48">
        <v>0</v>
      </c>
      <c r="IF63" s="48">
        <v>0</v>
      </c>
      <c r="IG63" s="48">
        <v>0</v>
      </c>
      <c r="IH63" s="48">
        <v>7109200</v>
      </c>
      <c r="II63" s="48">
        <v>253372</v>
      </c>
      <c r="IJ63" s="48">
        <v>-874115</v>
      </c>
      <c r="IK63" s="48">
        <v>0</v>
      </c>
      <c r="IL63" s="48">
        <v>-620743</v>
      </c>
      <c r="IP63" s="48">
        <v>9095</v>
      </c>
      <c r="IQ63" s="48">
        <v>0</v>
      </c>
      <c r="IR63" s="48">
        <v>0</v>
      </c>
      <c r="IS63" s="48">
        <v>0</v>
      </c>
      <c r="IT63" s="48">
        <v>0</v>
      </c>
      <c r="IU63" s="48">
        <v>0</v>
      </c>
      <c r="IV63" s="48">
        <v>1</v>
      </c>
      <c r="IW63" s="48">
        <v>0</v>
      </c>
      <c r="IX63" s="48">
        <v>0</v>
      </c>
    </row>
    <row r="64" spans="1:258" s="48" customFormat="1">
      <c r="A64" s="47">
        <v>57832</v>
      </c>
      <c r="C64" s="48">
        <v>4</v>
      </c>
      <c r="E64" s="48">
        <v>0</v>
      </c>
      <c r="F64" s="48" t="s">
        <v>330</v>
      </c>
      <c r="G64" s="48">
        <v>1</v>
      </c>
      <c r="H64" s="48">
        <v>0</v>
      </c>
      <c r="I64" s="48" t="s">
        <v>537</v>
      </c>
      <c r="J64" s="48">
        <v>0</v>
      </c>
      <c r="L64" s="48">
        <v>12</v>
      </c>
      <c r="M64" s="48" t="s">
        <v>538</v>
      </c>
      <c r="N64" s="48" t="s">
        <v>537</v>
      </c>
      <c r="O64" s="48" t="s">
        <v>537</v>
      </c>
      <c r="P64" s="48">
        <v>0</v>
      </c>
      <c r="R64" s="48">
        <v>119.31699999999999</v>
      </c>
      <c r="S64" s="48">
        <v>0</v>
      </c>
      <c r="T64" s="48">
        <v>0</v>
      </c>
      <c r="U64" s="48">
        <v>0.223</v>
      </c>
      <c r="V64" s="48">
        <v>7.048</v>
      </c>
      <c r="W64" s="48">
        <v>0</v>
      </c>
      <c r="X64" s="48">
        <v>0</v>
      </c>
      <c r="Y64" s="48">
        <v>0</v>
      </c>
      <c r="Z64" s="48">
        <v>119.31699999999999</v>
      </c>
      <c r="AA64" s="48">
        <v>0</v>
      </c>
      <c r="AB64" s="48">
        <v>0</v>
      </c>
      <c r="AC64" s="48">
        <v>0</v>
      </c>
      <c r="AD64" s="48">
        <v>56.84</v>
      </c>
      <c r="AE64" s="48">
        <v>0</v>
      </c>
      <c r="AF64" s="48">
        <v>0</v>
      </c>
      <c r="AG64" s="48">
        <v>3.4670000000000001</v>
      </c>
      <c r="AH64" s="48">
        <v>0</v>
      </c>
      <c r="AI64" s="48">
        <v>0</v>
      </c>
      <c r="AJ64" s="48">
        <v>0</v>
      </c>
      <c r="AK64" s="48">
        <v>0</v>
      </c>
      <c r="AL64" s="48">
        <v>0</v>
      </c>
      <c r="AM64" s="48">
        <v>0</v>
      </c>
      <c r="AN64" s="48">
        <v>0</v>
      </c>
      <c r="AO64" s="48">
        <v>0</v>
      </c>
      <c r="AP64" s="48">
        <v>0</v>
      </c>
      <c r="AQ64" s="48">
        <v>6.5</v>
      </c>
      <c r="AR64" s="48">
        <v>0</v>
      </c>
      <c r="AS64" s="48">
        <v>0</v>
      </c>
      <c r="AT64" s="48">
        <v>0.58299999999999996</v>
      </c>
      <c r="AU64" s="48">
        <v>0</v>
      </c>
      <c r="AV64" s="48">
        <v>0</v>
      </c>
      <c r="AW64" s="48">
        <v>7.2709999999999999</v>
      </c>
      <c r="AX64" s="48">
        <v>22.259</v>
      </c>
      <c r="AY64" s="48">
        <v>0</v>
      </c>
      <c r="AZ64" s="48">
        <v>0</v>
      </c>
      <c r="BA64" s="48">
        <v>2.8370000000000002</v>
      </c>
      <c r="BB64" s="48">
        <v>109.209</v>
      </c>
      <c r="BC64" s="48">
        <v>108.17</v>
      </c>
      <c r="BD64" s="48">
        <v>4.7300000000000004</v>
      </c>
      <c r="BE64" s="48">
        <v>0</v>
      </c>
      <c r="BF64" s="48">
        <v>0</v>
      </c>
      <c r="BG64" s="48">
        <v>0</v>
      </c>
      <c r="BH64" s="48">
        <v>0</v>
      </c>
      <c r="BI64" s="48">
        <v>1</v>
      </c>
      <c r="BJ64" s="48">
        <v>0</v>
      </c>
      <c r="BK64" s="48">
        <v>5078</v>
      </c>
      <c r="BL64" s="48">
        <v>6152</v>
      </c>
      <c r="BM64" s="48">
        <v>671854</v>
      </c>
      <c r="BN64" s="48">
        <v>0</v>
      </c>
      <c r="BO64" s="48">
        <v>49738</v>
      </c>
      <c r="BP64" s="48">
        <v>2910</v>
      </c>
      <c r="BQ64" s="48">
        <v>0</v>
      </c>
      <c r="BR64" s="48">
        <v>2910</v>
      </c>
      <c r="BS64" s="48">
        <v>0</v>
      </c>
      <c r="BT64" s="48">
        <v>133092</v>
      </c>
      <c r="BU64" s="48">
        <v>0</v>
      </c>
      <c r="BV64" s="48">
        <v>133092</v>
      </c>
      <c r="BW64" s="48">
        <v>0</v>
      </c>
      <c r="BX64" s="48">
        <v>136937</v>
      </c>
      <c r="BY64" s="48">
        <v>0</v>
      </c>
      <c r="BZ64" s="48">
        <v>0</v>
      </c>
      <c r="CA64" s="48">
        <v>0</v>
      </c>
      <c r="CB64" s="48">
        <v>0</v>
      </c>
      <c r="CC64" s="48">
        <v>23462</v>
      </c>
      <c r="CD64" s="48">
        <v>0</v>
      </c>
      <c r="CE64" s="48">
        <v>160399</v>
      </c>
      <c r="CF64" s="48">
        <v>15631</v>
      </c>
      <c r="CG64" s="48">
        <v>23562</v>
      </c>
      <c r="CH64" s="48">
        <v>0</v>
      </c>
      <c r="CI64" s="48">
        <v>23562</v>
      </c>
      <c r="CJ64" s="48">
        <v>3396</v>
      </c>
      <c r="CK64" s="48">
        <v>0</v>
      </c>
      <c r="CL64" s="48">
        <v>0</v>
      </c>
      <c r="CM64" s="48">
        <v>0</v>
      </c>
      <c r="CN64" s="48">
        <v>0</v>
      </c>
      <c r="CO64" s="48">
        <v>0</v>
      </c>
      <c r="CP64" s="48">
        <v>0</v>
      </c>
      <c r="CQ64" s="48">
        <v>0</v>
      </c>
      <c r="CR64" s="48">
        <v>0</v>
      </c>
      <c r="CS64" s="48">
        <v>0</v>
      </c>
      <c r="CT64" s="48">
        <v>0</v>
      </c>
      <c r="CU64" s="48">
        <v>0</v>
      </c>
      <c r="CV64" s="48">
        <v>0</v>
      </c>
      <c r="CW64" s="48">
        <v>0</v>
      </c>
      <c r="CX64" s="48">
        <v>0</v>
      </c>
      <c r="CY64" s="48">
        <v>0</v>
      </c>
      <c r="CZ64" s="48">
        <v>0</v>
      </c>
      <c r="DA64" s="48">
        <v>0</v>
      </c>
      <c r="DB64" s="48">
        <v>0</v>
      </c>
      <c r="DC64" s="48">
        <v>0</v>
      </c>
      <c r="DD64" s="48">
        <v>0</v>
      </c>
      <c r="DE64" s="48">
        <v>0</v>
      </c>
      <c r="DF64" s="48">
        <v>0</v>
      </c>
      <c r="DG64" s="48">
        <v>0</v>
      </c>
      <c r="DH64" s="48">
        <v>3396</v>
      </c>
      <c r="DI64" s="48">
        <v>0</v>
      </c>
      <c r="DJ64" s="48">
        <v>0</v>
      </c>
      <c r="DK64" s="48">
        <v>0</v>
      </c>
      <c r="DL64" s="48">
        <v>0</v>
      </c>
      <c r="DM64" s="48">
        <v>0</v>
      </c>
      <c r="DN64" s="48">
        <v>0</v>
      </c>
      <c r="DO64" s="48">
        <v>0</v>
      </c>
      <c r="DP64" s="48">
        <v>0</v>
      </c>
      <c r="DQ64" s="48">
        <v>0</v>
      </c>
      <c r="DR64" s="48">
        <v>0</v>
      </c>
      <c r="DS64" s="48">
        <v>0</v>
      </c>
      <c r="DU64" s="48">
        <v>1007448</v>
      </c>
      <c r="DV64" s="48">
        <v>0</v>
      </c>
      <c r="DW64" s="48">
        <v>0</v>
      </c>
      <c r="DX64" s="48">
        <v>0</v>
      </c>
      <c r="DY64" s="48">
        <v>0</v>
      </c>
      <c r="DZ64" s="48">
        <v>286.61700000000002</v>
      </c>
      <c r="EA64" s="48">
        <v>34107</v>
      </c>
      <c r="EB64" s="48">
        <v>119</v>
      </c>
      <c r="EC64" s="48">
        <v>49738</v>
      </c>
      <c r="ED64" s="48">
        <v>0</v>
      </c>
      <c r="EE64" s="48">
        <v>957710</v>
      </c>
      <c r="EG64" s="48">
        <v>0</v>
      </c>
      <c r="EH64" s="48">
        <v>0</v>
      </c>
      <c r="EI64" s="48">
        <v>0</v>
      </c>
      <c r="EJ64" s="48">
        <v>0</v>
      </c>
      <c r="EK64" s="48">
        <v>0</v>
      </c>
      <c r="EL64" s="48">
        <v>0</v>
      </c>
      <c r="EM64" s="48">
        <v>0</v>
      </c>
      <c r="EN64" s="48">
        <v>0</v>
      </c>
      <c r="EO64" s="48">
        <v>0</v>
      </c>
      <c r="EP64" s="48">
        <v>0</v>
      </c>
      <c r="EQ64" s="48">
        <v>0</v>
      </c>
      <c r="ER64" s="48">
        <v>0</v>
      </c>
      <c r="ES64" s="48">
        <v>0</v>
      </c>
      <c r="ET64" s="48">
        <v>0</v>
      </c>
      <c r="EU64" s="48">
        <v>0</v>
      </c>
      <c r="EV64" s="48">
        <v>0</v>
      </c>
      <c r="EW64" s="48">
        <v>0</v>
      </c>
      <c r="EX64" s="48">
        <v>1052285</v>
      </c>
      <c r="EY64" s="48">
        <v>64502</v>
      </c>
      <c r="EZ64" s="48">
        <v>1071312</v>
      </c>
      <c r="FA64" s="48">
        <v>0</v>
      </c>
      <c r="FB64" s="48">
        <v>0</v>
      </c>
      <c r="FC64" s="48">
        <v>0</v>
      </c>
      <c r="FD64" s="48">
        <v>30073</v>
      </c>
      <c r="FE64" s="48">
        <v>0</v>
      </c>
      <c r="FF64" s="48">
        <v>0</v>
      </c>
      <c r="FG64" s="48">
        <v>0</v>
      </c>
      <c r="FH64" s="48">
        <v>0</v>
      </c>
      <c r="FJ64" s="48">
        <v>0</v>
      </c>
      <c r="FK64" s="48">
        <v>0</v>
      </c>
      <c r="FL64" s="48">
        <v>0</v>
      </c>
      <c r="FM64" s="48">
        <v>0</v>
      </c>
      <c r="FO64" s="48">
        <v>0</v>
      </c>
      <c r="FP64" s="48">
        <v>0</v>
      </c>
      <c r="FQ64" s="48" t="s">
        <v>192</v>
      </c>
      <c r="FR64" s="48">
        <v>119.31699999999999</v>
      </c>
      <c r="FS64" s="48">
        <v>0</v>
      </c>
      <c r="FT64" s="48">
        <v>0</v>
      </c>
      <c r="FU64" s="48">
        <v>0</v>
      </c>
      <c r="FV64" s="48">
        <v>0</v>
      </c>
      <c r="FW64" s="48">
        <v>0</v>
      </c>
      <c r="FX64" s="48">
        <v>0</v>
      </c>
      <c r="FY64" s="48">
        <v>0</v>
      </c>
      <c r="FZ64" s="48">
        <v>0</v>
      </c>
      <c r="GA64" s="48">
        <v>0</v>
      </c>
      <c r="GB64" s="52">
        <v>5.3545445599999998E-2</v>
      </c>
      <c r="GC64" s="52">
        <v>4.68582762E-2</v>
      </c>
      <c r="GD64" s="48">
        <v>0</v>
      </c>
      <c r="GE64" s="48">
        <v>0</v>
      </c>
      <c r="GM64" s="48">
        <v>0</v>
      </c>
      <c r="GN64" s="48">
        <v>0</v>
      </c>
      <c r="GP64" s="48">
        <v>0</v>
      </c>
      <c r="GQ64" s="48">
        <v>0</v>
      </c>
      <c r="GR64" s="48">
        <v>0</v>
      </c>
      <c r="GS64" s="48">
        <v>200.87100000000001</v>
      </c>
      <c r="GT64" s="48">
        <v>1105419</v>
      </c>
      <c r="GU64" s="48">
        <v>0</v>
      </c>
      <c r="GV64" s="48">
        <v>947897</v>
      </c>
      <c r="GW64" s="48">
        <v>0</v>
      </c>
      <c r="GX64" s="48">
        <v>0</v>
      </c>
      <c r="GY64" s="48">
        <v>0</v>
      </c>
      <c r="GZ64" s="48">
        <v>0</v>
      </c>
      <c r="HA64" s="48">
        <v>0</v>
      </c>
      <c r="HB64" s="48">
        <v>0</v>
      </c>
      <c r="HC64" s="48">
        <v>4804.7056220000004</v>
      </c>
      <c r="HD64" s="48">
        <v>109.209</v>
      </c>
      <c r="HE64" s="48">
        <v>1</v>
      </c>
      <c r="HF64" s="48">
        <v>0</v>
      </c>
      <c r="HG64" s="48">
        <v>5078</v>
      </c>
      <c r="HH64" s="48">
        <v>5078</v>
      </c>
      <c r="HI64" s="48">
        <v>1</v>
      </c>
      <c r="HJ64" s="48">
        <v>5.9658499999999997</v>
      </c>
      <c r="HK64" s="48">
        <v>0</v>
      </c>
      <c r="HL64" s="48">
        <v>0</v>
      </c>
      <c r="HM64" s="48">
        <v>0</v>
      </c>
      <c r="HN64" s="48">
        <v>0</v>
      </c>
      <c r="HO64" s="48">
        <v>0</v>
      </c>
      <c r="HP64" s="48">
        <v>0</v>
      </c>
      <c r="HQ64" s="48">
        <v>0</v>
      </c>
      <c r="HR64" s="48">
        <v>0</v>
      </c>
      <c r="HS64" s="48">
        <v>0.97309000000000001</v>
      </c>
      <c r="HT64" s="48">
        <v>965128</v>
      </c>
      <c r="HU64" s="48">
        <v>0</v>
      </c>
      <c r="HV64" s="48">
        <v>0</v>
      </c>
      <c r="HW64" s="48">
        <v>384046</v>
      </c>
      <c r="HX64" s="48">
        <v>192023</v>
      </c>
      <c r="HY64" s="48">
        <v>0</v>
      </c>
      <c r="IA64" s="48">
        <v>0</v>
      </c>
      <c r="IB64" s="48">
        <v>0</v>
      </c>
      <c r="IC64" s="48">
        <v>0</v>
      </c>
      <c r="ID64" s="48">
        <v>0</v>
      </c>
      <c r="IE64" s="48">
        <v>0</v>
      </c>
      <c r="IF64" s="48">
        <v>0</v>
      </c>
      <c r="IG64" s="48">
        <v>0</v>
      </c>
      <c r="IH64" s="48">
        <v>947897</v>
      </c>
      <c r="II64" s="48">
        <v>49738</v>
      </c>
      <c r="IJ64" s="48">
        <v>123415</v>
      </c>
      <c r="IK64" s="48">
        <v>0</v>
      </c>
      <c r="IL64" s="48">
        <v>173153</v>
      </c>
      <c r="IP64" s="48">
        <v>9095</v>
      </c>
      <c r="IQ64" s="48">
        <v>0</v>
      </c>
      <c r="IR64" s="48">
        <v>0</v>
      </c>
      <c r="IS64" s="48">
        <v>0</v>
      </c>
      <c r="IT64" s="48">
        <v>0</v>
      </c>
      <c r="IU64" s="48">
        <v>0</v>
      </c>
      <c r="IV64" s="48">
        <v>1</v>
      </c>
      <c r="IW64" s="48">
        <v>0</v>
      </c>
      <c r="IX64" s="48">
        <v>0</v>
      </c>
    </row>
    <row r="65" spans="1:258" s="48" customFormat="1">
      <c r="A65" s="47">
        <v>57833</v>
      </c>
      <c r="C65" s="48">
        <v>4</v>
      </c>
      <c r="E65" s="48">
        <v>0</v>
      </c>
      <c r="F65" s="48" t="s">
        <v>330</v>
      </c>
      <c r="G65" s="48">
        <v>1</v>
      </c>
      <c r="H65" s="48">
        <v>0</v>
      </c>
      <c r="I65" s="48" t="s">
        <v>537</v>
      </c>
      <c r="J65" s="48">
        <v>0</v>
      </c>
      <c r="L65" s="48">
        <v>12</v>
      </c>
      <c r="M65" s="48" t="s">
        <v>538</v>
      </c>
      <c r="N65" s="48" t="s">
        <v>537</v>
      </c>
      <c r="O65" s="48" t="s">
        <v>537</v>
      </c>
      <c r="P65" s="48">
        <v>0</v>
      </c>
      <c r="R65" s="48">
        <v>135.57</v>
      </c>
      <c r="S65" s="48">
        <v>0</v>
      </c>
      <c r="T65" s="48">
        <v>0</v>
      </c>
      <c r="U65" s="48">
        <v>0.29099999999999998</v>
      </c>
      <c r="V65" s="48">
        <v>4.9059999999999997</v>
      </c>
      <c r="W65" s="48">
        <v>0.155</v>
      </c>
      <c r="X65" s="48">
        <v>0</v>
      </c>
      <c r="Y65" s="48">
        <v>0</v>
      </c>
      <c r="Z65" s="48">
        <v>135.57</v>
      </c>
      <c r="AA65" s="48">
        <v>0</v>
      </c>
      <c r="AB65" s="48">
        <v>0</v>
      </c>
      <c r="AC65" s="48">
        <v>0</v>
      </c>
      <c r="AD65" s="48">
        <v>0</v>
      </c>
      <c r="AE65" s="48">
        <v>0</v>
      </c>
      <c r="AF65" s="48">
        <v>0</v>
      </c>
      <c r="AG65" s="48">
        <v>0.81599999999999995</v>
      </c>
      <c r="AH65" s="48">
        <v>0</v>
      </c>
      <c r="AI65" s="48">
        <v>0</v>
      </c>
      <c r="AJ65" s="48">
        <v>0</v>
      </c>
      <c r="AK65" s="48">
        <v>0</v>
      </c>
      <c r="AL65" s="48">
        <v>0</v>
      </c>
      <c r="AM65" s="48">
        <v>0</v>
      </c>
      <c r="AN65" s="48">
        <v>0</v>
      </c>
      <c r="AO65" s="48">
        <v>0</v>
      </c>
      <c r="AP65" s="48">
        <v>0</v>
      </c>
      <c r="AQ65" s="48">
        <v>10.167</v>
      </c>
      <c r="AR65" s="48">
        <v>0</v>
      </c>
      <c r="AS65" s="48">
        <v>0</v>
      </c>
      <c r="AT65" s="48">
        <v>0</v>
      </c>
      <c r="AU65" s="48">
        <v>0</v>
      </c>
      <c r="AV65" s="48">
        <v>0</v>
      </c>
      <c r="AW65" s="48">
        <v>5.3520000000000003</v>
      </c>
      <c r="AX65" s="48">
        <v>16.638000000000002</v>
      </c>
      <c r="AY65" s="48">
        <v>0</v>
      </c>
      <c r="AZ65" s="48">
        <v>0</v>
      </c>
      <c r="BA65" s="48">
        <v>0</v>
      </c>
      <c r="BB65" s="48">
        <v>130.21799999999999</v>
      </c>
      <c r="BC65" s="48">
        <v>114.17</v>
      </c>
      <c r="BD65" s="48">
        <v>12.555</v>
      </c>
      <c r="BE65" s="48">
        <v>5.76</v>
      </c>
      <c r="BF65" s="48">
        <v>0</v>
      </c>
      <c r="BG65" s="48">
        <v>0</v>
      </c>
      <c r="BH65" s="48">
        <v>0</v>
      </c>
      <c r="BI65" s="48">
        <v>1</v>
      </c>
      <c r="BJ65" s="48">
        <v>0</v>
      </c>
      <c r="BK65" s="48">
        <v>5078</v>
      </c>
      <c r="BL65" s="48">
        <v>6152</v>
      </c>
      <c r="BM65" s="48">
        <v>801101</v>
      </c>
      <c r="BN65" s="48">
        <v>0</v>
      </c>
      <c r="BO65" s="48">
        <v>38980</v>
      </c>
      <c r="BP65" s="48">
        <v>7724</v>
      </c>
      <c r="BQ65" s="48">
        <v>0</v>
      </c>
      <c r="BR65" s="48">
        <v>7724</v>
      </c>
      <c r="BS65" s="48">
        <v>0</v>
      </c>
      <c r="BT65" s="48">
        <v>140475</v>
      </c>
      <c r="BU65" s="48">
        <v>0</v>
      </c>
      <c r="BV65" s="48">
        <v>140475</v>
      </c>
      <c r="BW65" s="48">
        <v>0</v>
      </c>
      <c r="BX65" s="48">
        <v>102357</v>
      </c>
      <c r="BY65" s="48">
        <v>0</v>
      </c>
      <c r="BZ65" s="48">
        <v>0</v>
      </c>
      <c r="CA65" s="48">
        <v>0</v>
      </c>
      <c r="CB65" s="48">
        <v>0</v>
      </c>
      <c r="CC65" s="48">
        <v>5522</v>
      </c>
      <c r="CD65" s="48">
        <v>0</v>
      </c>
      <c r="CE65" s="48">
        <v>107879</v>
      </c>
      <c r="CF65" s="48">
        <v>0</v>
      </c>
      <c r="CG65" s="48">
        <v>0</v>
      </c>
      <c r="CH65" s="48">
        <v>0</v>
      </c>
      <c r="CI65" s="48">
        <v>0</v>
      </c>
      <c r="CJ65" s="48">
        <v>5084</v>
      </c>
      <c r="CK65" s="48">
        <v>4252</v>
      </c>
      <c r="CL65" s="48">
        <v>0</v>
      </c>
      <c r="CM65" s="48">
        <v>4252</v>
      </c>
      <c r="CN65" s="48">
        <v>0</v>
      </c>
      <c r="CO65" s="48">
        <v>0</v>
      </c>
      <c r="CP65" s="48">
        <v>0</v>
      </c>
      <c r="CQ65" s="48">
        <v>0</v>
      </c>
      <c r="CR65" s="48">
        <v>0</v>
      </c>
      <c r="CS65" s="48">
        <v>0</v>
      </c>
      <c r="CT65" s="48">
        <v>0</v>
      </c>
      <c r="CU65" s="48">
        <v>0</v>
      </c>
      <c r="CV65" s="48">
        <v>0</v>
      </c>
      <c r="CW65" s="48">
        <v>0</v>
      </c>
      <c r="CX65" s="48">
        <v>0</v>
      </c>
      <c r="CY65" s="48">
        <v>0</v>
      </c>
      <c r="CZ65" s="48">
        <v>0</v>
      </c>
      <c r="DA65" s="48">
        <v>0</v>
      </c>
      <c r="DB65" s="48">
        <v>0</v>
      </c>
      <c r="DC65" s="48">
        <v>0</v>
      </c>
      <c r="DD65" s="48">
        <v>0</v>
      </c>
      <c r="DE65" s="48">
        <v>0</v>
      </c>
      <c r="DF65" s="48">
        <v>0</v>
      </c>
      <c r="DG65" s="48">
        <v>0</v>
      </c>
      <c r="DH65" s="48">
        <v>5084</v>
      </c>
      <c r="DI65" s="48">
        <v>0</v>
      </c>
      <c r="DJ65" s="48">
        <v>0</v>
      </c>
      <c r="DK65" s="48">
        <v>0</v>
      </c>
      <c r="DL65" s="48">
        <v>0</v>
      </c>
      <c r="DM65" s="48">
        <v>0</v>
      </c>
      <c r="DN65" s="48">
        <v>0</v>
      </c>
      <c r="DO65" s="48">
        <v>0</v>
      </c>
      <c r="DP65" s="48">
        <v>0</v>
      </c>
      <c r="DQ65" s="48">
        <v>0</v>
      </c>
      <c r="DR65" s="48">
        <v>0</v>
      </c>
      <c r="DS65" s="48">
        <v>0</v>
      </c>
      <c r="DU65" s="48">
        <v>1061431</v>
      </c>
      <c r="DV65" s="48">
        <v>0</v>
      </c>
      <c r="DW65" s="48">
        <v>0</v>
      </c>
      <c r="DX65" s="48">
        <v>0</v>
      </c>
      <c r="DY65" s="48">
        <v>0</v>
      </c>
      <c r="DZ65" s="48">
        <v>286.61700000000002</v>
      </c>
      <c r="EA65" s="48">
        <v>38980</v>
      </c>
      <c r="EB65" s="48">
        <v>136</v>
      </c>
      <c r="EC65" s="48">
        <v>38980</v>
      </c>
      <c r="ED65" s="48">
        <v>0</v>
      </c>
      <c r="EE65" s="48">
        <v>1022451</v>
      </c>
      <c r="EG65" s="48">
        <v>0</v>
      </c>
      <c r="EH65" s="48">
        <v>0</v>
      </c>
      <c r="EI65" s="48">
        <v>0</v>
      </c>
      <c r="EJ65" s="48">
        <v>0</v>
      </c>
      <c r="EK65" s="48">
        <v>0</v>
      </c>
      <c r="EL65" s="48">
        <v>0</v>
      </c>
      <c r="EM65" s="48">
        <v>0</v>
      </c>
      <c r="EN65" s="48">
        <v>0</v>
      </c>
      <c r="EO65" s="48">
        <v>0</v>
      </c>
      <c r="EP65" s="48">
        <v>0</v>
      </c>
      <c r="EQ65" s="48">
        <v>0</v>
      </c>
      <c r="ER65" s="48">
        <v>0</v>
      </c>
      <c r="ES65" s="48">
        <v>0</v>
      </c>
      <c r="ET65" s="48">
        <v>0</v>
      </c>
      <c r="EU65" s="48">
        <v>0</v>
      </c>
      <c r="EV65" s="48">
        <v>0</v>
      </c>
      <c r="EW65" s="48">
        <v>0</v>
      </c>
      <c r="EX65" s="48">
        <v>1123664</v>
      </c>
      <c r="EY65" s="48">
        <v>69029</v>
      </c>
      <c r="EZ65" s="48">
        <v>1128748</v>
      </c>
      <c r="FA65" s="48">
        <v>0</v>
      </c>
      <c r="FB65" s="48">
        <v>0</v>
      </c>
      <c r="FC65" s="48">
        <v>0</v>
      </c>
      <c r="FD65" s="48">
        <v>32184</v>
      </c>
      <c r="FE65" s="48">
        <v>0</v>
      </c>
      <c r="FF65" s="48">
        <v>0</v>
      </c>
      <c r="FG65" s="48">
        <v>0</v>
      </c>
      <c r="FH65" s="48">
        <v>0</v>
      </c>
      <c r="FJ65" s="48">
        <v>0</v>
      </c>
      <c r="FK65" s="48">
        <v>0</v>
      </c>
      <c r="FL65" s="48">
        <v>0</v>
      </c>
      <c r="FM65" s="48">
        <v>0</v>
      </c>
      <c r="FO65" s="48">
        <v>0</v>
      </c>
      <c r="FP65" s="48">
        <v>0</v>
      </c>
      <c r="FQ65" s="48" t="s">
        <v>88</v>
      </c>
      <c r="FR65" s="48">
        <v>135.57</v>
      </c>
      <c r="FS65" s="48">
        <v>0</v>
      </c>
      <c r="FT65" s="48">
        <v>0</v>
      </c>
      <c r="FU65" s="48">
        <v>0</v>
      </c>
      <c r="FV65" s="48">
        <v>0</v>
      </c>
      <c r="FW65" s="48">
        <v>0</v>
      </c>
      <c r="FX65" s="48">
        <v>0</v>
      </c>
      <c r="FY65" s="48">
        <v>0</v>
      </c>
      <c r="FZ65" s="48">
        <v>0</v>
      </c>
      <c r="GA65" s="48">
        <v>0</v>
      </c>
      <c r="GB65" s="52">
        <v>5.3545445599999998E-2</v>
      </c>
      <c r="GC65" s="52">
        <v>4.68582762E-2</v>
      </c>
      <c r="GD65" s="48">
        <v>0</v>
      </c>
      <c r="GE65" s="48">
        <v>0</v>
      </c>
      <c r="GM65" s="48">
        <v>0</v>
      </c>
      <c r="GN65" s="48">
        <v>0</v>
      </c>
      <c r="GP65" s="48">
        <v>0</v>
      </c>
      <c r="GQ65" s="48">
        <v>0</v>
      </c>
      <c r="GR65" s="48">
        <v>0</v>
      </c>
      <c r="GS65" s="48">
        <v>214.97</v>
      </c>
      <c r="GT65" s="48">
        <v>1167728</v>
      </c>
      <c r="GU65" s="48">
        <v>0</v>
      </c>
      <c r="GV65" s="48">
        <v>1895988</v>
      </c>
      <c r="GW65" s="48">
        <v>0</v>
      </c>
      <c r="GX65" s="48">
        <v>0</v>
      </c>
      <c r="GY65" s="48">
        <v>0</v>
      </c>
      <c r="GZ65" s="48">
        <v>0</v>
      </c>
      <c r="HA65" s="48">
        <v>0</v>
      </c>
      <c r="HB65" s="48">
        <v>0</v>
      </c>
      <c r="HC65" s="48">
        <v>4804.7056220000004</v>
      </c>
      <c r="HD65" s="48">
        <v>130.21799999999999</v>
      </c>
      <c r="HE65" s="48">
        <v>1</v>
      </c>
      <c r="HF65" s="48">
        <v>0</v>
      </c>
      <c r="HG65" s="48">
        <v>5078</v>
      </c>
      <c r="HH65" s="48">
        <v>5078</v>
      </c>
      <c r="HI65" s="48">
        <v>1</v>
      </c>
      <c r="HJ65" s="48">
        <v>6.7785000000000002</v>
      </c>
      <c r="HK65" s="48">
        <v>0</v>
      </c>
      <c r="HL65" s="48">
        <v>0</v>
      </c>
      <c r="HM65" s="48">
        <v>0</v>
      </c>
      <c r="HN65" s="48">
        <v>0</v>
      </c>
      <c r="HO65" s="48">
        <v>0</v>
      </c>
      <c r="HP65" s="48">
        <v>0</v>
      </c>
      <c r="HQ65" s="48">
        <v>0</v>
      </c>
      <c r="HR65" s="48">
        <v>0</v>
      </c>
      <c r="HS65" s="48">
        <v>0.97309000000000001</v>
      </c>
      <c r="HT65" s="48">
        <v>1032868</v>
      </c>
      <c r="HU65" s="48">
        <v>0</v>
      </c>
      <c r="HV65" s="48">
        <v>0</v>
      </c>
      <c r="HW65" s="48">
        <v>384046</v>
      </c>
      <c r="HX65" s="48">
        <v>192023</v>
      </c>
      <c r="HY65" s="48">
        <v>0</v>
      </c>
      <c r="IA65" s="48">
        <v>0</v>
      </c>
      <c r="IB65" s="48">
        <v>0</v>
      </c>
      <c r="IC65" s="48">
        <v>0</v>
      </c>
      <c r="ID65" s="48">
        <v>0</v>
      </c>
      <c r="IE65" s="48">
        <v>0</v>
      </c>
      <c r="IF65" s="48">
        <v>0</v>
      </c>
      <c r="IG65" s="48">
        <v>0</v>
      </c>
      <c r="IH65" s="48">
        <v>1895988</v>
      </c>
      <c r="II65" s="48">
        <v>38980</v>
      </c>
      <c r="IJ65" s="48">
        <v>-767240</v>
      </c>
      <c r="IK65" s="48">
        <v>0</v>
      </c>
      <c r="IL65" s="48">
        <v>-728260</v>
      </c>
      <c r="IP65" s="48">
        <v>9095</v>
      </c>
      <c r="IQ65" s="48">
        <v>0</v>
      </c>
      <c r="IR65" s="48">
        <v>0</v>
      </c>
      <c r="IS65" s="48">
        <v>0</v>
      </c>
      <c r="IT65" s="48">
        <v>0</v>
      </c>
      <c r="IU65" s="48">
        <v>0</v>
      </c>
      <c r="IV65" s="48">
        <v>1</v>
      </c>
      <c r="IW65" s="48">
        <v>0</v>
      </c>
      <c r="IX65" s="48">
        <v>0</v>
      </c>
    </row>
    <row r="66" spans="1:258" s="48" customFormat="1">
      <c r="A66" s="47">
        <v>57834</v>
      </c>
      <c r="C66" s="48">
        <v>4</v>
      </c>
      <c r="E66" s="48">
        <v>0</v>
      </c>
      <c r="F66" s="48" t="s">
        <v>330</v>
      </c>
      <c r="G66" s="48">
        <v>1</v>
      </c>
      <c r="H66" s="48">
        <v>0</v>
      </c>
      <c r="I66" s="48" t="s">
        <v>537</v>
      </c>
      <c r="J66" s="48">
        <v>0</v>
      </c>
      <c r="L66" s="48">
        <v>12</v>
      </c>
      <c r="M66" s="48" t="s">
        <v>538</v>
      </c>
      <c r="N66" s="48" t="s">
        <v>537</v>
      </c>
      <c r="O66" s="48" t="s">
        <v>537</v>
      </c>
      <c r="P66" s="48">
        <v>0</v>
      </c>
      <c r="R66" s="48">
        <v>343.529</v>
      </c>
      <c r="S66" s="48">
        <v>0</v>
      </c>
      <c r="T66" s="48">
        <v>0</v>
      </c>
      <c r="U66" s="48">
        <v>2.4E-2</v>
      </c>
      <c r="V66" s="48">
        <v>3.4649999999999999</v>
      </c>
      <c r="W66" s="48">
        <v>0</v>
      </c>
      <c r="X66" s="48">
        <v>0</v>
      </c>
      <c r="Y66" s="48">
        <v>0</v>
      </c>
      <c r="Z66" s="48">
        <v>343.529</v>
      </c>
      <c r="AA66" s="48">
        <v>0</v>
      </c>
      <c r="AB66" s="48">
        <v>0</v>
      </c>
      <c r="AC66" s="48">
        <v>0</v>
      </c>
      <c r="AD66" s="48">
        <v>357.86</v>
      </c>
      <c r="AE66" s="48">
        <v>2.6629999999999998</v>
      </c>
      <c r="AF66" s="48">
        <v>0</v>
      </c>
      <c r="AG66" s="48">
        <v>18.562000000000001</v>
      </c>
      <c r="AH66" s="48">
        <v>0</v>
      </c>
      <c r="AI66" s="48">
        <v>0</v>
      </c>
      <c r="AJ66" s="48">
        <v>0</v>
      </c>
      <c r="AK66" s="48">
        <v>0</v>
      </c>
      <c r="AL66" s="48">
        <v>0</v>
      </c>
      <c r="AM66" s="48">
        <v>0</v>
      </c>
      <c r="AN66" s="48">
        <v>0</v>
      </c>
      <c r="AO66" s="48">
        <v>0</v>
      </c>
      <c r="AP66" s="48">
        <v>0</v>
      </c>
      <c r="AQ66" s="48">
        <v>0</v>
      </c>
      <c r="AR66" s="48">
        <v>0</v>
      </c>
      <c r="AS66" s="48">
        <v>0</v>
      </c>
      <c r="AT66" s="48">
        <v>0</v>
      </c>
      <c r="AU66" s="48">
        <v>0</v>
      </c>
      <c r="AV66" s="48">
        <v>0</v>
      </c>
      <c r="AW66" s="48">
        <v>3.4889999999999999</v>
      </c>
      <c r="AX66" s="48">
        <v>10.515000000000001</v>
      </c>
      <c r="AY66" s="48">
        <v>0</v>
      </c>
      <c r="AZ66" s="48">
        <v>0</v>
      </c>
      <c r="BA66" s="48">
        <v>39.79</v>
      </c>
      <c r="BB66" s="48">
        <v>300.25</v>
      </c>
      <c r="BC66" s="48">
        <v>249.17</v>
      </c>
      <c r="BD66" s="48">
        <v>7.4939999999999998</v>
      </c>
      <c r="BE66" s="48">
        <v>0</v>
      </c>
      <c r="BF66" s="48">
        <v>0</v>
      </c>
      <c r="BG66" s="48">
        <v>0</v>
      </c>
      <c r="BH66" s="48">
        <v>0</v>
      </c>
      <c r="BI66" s="48">
        <v>1</v>
      </c>
      <c r="BJ66" s="48">
        <v>0</v>
      </c>
      <c r="BK66" s="48">
        <v>5078</v>
      </c>
      <c r="BL66" s="48">
        <v>6152</v>
      </c>
      <c r="BM66" s="48">
        <v>1847138</v>
      </c>
      <c r="BN66" s="48">
        <v>0</v>
      </c>
      <c r="BO66" s="48">
        <v>192206</v>
      </c>
      <c r="BP66" s="48">
        <v>4610</v>
      </c>
      <c r="BQ66" s="48">
        <v>0</v>
      </c>
      <c r="BR66" s="48">
        <v>4610</v>
      </c>
      <c r="BS66" s="48">
        <v>0</v>
      </c>
      <c r="BT66" s="48">
        <v>306579</v>
      </c>
      <c r="BU66" s="48">
        <v>0</v>
      </c>
      <c r="BV66" s="48">
        <v>346061</v>
      </c>
      <c r="BW66" s="48">
        <v>39482</v>
      </c>
      <c r="BX66" s="48">
        <v>64688</v>
      </c>
      <c r="BY66" s="48">
        <v>0</v>
      </c>
      <c r="BZ66" s="48">
        <v>0</v>
      </c>
      <c r="CA66" s="48">
        <v>0</v>
      </c>
      <c r="CB66" s="48">
        <v>0</v>
      </c>
      <c r="CC66" s="48">
        <v>125613</v>
      </c>
      <c r="CD66" s="48">
        <v>0</v>
      </c>
      <c r="CE66" s="48">
        <v>190301</v>
      </c>
      <c r="CF66" s="48">
        <v>94470</v>
      </c>
      <c r="CG66" s="48">
        <v>330464</v>
      </c>
      <c r="CH66" s="48">
        <v>0</v>
      </c>
      <c r="CI66" s="48">
        <v>330464</v>
      </c>
      <c r="CJ66" s="48">
        <v>0</v>
      </c>
      <c r="CK66" s="48">
        <v>0</v>
      </c>
      <c r="CL66" s="48">
        <v>0</v>
      </c>
      <c r="CM66" s="48">
        <v>0</v>
      </c>
      <c r="CN66" s="48">
        <v>0</v>
      </c>
      <c r="CO66" s="48">
        <v>0</v>
      </c>
      <c r="CP66" s="48">
        <v>0</v>
      </c>
      <c r="CQ66" s="48">
        <v>0</v>
      </c>
      <c r="CR66" s="48">
        <v>0</v>
      </c>
      <c r="CS66" s="48">
        <v>0</v>
      </c>
      <c r="CT66" s="48">
        <v>0</v>
      </c>
      <c r="CU66" s="48">
        <v>0</v>
      </c>
      <c r="CV66" s="48">
        <v>0</v>
      </c>
      <c r="CW66" s="48">
        <v>0</v>
      </c>
      <c r="CX66" s="48">
        <v>0</v>
      </c>
      <c r="CY66" s="48">
        <v>0</v>
      </c>
      <c r="CZ66" s="48">
        <v>0</v>
      </c>
      <c r="DA66" s="48">
        <v>0</v>
      </c>
      <c r="DB66" s="48">
        <v>0</v>
      </c>
      <c r="DC66" s="48">
        <v>0</v>
      </c>
      <c r="DD66" s="48">
        <v>0</v>
      </c>
      <c r="DE66" s="48">
        <v>0</v>
      </c>
      <c r="DF66" s="48">
        <v>0</v>
      </c>
      <c r="DG66" s="48">
        <v>0</v>
      </c>
      <c r="DH66" s="48">
        <v>0</v>
      </c>
      <c r="DI66" s="48">
        <v>0</v>
      </c>
      <c r="DJ66" s="48">
        <v>115264</v>
      </c>
      <c r="DK66" s="48">
        <v>0</v>
      </c>
      <c r="DL66" s="48">
        <v>0</v>
      </c>
      <c r="DM66" s="48">
        <v>0</v>
      </c>
      <c r="DN66" s="48">
        <v>115264</v>
      </c>
      <c r="DO66" s="48">
        <v>0</v>
      </c>
      <c r="DP66" s="48">
        <v>0</v>
      </c>
      <c r="DQ66" s="48">
        <v>0</v>
      </c>
      <c r="DR66" s="48">
        <v>0</v>
      </c>
      <c r="DS66" s="48">
        <v>115264</v>
      </c>
      <c r="DU66" s="48">
        <v>2928308</v>
      </c>
      <c r="DV66" s="48">
        <v>0</v>
      </c>
      <c r="DW66" s="48">
        <v>0</v>
      </c>
      <c r="DX66" s="48">
        <v>0</v>
      </c>
      <c r="DY66" s="48">
        <v>0</v>
      </c>
      <c r="DZ66" s="48">
        <v>286.61700000000002</v>
      </c>
      <c r="EA66" s="48">
        <v>97736</v>
      </c>
      <c r="EB66" s="48">
        <v>341</v>
      </c>
      <c r="EC66" s="48">
        <v>192206</v>
      </c>
      <c r="ED66" s="48">
        <v>0</v>
      </c>
      <c r="EE66" s="48">
        <v>2736102</v>
      </c>
      <c r="EG66" s="48">
        <v>0</v>
      </c>
      <c r="EH66" s="48">
        <v>0</v>
      </c>
      <c r="EI66" s="48">
        <v>0</v>
      </c>
      <c r="EJ66" s="48">
        <v>0</v>
      </c>
      <c r="EK66" s="48">
        <v>0</v>
      </c>
      <c r="EL66" s="48">
        <v>0</v>
      </c>
      <c r="EM66" s="48">
        <v>0</v>
      </c>
      <c r="EN66" s="48">
        <v>0</v>
      </c>
      <c r="EO66" s="48">
        <v>0</v>
      </c>
      <c r="EP66" s="48">
        <v>0</v>
      </c>
      <c r="EQ66" s="48">
        <v>0</v>
      </c>
      <c r="ER66" s="48">
        <v>0</v>
      </c>
      <c r="ES66" s="48">
        <v>0</v>
      </c>
      <c r="ET66" s="48">
        <v>0</v>
      </c>
      <c r="EU66" s="48">
        <v>0</v>
      </c>
      <c r="EV66" s="48">
        <v>0</v>
      </c>
      <c r="EW66" s="48">
        <v>0</v>
      </c>
      <c r="EX66" s="48">
        <v>2995333</v>
      </c>
      <c r="EY66" s="48">
        <v>176801</v>
      </c>
      <c r="EZ66" s="48">
        <v>3089803</v>
      </c>
      <c r="FA66" s="48">
        <v>0</v>
      </c>
      <c r="FB66" s="48">
        <v>0</v>
      </c>
      <c r="FC66" s="48">
        <v>0</v>
      </c>
      <c r="FD66" s="48">
        <v>82430</v>
      </c>
      <c r="FE66" s="48">
        <v>0</v>
      </c>
      <c r="FF66" s="48">
        <v>0</v>
      </c>
      <c r="FG66" s="48">
        <v>0</v>
      </c>
      <c r="FH66" s="48">
        <v>0</v>
      </c>
      <c r="FJ66" s="48">
        <v>0</v>
      </c>
      <c r="FK66" s="48">
        <v>0</v>
      </c>
      <c r="FL66" s="48">
        <v>0</v>
      </c>
      <c r="FM66" s="48">
        <v>0</v>
      </c>
      <c r="FO66" s="48">
        <v>0</v>
      </c>
      <c r="FP66" s="48">
        <v>0</v>
      </c>
      <c r="FQ66" s="48" t="s">
        <v>89</v>
      </c>
      <c r="FR66" s="48">
        <v>343.529</v>
      </c>
      <c r="FS66" s="48">
        <v>0</v>
      </c>
      <c r="FT66" s="48">
        <v>0</v>
      </c>
      <c r="FU66" s="48">
        <v>0</v>
      </c>
      <c r="FV66" s="48">
        <v>0</v>
      </c>
      <c r="FW66" s="48">
        <v>0</v>
      </c>
      <c r="FX66" s="48">
        <v>0</v>
      </c>
      <c r="FY66" s="48">
        <v>0</v>
      </c>
      <c r="FZ66" s="48">
        <v>0</v>
      </c>
      <c r="GA66" s="48">
        <v>0</v>
      </c>
      <c r="GB66" s="52">
        <v>5.3545445599999998E-2</v>
      </c>
      <c r="GC66" s="52">
        <v>4.68582762E-2</v>
      </c>
      <c r="GD66" s="48">
        <v>0</v>
      </c>
      <c r="GE66" s="48">
        <v>0</v>
      </c>
      <c r="GM66" s="48">
        <v>0</v>
      </c>
      <c r="GN66" s="48">
        <v>0</v>
      </c>
      <c r="GP66" s="48">
        <v>0</v>
      </c>
      <c r="GQ66" s="48">
        <v>0</v>
      </c>
      <c r="GR66" s="48">
        <v>0</v>
      </c>
      <c r="GS66" s="48">
        <v>550.58900000000006</v>
      </c>
      <c r="GT66" s="48">
        <v>3187539</v>
      </c>
      <c r="GU66" s="48">
        <v>0</v>
      </c>
      <c r="GV66" s="48">
        <v>3581107</v>
      </c>
      <c r="GW66" s="48">
        <v>0</v>
      </c>
      <c r="GX66" s="48">
        <v>0</v>
      </c>
      <c r="GY66" s="48">
        <v>0</v>
      </c>
      <c r="GZ66" s="48">
        <v>0</v>
      </c>
      <c r="HA66" s="48">
        <v>0</v>
      </c>
      <c r="HB66" s="48">
        <v>0</v>
      </c>
      <c r="HC66" s="48">
        <v>4804.7056220000004</v>
      </c>
      <c r="HD66" s="48">
        <v>300.25</v>
      </c>
      <c r="HE66" s="48">
        <v>1</v>
      </c>
      <c r="HF66" s="48">
        <v>0</v>
      </c>
      <c r="HG66" s="48">
        <v>5078</v>
      </c>
      <c r="HH66" s="48">
        <v>5078</v>
      </c>
      <c r="HI66" s="48">
        <v>1</v>
      </c>
      <c r="HJ66" s="48">
        <v>17.176449999999999</v>
      </c>
      <c r="HK66" s="48">
        <v>0</v>
      </c>
      <c r="HL66" s="48">
        <v>0</v>
      </c>
      <c r="HM66" s="48">
        <v>0</v>
      </c>
      <c r="HN66" s="48">
        <v>0</v>
      </c>
      <c r="HO66" s="48">
        <v>0</v>
      </c>
      <c r="HP66" s="48">
        <v>0</v>
      </c>
      <c r="HQ66" s="48">
        <v>0</v>
      </c>
      <c r="HR66" s="48">
        <v>0</v>
      </c>
      <c r="HS66" s="48">
        <v>0.97309000000000001</v>
      </c>
      <c r="HT66" s="48">
        <v>2645418</v>
      </c>
      <c r="HU66" s="48">
        <v>0</v>
      </c>
      <c r="HV66" s="48">
        <v>0</v>
      </c>
      <c r="HW66" s="48">
        <v>384046</v>
      </c>
      <c r="HX66" s="48">
        <v>192023</v>
      </c>
      <c r="HY66" s="48">
        <v>0</v>
      </c>
      <c r="IA66" s="48">
        <v>0</v>
      </c>
      <c r="IB66" s="48">
        <v>0</v>
      </c>
      <c r="IC66" s="48">
        <v>0</v>
      </c>
      <c r="ID66" s="48">
        <v>0</v>
      </c>
      <c r="IE66" s="48">
        <v>0</v>
      </c>
      <c r="IF66" s="48">
        <v>0</v>
      </c>
      <c r="IG66" s="48">
        <v>0</v>
      </c>
      <c r="IH66" s="48">
        <v>3581107</v>
      </c>
      <c r="II66" s="48">
        <v>192206</v>
      </c>
      <c r="IJ66" s="48">
        <v>-491304</v>
      </c>
      <c r="IK66" s="48">
        <v>0</v>
      </c>
      <c r="IL66" s="48">
        <v>-299098</v>
      </c>
      <c r="IP66" s="48">
        <v>9095</v>
      </c>
      <c r="IQ66" s="48">
        <v>0</v>
      </c>
      <c r="IR66" s="48">
        <v>0</v>
      </c>
      <c r="IS66" s="48">
        <v>0</v>
      </c>
      <c r="IT66" s="48">
        <v>0</v>
      </c>
      <c r="IU66" s="48">
        <v>0</v>
      </c>
      <c r="IV66" s="48">
        <v>1</v>
      </c>
      <c r="IW66" s="48">
        <v>0</v>
      </c>
      <c r="IX66" s="48">
        <v>0</v>
      </c>
    </row>
    <row r="67" spans="1:258" s="48" customFormat="1">
      <c r="A67" s="47">
        <v>57835</v>
      </c>
      <c r="C67" s="48">
        <v>4</v>
      </c>
      <c r="E67" s="48">
        <v>0</v>
      </c>
      <c r="F67" s="48" t="s">
        <v>330</v>
      </c>
      <c r="G67" s="48">
        <v>1</v>
      </c>
      <c r="H67" s="48">
        <v>0</v>
      </c>
      <c r="I67" s="48" t="s">
        <v>537</v>
      </c>
      <c r="J67" s="48">
        <v>0</v>
      </c>
      <c r="L67" s="48">
        <v>12</v>
      </c>
      <c r="M67" s="48" t="s">
        <v>538</v>
      </c>
      <c r="N67" s="48" t="s">
        <v>537</v>
      </c>
      <c r="O67" s="48" t="s">
        <v>537</v>
      </c>
      <c r="P67" s="48">
        <v>0</v>
      </c>
      <c r="R67" s="48">
        <v>934.31600000000003</v>
      </c>
      <c r="S67" s="48">
        <v>0</v>
      </c>
      <c r="T67" s="48">
        <v>0</v>
      </c>
      <c r="U67" s="48">
        <v>0.56899999999999995</v>
      </c>
      <c r="V67" s="48">
        <v>6.7919999999999998</v>
      </c>
      <c r="W67" s="48">
        <v>0</v>
      </c>
      <c r="X67" s="48">
        <v>0</v>
      </c>
      <c r="Y67" s="48">
        <v>0</v>
      </c>
      <c r="Z67" s="48">
        <v>934.31600000000003</v>
      </c>
      <c r="AA67" s="48">
        <v>0</v>
      </c>
      <c r="AB67" s="48">
        <v>0</v>
      </c>
      <c r="AC67" s="48">
        <v>0</v>
      </c>
      <c r="AD67" s="48">
        <v>0</v>
      </c>
      <c r="AE67" s="48">
        <v>0</v>
      </c>
      <c r="AF67" s="48">
        <v>0</v>
      </c>
      <c r="AG67" s="48">
        <v>13.153</v>
      </c>
      <c r="AH67" s="48">
        <v>0</v>
      </c>
      <c r="AI67" s="48">
        <v>0</v>
      </c>
      <c r="AJ67" s="48">
        <v>0</v>
      </c>
      <c r="AK67" s="48">
        <v>0</v>
      </c>
      <c r="AL67" s="48">
        <v>0</v>
      </c>
      <c r="AM67" s="48">
        <v>0</v>
      </c>
      <c r="AN67" s="48">
        <v>0</v>
      </c>
      <c r="AO67" s="48">
        <v>0</v>
      </c>
      <c r="AP67" s="48">
        <v>0</v>
      </c>
      <c r="AQ67" s="48">
        <v>0</v>
      </c>
      <c r="AR67" s="48">
        <v>0</v>
      </c>
      <c r="AS67" s="48">
        <v>0</v>
      </c>
      <c r="AT67" s="48">
        <v>0</v>
      </c>
      <c r="AU67" s="48">
        <v>0</v>
      </c>
      <c r="AV67" s="48">
        <v>0</v>
      </c>
      <c r="AW67" s="48">
        <v>7.3609999999999998</v>
      </c>
      <c r="AX67" s="48">
        <v>23.221</v>
      </c>
      <c r="AY67" s="48">
        <v>0</v>
      </c>
      <c r="AZ67" s="48">
        <v>0</v>
      </c>
      <c r="BA67" s="48">
        <v>0</v>
      </c>
      <c r="BB67" s="48">
        <v>926.95500000000004</v>
      </c>
      <c r="BC67" s="48">
        <v>1010.67</v>
      </c>
      <c r="BD67" s="48">
        <v>367.20299999999997</v>
      </c>
      <c r="BE67" s="48">
        <v>0</v>
      </c>
      <c r="BF67" s="48">
        <v>0</v>
      </c>
      <c r="BG67" s="48">
        <v>0</v>
      </c>
      <c r="BH67" s="48">
        <v>42</v>
      </c>
      <c r="BI67" s="48">
        <v>1</v>
      </c>
      <c r="BJ67" s="48">
        <v>0</v>
      </c>
      <c r="BK67" s="48">
        <v>5078</v>
      </c>
      <c r="BL67" s="48">
        <v>6152</v>
      </c>
      <c r="BM67" s="48">
        <v>5702627</v>
      </c>
      <c r="BN67" s="48">
        <v>0</v>
      </c>
      <c r="BO67" s="48">
        <v>268560</v>
      </c>
      <c r="BP67" s="48">
        <v>225903</v>
      </c>
      <c r="BQ67" s="48">
        <v>0</v>
      </c>
      <c r="BR67" s="48">
        <v>225903</v>
      </c>
      <c r="BS67" s="48">
        <v>0</v>
      </c>
      <c r="BT67" s="48">
        <v>1243528</v>
      </c>
      <c r="BU67" s="48">
        <v>0</v>
      </c>
      <c r="BV67" s="48">
        <v>1243528</v>
      </c>
      <c r="BW67" s="48">
        <v>0</v>
      </c>
      <c r="BX67" s="48">
        <v>142856</v>
      </c>
      <c r="BY67" s="48">
        <v>0</v>
      </c>
      <c r="BZ67" s="48">
        <v>0</v>
      </c>
      <c r="CA67" s="48">
        <v>0</v>
      </c>
      <c r="CB67" s="48">
        <v>0</v>
      </c>
      <c r="CC67" s="48">
        <v>89009</v>
      </c>
      <c r="CD67" s="48">
        <v>0</v>
      </c>
      <c r="CE67" s="48">
        <v>231865</v>
      </c>
      <c r="CF67" s="48">
        <v>0</v>
      </c>
      <c r="CG67" s="48">
        <v>0</v>
      </c>
      <c r="CH67" s="48">
        <v>0</v>
      </c>
      <c r="CI67" s="48">
        <v>0</v>
      </c>
      <c r="CJ67" s="48">
        <v>0</v>
      </c>
      <c r="CK67" s="48">
        <v>0</v>
      </c>
      <c r="CL67" s="48">
        <v>0</v>
      </c>
      <c r="CM67" s="48">
        <v>0</v>
      </c>
      <c r="CN67" s="48">
        <v>0</v>
      </c>
      <c r="CO67" s="48">
        <v>0</v>
      </c>
      <c r="CP67" s="48">
        <v>0</v>
      </c>
      <c r="CQ67" s="48">
        <v>0</v>
      </c>
      <c r="CR67" s="48">
        <v>0</v>
      </c>
      <c r="CS67" s="48">
        <v>0</v>
      </c>
      <c r="CT67" s="48">
        <v>0</v>
      </c>
      <c r="CU67" s="48">
        <v>0</v>
      </c>
      <c r="CV67" s="48">
        <v>0</v>
      </c>
      <c r="CW67" s="48">
        <v>0</v>
      </c>
      <c r="CX67" s="48">
        <v>0</v>
      </c>
      <c r="CY67" s="48">
        <v>0</v>
      </c>
      <c r="CZ67" s="48">
        <v>0</v>
      </c>
      <c r="DA67" s="48">
        <v>0</v>
      </c>
      <c r="DB67" s="48">
        <v>0</v>
      </c>
      <c r="DC67" s="48">
        <v>0</v>
      </c>
      <c r="DD67" s="48">
        <v>0</v>
      </c>
      <c r="DE67" s="48">
        <v>0</v>
      </c>
      <c r="DF67" s="48">
        <v>0</v>
      </c>
      <c r="DG67" s="48">
        <v>0</v>
      </c>
      <c r="DH67" s="48">
        <v>0</v>
      </c>
      <c r="DI67" s="48">
        <v>0</v>
      </c>
      <c r="DJ67" s="48">
        <v>0</v>
      </c>
      <c r="DK67" s="48">
        <v>0</v>
      </c>
      <c r="DL67" s="48">
        <v>0</v>
      </c>
      <c r="DM67" s="48">
        <v>0</v>
      </c>
      <c r="DN67" s="48">
        <v>0</v>
      </c>
      <c r="DO67" s="48">
        <v>0</v>
      </c>
      <c r="DP67" s="48">
        <v>0</v>
      </c>
      <c r="DQ67" s="48">
        <v>0</v>
      </c>
      <c r="DR67" s="48">
        <v>0</v>
      </c>
      <c r="DS67" s="48">
        <v>0</v>
      </c>
      <c r="DU67" s="48">
        <v>7403923</v>
      </c>
      <c r="DV67" s="48">
        <v>0</v>
      </c>
      <c r="DW67" s="48">
        <v>0</v>
      </c>
      <c r="DX67" s="48">
        <v>0</v>
      </c>
      <c r="DY67" s="48">
        <v>0</v>
      </c>
      <c r="DZ67" s="48">
        <v>286.61700000000002</v>
      </c>
      <c r="EA67" s="48">
        <v>268560</v>
      </c>
      <c r="EB67" s="48">
        <v>937</v>
      </c>
      <c r="EC67" s="48">
        <v>268560</v>
      </c>
      <c r="ED67" s="48">
        <v>0</v>
      </c>
      <c r="EE67" s="48">
        <v>7135363</v>
      </c>
      <c r="EG67" s="48">
        <v>0</v>
      </c>
      <c r="EH67" s="48">
        <v>0</v>
      </c>
      <c r="EI67" s="48">
        <v>0</v>
      </c>
      <c r="EJ67" s="48">
        <v>0</v>
      </c>
      <c r="EK67" s="48">
        <v>0</v>
      </c>
      <c r="EL67" s="48">
        <v>0</v>
      </c>
      <c r="EM67" s="48">
        <v>0</v>
      </c>
      <c r="EN67" s="48">
        <v>0</v>
      </c>
      <c r="EO67" s="48">
        <v>0</v>
      </c>
      <c r="EP67" s="48">
        <v>0</v>
      </c>
      <c r="EQ67" s="48">
        <v>0</v>
      </c>
      <c r="ER67" s="48">
        <v>0</v>
      </c>
      <c r="ES67" s="48">
        <v>0</v>
      </c>
      <c r="ET67" s="48">
        <v>0</v>
      </c>
      <c r="EU67" s="48">
        <v>0</v>
      </c>
      <c r="EV67" s="48">
        <v>0</v>
      </c>
      <c r="EW67" s="48">
        <v>0</v>
      </c>
      <c r="EX67" s="48">
        <v>7841366</v>
      </c>
      <c r="EY67" s="48">
        <v>481509</v>
      </c>
      <c r="EZ67" s="48">
        <v>7841366</v>
      </c>
      <c r="FA67" s="48">
        <v>0</v>
      </c>
      <c r="FB67" s="48">
        <v>0</v>
      </c>
      <c r="FC67" s="48">
        <v>0</v>
      </c>
      <c r="FD67" s="48">
        <v>224494</v>
      </c>
      <c r="FE67" s="48">
        <v>0</v>
      </c>
      <c r="FF67" s="48">
        <v>0</v>
      </c>
      <c r="FG67" s="48">
        <v>0</v>
      </c>
      <c r="FH67" s="48">
        <v>0</v>
      </c>
      <c r="FJ67" s="48">
        <v>0</v>
      </c>
      <c r="FK67" s="48">
        <v>0</v>
      </c>
      <c r="FL67" s="48">
        <v>0</v>
      </c>
      <c r="FM67" s="48">
        <v>0</v>
      </c>
      <c r="FO67" s="48">
        <v>0</v>
      </c>
      <c r="FP67" s="48">
        <v>0</v>
      </c>
      <c r="FQ67" s="48" t="s">
        <v>194</v>
      </c>
      <c r="FR67" s="48">
        <v>934.31600000000003</v>
      </c>
      <c r="FS67" s="48">
        <v>0</v>
      </c>
      <c r="FT67" s="48">
        <v>0</v>
      </c>
      <c r="FU67" s="48">
        <v>0</v>
      </c>
      <c r="FV67" s="48">
        <v>0</v>
      </c>
      <c r="FW67" s="48">
        <v>0</v>
      </c>
      <c r="FX67" s="48">
        <v>0</v>
      </c>
      <c r="FY67" s="48">
        <v>0</v>
      </c>
      <c r="FZ67" s="48">
        <v>0</v>
      </c>
      <c r="GA67" s="48">
        <v>0</v>
      </c>
      <c r="GB67" s="52">
        <v>5.3545445599999998E-2</v>
      </c>
      <c r="GC67" s="52">
        <v>4.68582762E-2</v>
      </c>
      <c r="GD67" s="48">
        <v>0</v>
      </c>
      <c r="GE67" s="48">
        <v>0</v>
      </c>
      <c r="GM67" s="48">
        <v>0</v>
      </c>
      <c r="GN67" s="48">
        <v>0</v>
      </c>
      <c r="GP67" s="48">
        <v>0</v>
      </c>
      <c r="GQ67" s="48">
        <v>0</v>
      </c>
      <c r="GR67" s="48">
        <v>0</v>
      </c>
      <c r="GS67" s="48">
        <v>1499.5060000000001</v>
      </c>
      <c r="GT67" s="48">
        <v>8109926</v>
      </c>
      <c r="GU67" s="48">
        <v>0</v>
      </c>
      <c r="GV67" s="48">
        <v>7842492</v>
      </c>
      <c r="GW67" s="48">
        <v>0</v>
      </c>
      <c r="GX67" s="48">
        <v>0</v>
      </c>
      <c r="GY67" s="48">
        <v>0</v>
      </c>
      <c r="GZ67" s="48">
        <v>0</v>
      </c>
      <c r="HA67" s="48">
        <v>0</v>
      </c>
      <c r="HB67" s="48">
        <v>0</v>
      </c>
      <c r="HC67" s="48">
        <v>4804.7056220000004</v>
      </c>
      <c r="HD67" s="48">
        <v>926.95500000000004</v>
      </c>
      <c r="HE67" s="48">
        <v>1</v>
      </c>
      <c r="HF67" s="48">
        <v>0</v>
      </c>
      <c r="HG67" s="48">
        <v>5078</v>
      </c>
      <c r="HH67" s="48">
        <v>5078</v>
      </c>
      <c r="HI67" s="48">
        <v>1</v>
      </c>
      <c r="HJ67" s="48">
        <v>46.715800000000002</v>
      </c>
      <c r="HK67" s="48">
        <v>0</v>
      </c>
      <c r="HL67" s="48">
        <v>0</v>
      </c>
      <c r="HM67" s="48">
        <v>0</v>
      </c>
      <c r="HN67" s="48">
        <v>0</v>
      </c>
      <c r="HO67" s="48">
        <v>0</v>
      </c>
      <c r="HP67" s="48">
        <v>0</v>
      </c>
      <c r="HQ67" s="48">
        <v>0</v>
      </c>
      <c r="HR67" s="48">
        <v>0</v>
      </c>
      <c r="HS67" s="48">
        <v>0.97309000000000001</v>
      </c>
      <c r="HT67" s="48">
        <v>7204686</v>
      </c>
      <c r="HU67" s="48">
        <v>0</v>
      </c>
      <c r="HV67" s="48">
        <v>0</v>
      </c>
      <c r="HW67" s="48">
        <v>384046</v>
      </c>
      <c r="HX67" s="48">
        <v>192023</v>
      </c>
      <c r="HY67" s="48">
        <v>0</v>
      </c>
      <c r="IA67" s="48">
        <v>0</v>
      </c>
      <c r="IB67" s="48">
        <v>0</v>
      </c>
      <c r="IC67" s="48">
        <v>0</v>
      </c>
      <c r="ID67" s="48">
        <v>0</v>
      </c>
      <c r="IE67" s="48">
        <v>0</v>
      </c>
      <c r="IF67" s="48">
        <v>0</v>
      </c>
      <c r="IG67" s="48">
        <v>0</v>
      </c>
      <c r="IH67" s="48">
        <v>7842492</v>
      </c>
      <c r="II67" s="48">
        <v>268560</v>
      </c>
      <c r="IJ67" s="48">
        <v>-1126</v>
      </c>
      <c r="IK67" s="48">
        <v>0</v>
      </c>
      <c r="IL67" s="48">
        <v>267434</v>
      </c>
      <c r="IP67" s="48">
        <v>9095</v>
      </c>
      <c r="IQ67" s="48">
        <v>0</v>
      </c>
      <c r="IR67" s="48">
        <v>0</v>
      </c>
      <c r="IS67" s="48">
        <v>0</v>
      </c>
      <c r="IT67" s="48">
        <v>0</v>
      </c>
      <c r="IU67" s="48">
        <v>0</v>
      </c>
      <c r="IV67" s="48">
        <v>1</v>
      </c>
      <c r="IW67" s="48">
        <v>0</v>
      </c>
      <c r="IX67" s="48">
        <v>0</v>
      </c>
    </row>
    <row r="68" spans="1:258" s="48" customFormat="1">
      <c r="A68" s="47">
        <v>57836</v>
      </c>
      <c r="C68" s="48">
        <v>4</v>
      </c>
      <c r="E68" s="48">
        <v>0</v>
      </c>
      <c r="F68" s="48" t="s">
        <v>330</v>
      </c>
      <c r="G68" s="48">
        <v>1</v>
      </c>
      <c r="H68" s="48">
        <v>0</v>
      </c>
      <c r="I68" s="48" t="s">
        <v>537</v>
      </c>
      <c r="J68" s="48">
        <v>0</v>
      </c>
      <c r="L68" s="48">
        <v>12</v>
      </c>
      <c r="M68" s="48" t="s">
        <v>538</v>
      </c>
      <c r="N68" s="48" t="s">
        <v>537</v>
      </c>
      <c r="O68" s="48" t="s">
        <v>537</v>
      </c>
      <c r="P68" s="48">
        <v>0</v>
      </c>
      <c r="R68" s="48">
        <v>295.27199999999999</v>
      </c>
      <c r="S68" s="48">
        <v>0</v>
      </c>
      <c r="T68" s="48">
        <v>0</v>
      </c>
      <c r="U68" s="48">
        <v>0.14899999999999999</v>
      </c>
      <c r="V68" s="48">
        <v>5.9720000000000004</v>
      </c>
      <c r="W68" s="48">
        <v>0</v>
      </c>
      <c r="X68" s="48">
        <v>0</v>
      </c>
      <c r="Y68" s="48">
        <v>0</v>
      </c>
      <c r="Z68" s="48">
        <v>295.27199999999999</v>
      </c>
      <c r="AA68" s="48">
        <v>0</v>
      </c>
      <c r="AB68" s="48">
        <v>0</v>
      </c>
      <c r="AC68" s="48">
        <v>0</v>
      </c>
      <c r="AD68" s="48">
        <v>0</v>
      </c>
      <c r="AE68" s="48">
        <v>0</v>
      </c>
      <c r="AF68" s="48">
        <v>0</v>
      </c>
      <c r="AG68" s="48">
        <v>1.486</v>
      </c>
      <c r="AH68" s="48">
        <v>0</v>
      </c>
      <c r="AI68" s="48">
        <v>0</v>
      </c>
      <c r="AJ68" s="48">
        <v>0</v>
      </c>
      <c r="AK68" s="48">
        <v>0</v>
      </c>
      <c r="AL68" s="48">
        <v>0</v>
      </c>
      <c r="AM68" s="48">
        <v>0</v>
      </c>
      <c r="AN68" s="48">
        <v>0</v>
      </c>
      <c r="AO68" s="48">
        <v>0</v>
      </c>
      <c r="AP68" s="48">
        <v>0</v>
      </c>
      <c r="AQ68" s="48">
        <v>0</v>
      </c>
      <c r="AR68" s="48">
        <v>0</v>
      </c>
      <c r="AS68" s="48">
        <v>0</v>
      </c>
      <c r="AT68" s="48">
        <v>0</v>
      </c>
      <c r="AU68" s="48">
        <v>0</v>
      </c>
      <c r="AV68" s="48">
        <v>0</v>
      </c>
      <c r="AW68" s="48">
        <v>6.1210000000000004</v>
      </c>
      <c r="AX68" s="48">
        <v>18.661000000000001</v>
      </c>
      <c r="AY68" s="48">
        <v>0</v>
      </c>
      <c r="AZ68" s="48">
        <v>0</v>
      </c>
      <c r="BA68" s="48">
        <v>0</v>
      </c>
      <c r="BB68" s="48">
        <v>289.15100000000001</v>
      </c>
      <c r="BC68" s="48">
        <v>221.83</v>
      </c>
      <c r="BD68" s="48">
        <v>0</v>
      </c>
      <c r="BE68" s="48">
        <v>14.763999999999999</v>
      </c>
      <c r="BF68" s="48">
        <v>0</v>
      </c>
      <c r="BG68" s="48">
        <v>0</v>
      </c>
      <c r="BH68" s="48">
        <v>0</v>
      </c>
      <c r="BI68" s="48">
        <v>1</v>
      </c>
      <c r="BJ68" s="48">
        <v>0</v>
      </c>
      <c r="BK68" s="48">
        <v>5078</v>
      </c>
      <c r="BL68" s="48">
        <v>6152</v>
      </c>
      <c r="BM68" s="48">
        <v>1778857</v>
      </c>
      <c r="BN68" s="48">
        <v>0</v>
      </c>
      <c r="BO68" s="48">
        <v>84552</v>
      </c>
      <c r="BP68" s="48">
        <v>0</v>
      </c>
      <c r="BQ68" s="48">
        <v>0</v>
      </c>
      <c r="BR68" s="48">
        <v>0</v>
      </c>
      <c r="BS68" s="48">
        <v>0</v>
      </c>
      <c r="BT68" s="48">
        <v>272940</v>
      </c>
      <c r="BU68" s="48">
        <v>0</v>
      </c>
      <c r="BV68" s="48">
        <v>272940</v>
      </c>
      <c r="BW68" s="48">
        <v>0</v>
      </c>
      <c r="BX68" s="48">
        <v>114802</v>
      </c>
      <c r="BY68" s="48">
        <v>0</v>
      </c>
      <c r="BZ68" s="48">
        <v>0</v>
      </c>
      <c r="CA68" s="48">
        <v>0</v>
      </c>
      <c r="CB68" s="48">
        <v>0</v>
      </c>
      <c r="CC68" s="48">
        <v>10056</v>
      </c>
      <c r="CD68" s="48">
        <v>0</v>
      </c>
      <c r="CE68" s="48">
        <v>124858</v>
      </c>
      <c r="CF68" s="48">
        <v>0</v>
      </c>
      <c r="CG68" s="48">
        <v>0</v>
      </c>
      <c r="CH68" s="48">
        <v>0</v>
      </c>
      <c r="CI68" s="48">
        <v>0</v>
      </c>
      <c r="CJ68" s="48">
        <v>0</v>
      </c>
      <c r="CK68" s="48">
        <v>10899</v>
      </c>
      <c r="CL68" s="48">
        <v>0</v>
      </c>
      <c r="CM68" s="48">
        <v>10899</v>
      </c>
      <c r="CN68" s="48">
        <v>0</v>
      </c>
      <c r="CO68" s="48">
        <v>0</v>
      </c>
      <c r="CP68" s="48">
        <v>0</v>
      </c>
      <c r="CQ68" s="48">
        <v>0</v>
      </c>
      <c r="CR68" s="48">
        <v>0</v>
      </c>
      <c r="CS68" s="48">
        <v>0</v>
      </c>
      <c r="CT68" s="48">
        <v>0</v>
      </c>
      <c r="CU68" s="48">
        <v>0</v>
      </c>
      <c r="CV68" s="48">
        <v>0</v>
      </c>
      <c r="CW68" s="48">
        <v>0</v>
      </c>
      <c r="CX68" s="48">
        <v>0</v>
      </c>
      <c r="CY68" s="48">
        <v>0</v>
      </c>
      <c r="CZ68" s="48">
        <v>0</v>
      </c>
      <c r="DA68" s="48">
        <v>0</v>
      </c>
      <c r="DB68" s="48">
        <v>0</v>
      </c>
      <c r="DC68" s="48">
        <v>0</v>
      </c>
      <c r="DD68" s="48">
        <v>0</v>
      </c>
      <c r="DE68" s="48">
        <v>0</v>
      </c>
      <c r="DF68" s="48">
        <v>0</v>
      </c>
      <c r="DG68" s="48">
        <v>0</v>
      </c>
      <c r="DH68" s="48">
        <v>0</v>
      </c>
      <c r="DI68" s="48">
        <v>0</v>
      </c>
      <c r="DJ68" s="48">
        <v>0</v>
      </c>
      <c r="DK68" s="48">
        <v>0</v>
      </c>
      <c r="DL68" s="48">
        <v>0</v>
      </c>
      <c r="DM68" s="48">
        <v>0</v>
      </c>
      <c r="DN68" s="48">
        <v>0</v>
      </c>
      <c r="DO68" s="48">
        <v>0</v>
      </c>
      <c r="DP68" s="48">
        <v>0</v>
      </c>
      <c r="DQ68" s="48">
        <v>0</v>
      </c>
      <c r="DR68" s="48">
        <v>0</v>
      </c>
      <c r="DS68" s="48">
        <v>0</v>
      </c>
      <c r="DU68" s="48">
        <v>2187554</v>
      </c>
      <c r="DV68" s="48">
        <v>0</v>
      </c>
      <c r="DW68" s="48">
        <v>0</v>
      </c>
      <c r="DX68" s="48">
        <v>0</v>
      </c>
      <c r="DY68" s="48">
        <v>0</v>
      </c>
      <c r="DZ68" s="48">
        <v>286.61700000000002</v>
      </c>
      <c r="EA68" s="48">
        <v>84552</v>
      </c>
      <c r="EB68" s="48">
        <v>295</v>
      </c>
      <c r="EC68" s="48">
        <v>84552</v>
      </c>
      <c r="ED68" s="48">
        <v>0</v>
      </c>
      <c r="EE68" s="48">
        <v>2103002</v>
      </c>
      <c r="EG68" s="48">
        <v>0</v>
      </c>
      <c r="EH68" s="48">
        <v>0</v>
      </c>
      <c r="EI68" s="48">
        <v>0</v>
      </c>
      <c r="EJ68" s="48">
        <v>0</v>
      </c>
      <c r="EK68" s="48">
        <v>0</v>
      </c>
      <c r="EL68" s="48">
        <v>0</v>
      </c>
      <c r="EM68" s="48">
        <v>0</v>
      </c>
      <c r="EN68" s="48">
        <v>0</v>
      </c>
      <c r="EO68" s="48">
        <v>0</v>
      </c>
      <c r="EP68" s="48">
        <v>0</v>
      </c>
      <c r="EQ68" s="48">
        <v>0</v>
      </c>
      <c r="ER68" s="48">
        <v>0</v>
      </c>
      <c r="ES68" s="48">
        <v>0</v>
      </c>
      <c r="ET68" s="48">
        <v>0</v>
      </c>
      <c r="EU68" s="48">
        <v>0</v>
      </c>
      <c r="EV68" s="48">
        <v>0</v>
      </c>
      <c r="EW68" s="48">
        <v>0</v>
      </c>
      <c r="EX68" s="48">
        <v>2311597</v>
      </c>
      <c r="EY68" s="48">
        <v>142266</v>
      </c>
      <c r="EZ68" s="48">
        <v>2311597</v>
      </c>
      <c r="FA68" s="48">
        <v>0</v>
      </c>
      <c r="FB68" s="48">
        <v>0</v>
      </c>
      <c r="FC68" s="48">
        <v>0</v>
      </c>
      <c r="FD68" s="48">
        <v>66329</v>
      </c>
      <c r="FE68" s="48">
        <v>0</v>
      </c>
      <c r="FF68" s="48">
        <v>0</v>
      </c>
      <c r="FG68" s="48">
        <v>0</v>
      </c>
      <c r="FH68" s="48">
        <v>0</v>
      </c>
      <c r="FJ68" s="48">
        <v>0</v>
      </c>
      <c r="FK68" s="48">
        <v>0</v>
      </c>
      <c r="FL68" s="48">
        <v>0</v>
      </c>
      <c r="FM68" s="48">
        <v>0</v>
      </c>
      <c r="FO68" s="48">
        <v>0</v>
      </c>
      <c r="FP68" s="48">
        <v>0</v>
      </c>
      <c r="FQ68" s="48" t="s">
        <v>143</v>
      </c>
      <c r="FR68" s="48">
        <v>295.27199999999999</v>
      </c>
      <c r="FS68" s="48">
        <v>0</v>
      </c>
      <c r="FT68" s="48">
        <v>0</v>
      </c>
      <c r="FU68" s="48">
        <v>0</v>
      </c>
      <c r="FV68" s="48">
        <v>0</v>
      </c>
      <c r="FW68" s="48">
        <v>0</v>
      </c>
      <c r="FX68" s="48">
        <v>0</v>
      </c>
      <c r="FY68" s="48">
        <v>0</v>
      </c>
      <c r="FZ68" s="48">
        <v>0</v>
      </c>
      <c r="GA68" s="48">
        <v>0</v>
      </c>
      <c r="GB68" s="52">
        <v>5.3545445599999998E-2</v>
      </c>
      <c r="GC68" s="52">
        <v>4.68582762E-2</v>
      </c>
      <c r="GD68" s="48">
        <v>0</v>
      </c>
      <c r="GE68" s="48">
        <v>0</v>
      </c>
      <c r="GM68" s="48">
        <v>0</v>
      </c>
      <c r="GN68" s="48">
        <v>0</v>
      </c>
      <c r="GP68" s="48">
        <v>0</v>
      </c>
      <c r="GQ68" s="48">
        <v>0</v>
      </c>
      <c r="GR68" s="48">
        <v>0</v>
      </c>
      <c r="GS68" s="48">
        <v>443.04199999999997</v>
      </c>
      <c r="GT68" s="48">
        <v>2396149</v>
      </c>
      <c r="GU68" s="48">
        <v>0</v>
      </c>
      <c r="GV68" s="48">
        <v>2695019</v>
      </c>
      <c r="GW68" s="48">
        <v>0</v>
      </c>
      <c r="GX68" s="48">
        <v>0</v>
      </c>
      <c r="GY68" s="48">
        <v>0</v>
      </c>
      <c r="GZ68" s="48">
        <v>0</v>
      </c>
      <c r="HA68" s="48">
        <v>0</v>
      </c>
      <c r="HB68" s="48">
        <v>0</v>
      </c>
      <c r="HC68" s="48">
        <v>4804.7056220000004</v>
      </c>
      <c r="HD68" s="48">
        <v>289.15100000000001</v>
      </c>
      <c r="HE68" s="48">
        <v>1</v>
      </c>
      <c r="HF68" s="48">
        <v>0</v>
      </c>
      <c r="HG68" s="48">
        <v>5078</v>
      </c>
      <c r="HH68" s="48">
        <v>5078</v>
      </c>
      <c r="HI68" s="48">
        <v>1</v>
      </c>
      <c r="HJ68" s="48">
        <v>14.7636</v>
      </c>
      <c r="HK68" s="48">
        <v>0</v>
      </c>
      <c r="HL68" s="48">
        <v>0</v>
      </c>
      <c r="HM68" s="48">
        <v>0</v>
      </c>
      <c r="HN68" s="48">
        <v>0</v>
      </c>
      <c r="HO68" s="48">
        <v>0</v>
      </c>
      <c r="HP68" s="48">
        <v>0</v>
      </c>
      <c r="HQ68" s="48">
        <v>0</v>
      </c>
      <c r="HR68" s="48">
        <v>0</v>
      </c>
      <c r="HS68" s="48">
        <v>0.97309000000000001</v>
      </c>
      <c r="HT68" s="48">
        <v>2128688</v>
      </c>
      <c r="HU68" s="48">
        <v>0</v>
      </c>
      <c r="HV68" s="48">
        <v>0</v>
      </c>
      <c r="HW68" s="48">
        <v>384046</v>
      </c>
      <c r="HX68" s="48">
        <v>192023</v>
      </c>
      <c r="HY68" s="48">
        <v>0</v>
      </c>
      <c r="IA68" s="48">
        <v>0</v>
      </c>
      <c r="IB68" s="48">
        <v>0</v>
      </c>
      <c r="IC68" s="48">
        <v>0</v>
      </c>
      <c r="ID68" s="48">
        <v>0</v>
      </c>
      <c r="IE68" s="48">
        <v>0</v>
      </c>
      <c r="IF68" s="48">
        <v>0</v>
      </c>
      <c r="IG68" s="48">
        <v>0</v>
      </c>
      <c r="IH68" s="48">
        <v>2695019</v>
      </c>
      <c r="II68" s="48">
        <v>84552</v>
      </c>
      <c r="IJ68" s="48">
        <v>-383422</v>
      </c>
      <c r="IK68" s="48">
        <v>0</v>
      </c>
      <c r="IL68" s="48">
        <v>-298870</v>
      </c>
      <c r="IP68" s="48">
        <v>9095</v>
      </c>
      <c r="IQ68" s="48">
        <v>0</v>
      </c>
      <c r="IR68" s="48">
        <v>0</v>
      </c>
      <c r="IS68" s="48">
        <v>0</v>
      </c>
      <c r="IT68" s="48">
        <v>0</v>
      </c>
      <c r="IU68" s="48">
        <v>0</v>
      </c>
      <c r="IV68" s="48">
        <v>1</v>
      </c>
      <c r="IW68" s="48">
        <v>0</v>
      </c>
      <c r="IX68" s="48">
        <v>0</v>
      </c>
    </row>
    <row r="69" spans="1:258" s="48" customFormat="1">
      <c r="A69" s="47">
        <v>57837</v>
      </c>
      <c r="C69" s="48">
        <v>4</v>
      </c>
      <c r="E69" s="48">
        <v>0</v>
      </c>
      <c r="F69" s="48" t="s">
        <v>330</v>
      </c>
      <c r="G69" s="48">
        <v>1</v>
      </c>
      <c r="H69" s="48">
        <v>0</v>
      </c>
      <c r="I69" s="48" t="s">
        <v>537</v>
      </c>
      <c r="J69" s="48">
        <v>0</v>
      </c>
      <c r="L69" s="48">
        <v>12</v>
      </c>
      <c r="M69" s="48" t="s">
        <v>538</v>
      </c>
      <c r="N69" s="48" t="s">
        <v>537</v>
      </c>
      <c r="O69" s="48" t="s">
        <v>537</v>
      </c>
      <c r="P69" s="48">
        <v>0</v>
      </c>
      <c r="R69" s="48">
        <v>343.83</v>
      </c>
      <c r="S69" s="48">
        <v>0</v>
      </c>
      <c r="T69" s="48">
        <v>0</v>
      </c>
      <c r="U69" s="48">
        <v>0.20599999999999999</v>
      </c>
      <c r="V69" s="48">
        <v>0</v>
      </c>
      <c r="W69" s="48">
        <v>0</v>
      </c>
      <c r="X69" s="48">
        <v>0</v>
      </c>
      <c r="Y69" s="48">
        <v>0</v>
      </c>
      <c r="Z69" s="48">
        <v>343.83</v>
      </c>
      <c r="AA69" s="48">
        <v>0</v>
      </c>
      <c r="AB69" s="48">
        <v>0</v>
      </c>
      <c r="AC69" s="48">
        <v>0</v>
      </c>
      <c r="AD69" s="48">
        <v>0</v>
      </c>
      <c r="AE69" s="48">
        <v>0</v>
      </c>
      <c r="AF69" s="48">
        <v>0</v>
      </c>
      <c r="AG69" s="48">
        <v>21.103999999999999</v>
      </c>
      <c r="AH69" s="48">
        <v>0</v>
      </c>
      <c r="AI69" s="48">
        <v>0</v>
      </c>
      <c r="AJ69" s="48">
        <v>0</v>
      </c>
      <c r="AK69" s="48">
        <v>0</v>
      </c>
      <c r="AL69" s="48">
        <v>0</v>
      </c>
      <c r="AM69" s="48">
        <v>0</v>
      </c>
      <c r="AN69" s="48">
        <v>0</v>
      </c>
      <c r="AO69" s="48">
        <v>0</v>
      </c>
      <c r="AP69" s="48">
        <v>0</v>
      </c>
      <c r="AQ69" s="48">
        <v>0</v>
      </c>
      <c r="AR69" s="48">
        <v>0</v>
      </c>
      <c r="AS69" s="48">
        <v>0</v>
      </c>
      <c r="AT69" s="48">
        <v>0</v>
      </c>
      <c r="AU69" s="48">
        <v>0</v>
      </c>
      <c r="AV69" s="48">
        <v>0</v>
      </c>
      <c r="AW69" s="48">
        <v>0.20599999999999999</v>
      </c>
      <c r="AX69" s="48">
        <v>1.03</v>
      </c>
      <c r="AY69" s="48">
        <v>0</v>
      </c>
      <c r="AZ69" s="48">
        <v>0</v>
      </c>
      <c r="BA69" s="48">
        <v>0</v>
      </c>
      <c r="BB69" s="48">
        <v>343.62400000000002</v>
      </c>
      <c r="BC69" s="48">
        <v>311.17</v>
      </c>
      <c r="BD69" s="48">
        <v>93.450999999999993</v>
      </c>
      <c r="BE69" s="48">
        <v>0</v>
      </c>
      <c r="BF69" s="48">
        <v>0</v>
      </c>
      <c r="BG69" s="48">
        <v>0</v>
      </c>
      <c r="BH69" s="48">
        <v>11</v>
      </c>
      <c r="BI69" s="48">
        <v>1</v>
      </c>
      <c r="BJ69" s="48">
        <v>0</v>
      </c>
      <c r="BK69" s="48">
        <v>5078</v>
      </c>
      <c r="BL69" s="48">
        <v>6152</v>
      </c>
      <c r="BM69" s="48">
        <v>2113975</v>
      </c>
      <c r="BN69" s="48">
        <v>0</v>
      </c>
      <c r="BO69" s="48">
        <v>98596</v>
      </c>
      <c r="BP69" s="48">
        <v>57491</v>
      </c>
      <c r="BQ69" s="48">
        <v>0</v>
      </c>
      <c r="BR69" s="48">
        <v>57491</v>
      </c>
      <c r="BS69" s="48">
        <v>0</v>
      </c>
      <c r="BT69" s="48">
        <v>382864</v>
      </c>
      <c r="BU69" s="48">
        <v>0</v>
      </c>
      <c r="BV69" s="48">
        <v>382864</v>
      </c>
      <c r="BW69" s="48">
        <v>0</v>
      </c>
      <c r="BX69" s="48">
        <v>6337</v>
      </c>
      <c r="BY69" s="48">
        <v>0</v>
      </c>
      <c r="BZ69" s="48">
        <v>0</v>
      </c>
      <c r="CA69" s="48">
        <v>0</v>
      </c>
      <c r="CB69" s="48">
        <v>0</v>
      </c>
      <c r="CC69" s="48">
        <v>142815</v>
      </c>
      <c r="CD69" s="48">
        <v>0</v>
      </c>
      <c r="CE69" s="48">
        <v>149152</v>
      </c>
      <c r="CF69" s="48">
        <v>0</v>
      </c>
      <c r="CG69" s="48">
        <v>0</v>
      </c>
      <c r="CH69" s="48">
        <v>0</v>
      </c>
      <c r="CI69" s="48">
        <v>0</v>
      </c>
      <c r="CJ69" s="48">
        <v>0</v>
      </c>
      <c r="CK69" s="48">
        <v>0</v>
      </c>
      <c r="CL69" s="48">
        <v>0</v>
      </c>
      <c r="CM69" s="48">
        <v>0</v>
      </c>
      <c r="CN69" s="48">
        <v>0</v>
      </c>
      <c r="CO69" s="48">
        <v>0</v>
      </c>
      <c r="CP69" s="48">
        <v>0</v>
      </c>
      <c r="CQ69" s="48">
        <v>0</v>
      </c>
      <c r="CR69" s="48">
        <v>0</v>
      </c>
      <c r="CS69" s="48">
        <v>0</v>
      </c>
      <c r="CT69" s="48">
        <v>0</v>
      </c>
      <c r="CU69" s="48">
        <v>0</v>
      </c>
      <c r="CV69" s="48">
        <v>0</v>
      </c>
      <c r="CW69" s="48">
        <v>0</v>
      </c>
      <c r="CX69" s="48">
        <v>0</v>
      </c>
      <c r="CY69" s="48">
        <v>0</v>
      </c>
      <c r="CZ69" s="48">
        <v>0</v>
      </c>
      <c r="DA69" s="48">
        <v>0</v>
      </c>
      <c r="DB69" s="48">
        <v>0</v>
      </c>
      <c r="DC69" s="48">
        <v>0</v>
      </c>
      <c r="DD69" s="48">
        <v>0</v>
      </c>
      <c r="DE69" s="48">
        <v>0</v>
      </c>
      <c r="DF69" s="48">
        <v>0</v>
      </c>
      <c r="DG69" s="48">
        <v>0</v>
      </c>
      <c r="DH69" s="48">
        <v>0</v>
      </c>
      <c r="DI69" s="48">
        <v>0</v>
      </c>
      <c r="DJ69" s="48">
        <v>32678</v>
      </c>
      <c r="DK69" s="48">
        <v>0</v>
      </c>
      <c r="DL69" s="48">
        <v>0</v>
      </c>
      <c r="DM69" s="48">
        <v>0</v>
      </c>
      <c r="DN69" s="48">
        <v>32678</v>
      </c>
      <c r="DO69" s="48">
        <v>0</v>
      </c>
      <c r="DP69" s="48">
        <v>0</v>
      </c>
      <c r="DQ69" s="48">
        <v>0</v>
      </c>
      <c r="DR69" s="48">
        <v>0</v>
      </c>
      <c r="DS69" s="48">
        <v>32678</v>
      </c>
      <c r="DU69" s="48">
        <v>2736160</v>
      </c>
      <c r="DV69" s="48">
        <v>0</v>
      </c>
      <c r="DW69" s="48">
        <v>0</v>
      </c>
      <c r="DX69" s="48">
        <v>0</v>
      </c>
      <c r="DY69" s="48">
        <v>0</v>
      </c>
      <c r="DZ69" s="48">
        <v>286.61700000000002</v>
      </c>
      <c r="EA69" s="48">
        <v>98596</v>
      </c>
      <c r="EB69" s="48">
        <v>344</v>
      </c>
      <c r="EC69" s="48">
        <v>98596</v>
      </c>
      <c r="ED69" s="48">
        <v>0</v>
      </c>
      <c r="EE69" s="48">
        <v>2637564</v>
      </c>
      <c r="EG69" s="48">
        <v>0</v>
      </c>
      <c r="EH69" s="48">
        <v>0</v>
      </c>
      <c r="EI69" s="48">
        <v>0</v>
      </c>
      <c r="EJ69" s="48">
        <v>0</v>
      </c>
      <c r="EK69" s="48">
        <v>0</v>
      </c>
      <c r="EL69" s="48">
        <v>0</v>
      </c>
      <c r="EM69" s="48">
        <v>0</v>
      </c>
      <c r="EN69" s="48">
        <v>0</v>
      </c>
      <c r="EO69" s="48">
        <v>0</v>
      </c>
      <c r="EP69" s="48">
        <v>0</v>
      </c>
      <c r="EQ69" s="48">
        <v>0</v>
      </c>
      <c r="ER69" s="48">
        <v>0</v>
      </c>
      <c r="ES69" s="48">
        <v>0</v>
      </c>
      <c r="ET69" s="48">
        <v>0</v>
      </c>
      <c r="EU69" s="48">
        <v>0</v>
      </c>
      <c r="EV69" s="48">
        <v>0</v>
      </c>
      <c r="EW69" s="48">
        <v>0</v>
      </c>
      <c r="EX69" s="48">
        <v>2895355</v>
      </c>
      <c r="EY69" s="48">
        <v>175819</v>
      </c>
      <c r="EZ69" s="48">
        <v>2895355</v>
      </c>
      <c r="FA69" s="48">
        <v>0</v>
      </c>
      <c r="FB69" s="48">
        <v>0</v>
      </c>
      <c r="FC69" s="48">
        <v>0</v>
      </c>
      <c r="FD69" s="48">
        <v>81972</v>
      </c>
      <c r="FE69" s="48">
        <v>0</v>
      </c>
      <c r="FF69" s="48">
        <v>0</v>
      </c>
      <c r="FG69" s="48">
        <v>0</v>
      </c>
      <c r="FH69" s="48">
        <v>0</v>
      </c>
      <c r="FJ69" s="48">
        <v>0</v>
      </c>
      <c r="FK69" s="48">
        <v>0</v>
      </c>
      <c r="FL69" s="48">
        <v>0</v>
      </c>
      <c r="FM69" s="48">
        <v>0</v>
      </c>
      <c r="FO69" s="48">
        <v>0</v>
      </c>
      <c r="FP69" s="48">
        <v>0</v>
      </c>
      <c r="FQ69" s="48" t="s">
        <v>564</v>
      </c>
      <c r="FR69" s="48">
        <v>343.83</v>
      </c>
      <c r="FS69" s="48">
        <v>0</v>
      </c>
      <c r="FT69" s="48">
        <v>0</v>
      </c>
      <c r="FU69" s="48">
        <v>0</v>
      </c>
      <c r="FV69" s="48">
        <v>0</v>
      </c>
      <c r="FW69" s="48">
        <v>0</v>
      </c>
      <c r="FX69" s="48">
        <v>0</v>
      </c>
      <c r="FY69" s="48">
        <v>0</v>
      </c>
      <c r="FZ69" s="48">
        <v>0</v>
      </c>
      <c r="GA69" s="48">
        <v>0</v>
      </c>
      <c r="GB69" s="52">
        <v>5.3545445599999998E-2</v>
      </c>
      <c r="GC69" s="52">
        <v>4.68582762E-2</v>
      </c>
      <c r="GD69" s="48">
        <v>0</v>
      </c>
      <c r="GE69" s="48">
        <v>0</v>
      </c>
      <c r="GM69" s="48">
        <v>0</v>
      </c>
      <c r="GN69" s="48">
        <v>0</v>
      </c>
      <c r="GP69" s="48">
        <v>0</v>
      </c>
      <c r="GQ69" s="48">
        <v>0</v>
      </c>
      <c r="GR69" s="48">
        <v>0</v>
      </c>
      <c r="GS69" s="48">
        <v>547.53200000000004</v>
      </c>
      <c r="GT69" s="48">
        <v>2993951</v>
      </c>
      <c r="GU69" s="48">
        <v>0</v>
      </c>
      <c r="GV69" s="48">
        <v>3501360</v>
      </c>
      <c r="GW69" s="48">
        <v>0</v>
      </c>
      <c r="GX69" s="48">
        <v>0</v>
      </c>
      <c r="GY69" s="48">
        <v>0</v>
      </c>
      <c r="GZ69" s="48">
        <v>0</v>
      </c>
      <c r="HA69" s="48">
        <v>0</v>
      </c>
      <c r="HB69" s="48">
        <v>0</v>
      </c>
      <c r="HC69" s="48">
        <v>4804.7056220000004</v>
      </c>
      <c r="HD69" s="48">
        <v>343.62400000000002</v>
      </c>
      <c r="HE69" s="48">
        <v>1</v>
      </c>
      <c r="HF69" s="48">
        <v>0</v>
      </c>
      <c r="HG69" s="48">
        <v>5078</v>
      </c>
      <c r="HH69" s="48">
        <v>5078</v>
      </c>
      <c r="HI69" s="48">
        <v>1</v>
      </c>
      <c r="HJ69" s="48">
        <v>17.191500000000001</v>
      </c>
      <c r="HK69" s="48">
        <v>0</v>
      </c>
      <c r="HL69" s="48">
        <v>0</v>
      </c>
      <c r="HM69" s="48">
        <v>0</v>
      </c>
      <c r="HN69" s="48">
        <v>0</v>
      </c>
      <c r="HO69" s="48">
        <v>0</v>
      </c>
      <c r="HP69" s="48">
        <v>0</v>
      </c>
      <c r="HQ69" s="48">
        <v>0</v>
      </c>
      <c r="HR69" s="48">
        <v>0</v>
      </c>
      <c r="HS69" s="48">
        <v>0.97309000000000001</v>
      </c>
      <c r="HT69" s="48">
        <v>2630732</v>
      </c>
      <c r="HU69" s="48">
        <v>0</v>
      </c>
      <c r="HV69" s="48">
        <v>0</v>
      </c>
      <c r="HW69" s="48">
        <v>384046</v>
      </c>
      <c r="HX69" s="48">
        <v>192023</v>
      </c>
      <c r="HY69" s="48">
        <v>0</v>
      </c>
      <c r="IA69" s="48">
        <v>0</v>
      </c>
      <c r="IB69" s="48">
        <v>0</v>
      </c>
      <c r="IC69" s="48">
        <v>0</v>
      </c>
      <c r="ID69" s="48">
        <v>0</v>
      </c>
      <c r="IE69" s="48">
        <v>0</v>
      </c>
      <c r="IF69" s="48">
        <v>0</v>
      </c>
      <c r="IG69" s="48">
        <v>0</v>
      </c>
      <c r="IH69" s="48">
        <v>3501360</v>
      </c>
      <c r="II69" s="48">
        <v>98596</v>
      </c>
      <c r="IJ69" s="48">
        <v>-606005</v>
      </c>
      <c r="IK69" s="48">
        <v>0</v>
      </c>
      <c r="IL69" s="48">
        <v>-507409</v>
      </c>
      <c r="IP69" s="48">
        <v>9095</v>
      </c>
      <c r="IQ69" s="48">
        <v>0</v>
      </c>
      <c r="IR69" s="48">
        <v>0</v>
      </c>
      <c r="IS69" s="48">
        <v>0</v>
      </c>
      <c r="IT69" s="48">
        <v>0</v>
      </c>
      <c r="IU69" s="48">
        <v>0</v>
      </c>
      <c r="IV69" s="48">
        <v>1</v>
      </c>
      <c r="IW69" s="48">
        <v>0</v>
      </c>
      <c r="IX69" s="48">
        <v>0</v>
      </c>
    </row>
    <row r="70" spans="1:258" s="48" customFormat="1">
      <c r="A70" s="47">
        <v>57838</v>
      </c>
      <c r="C70" s="48">
        <v>4</v>
      </c>
      <c r="E70" s="48">
        <v>0</v>
      </c>
      <c r="F70" s="48" t="s">
        <v>330</v>
      </c>
      <c r="G70" s="48">
        <v>1</v>
      </c>
      <c r="H70" s="48">
        <v>0</v>
      </c>
      <c r="I70" s="48" t="s">
        <v>537</v>
      </c>
      <c r="J70" s="48">
        <v>0</v>
      </c>
      <c r="L70" s="48">
        <v>12</v>
      </c>
      <c r="M70" s="48" t="s">
        <v>538</v>
      </c>
      <c r="N70" s="48" t="s">
        <v>537</v>
      </c>
      <c r="O70" s="48" t="s">
        <v>537</v>
      </c>
      <c r="P70" s="48">
        <v>0</v>
      </c>
      <c r="R70" s="48">
        <v>1504.684</v>
      </c>
      <c r="S70" s="48">
        <v>8.9999999999999993E-3</v>
      </c>
      <c r="T70" s="48">
        <v>0</v>
      </c>
      <c r="U70" s="48">
        <v>1.708</v>
      </c>
      <c r="V70" s="48">
        <v>19.853000000000002</v>
      </c>
      <c r="W70" s="48">
        <v>1.514</v>
      </c>
      <c r="X70" s="48">
        <v>0</v>
      </c>
      <c r="Y70" s="48">
        <v>0</v>
      </c>
      <c r="Z70" s="48">
        <v>1504.684</v>
      </c>
      <c r="AA70" s="48">
        <v>0</v>
      </c>
      <c r="AB70" s="48">
        <v>0</v>
      </c>
      <c r="AC70" s="48">
        <v>0</v>
      </c>
      <c r="AD70" s="48">
        <v>322.83999999999997</v>
      </c>
      <c r="AE70" s="48">
        <v>0</v>
      </c>
      <c r="AF70" s="48">
        <v>0</v>
      </c>
      <c r="AG70" s="48">
        <v>50.939</v>
      </c>
      <c r="AH70" s="48">
        <v>0</v>
      </c>
      <c r="AI70" s="48">
        <v>0</v>
      </c>
      <c r="AJ70" s="48">
        <v>0</v>
      </c>
      <c r="AK70" s="48">
        <v>0</v>
      </c>
      <c r="AL70" s="48">
        <v>0</v>
      </c>
      <c r="AM70" s="48">
        <v>0</v>
      </c>
      <c r="AN70" s="48">
        <v>0</v>
      </c>
      <c r="AO70" s="48">
        <v>0</v>
      </c>
      <c r="AP70" s="48">
        <v>0</v>
      </c>
      <c r="AQ70" s="48">
        <v>0</v>
      </c>
      <c r="AR70" s="48">
        <v>0</v>
      </c>
      <c r="AS70" s="48">
        <v>0</v>
      </c>
      <c r="AT70" s="48">
        <v>0</v>
      </c>
      <c r="AU70" s="48">
        <v>0</v>
      </c>
      <c r="AV70" s="48">
        <v>0</v>
      </c>
      <c r="AW70" s="48">
        <v>23.084</v>
      </c>
      <c r="AX70" s="48">
        <v>72.686000000000007</v>
      </c>
      <c r="AY70" s="48">
        <v>0</v>
      </c>
      <c r="AZ70" s="48">
        <v>0</v>
      </c>
      <c r="BA70" s="48">
        <v>50.27</v>
      </c>
      <c r="BB70" s="48">
        <v>1431.33</v>
      </c>
      <c r="BC70" s="48">
        <v>1294.17</v>
      </c>
      <c r="BD70" s="48">
        <v>391.77100000000002</v>
      </c>
      <c r="BE70" s="48">
        <v>0</v>
      </c>
      <c r="BF70" s="48">
        <v>0</v>
      </c>
      <c r="BG70" s="48">
        <v>0</v>
      </c>
      <c r="BH70" s="48">
        <v>0</v>
      </c>
      <c r="BI70" s="48">
        <v>1</v>
      </c>
      <c r="BJ70" s="48">
        <v>0</v>
      </c>
      <c r="BK70" s="48">
        <v>5078</v>
      </c>
      <c r="BL70" s="48">
        <v>6152</v>
      </c>
      <c r="BM70" s="48">
        <v>8805542</v>
      </c>
      <c r="BN70" s="48">
        <v>0</v>
      </c>
      <c r="BO70" s="48">
        <v>520426</v>
      </c>
      <c r="BP70" s="48">
        <v>241018</v>
      </c>
      <c r="BQ70" s="48">
        <v>0</v>
      </c>
      <c r="BR70" s="48">
        <v>241018</v>
      </c>
      <c r="BS70" s="48">
        <v>0</v>
      </c>
      <c r="BT70" s="48">
        <v>1592347</v>
      </c>
      <c r="BU70" s="48">
        <v>0</v>
      </c>
      <c r="BV70" s="48">
        <v>1592347</v>
      </c>
      <c r="BW70" s="48">
        <v>0</v>
      </c>
      <c r="BX70" s="48">
        <v>447164</v>
      </c>
      <c r="BY70" s="48">
        <v>0</v>
      </c>
      <c r="BZ70" s="48">
        <v>0</v>
      </c>
      <c r="CA70" s="48">
        <v>0</v>
      </c>
      <c r="CB70" s="48">
        <v>0</v>
      </c>
      <c r="CC70" s="48">
        <v>344714</v>
      </c>
      <c r="CD70" s="48">
        <v>0</v>
      </c>
      <c r="CE70" s="48">
        <v>791878</v>
      </c>
      <c r="CF70" s="48">
        <v>88781</v>
      </c>
      <c r="CG70" s="48">
        <v>417502</v>
      </c>
      <c r="CH70" s="48">
        <v>0</v>
      </c>
      <c r="CI70" s="48">
        <v>417502</v>
      </c>
      <c r="CJ70" s="48">
        <v>0</v>
      </c>
      <c r="CK70" s="48">
        <v>0</v>
      </c>
      <c r="CL70" s="48">
        <v>0</v>
      </c>
      <c r="CM70" s="48">
        <v>0</v>
      </c>
      <c r="CN70" s="48">
        <v>0</v>
      </c>
      <c r="CO70" s="48">
        <v>0</v>
      </c>
      <c r="CP70" s="48">
        <v>0</v>
      </c>
      <c r="CQ70" s="48">
        <v>0</v>
      </c>
      <c r="CR70" s="48">
        <v>0</v>
      </c>
      <c r="CS70" s="48">
        <v>0</v>
      </c>
      <c r="CT70" s="48">
        <v>0</v>
      </c>
      <c r="CU70" s="48">
        <v>0</v>
      </c>
      <c r="CV70" s="48">
        <v>0</v>
      </c>
      <c r="CW70" s="48">
        <v>0</v>
      </c>
      <c r="CX70" s="48">
        <v>0</v>
      </c>
      <c r="CY70" s="48">
        <v>0</v>
      </c>
      <c r="CZ70" s="48">
        <v>0</v>
      </c>
      <c r="DA70" s="48">
        <v>0</v>
      </c>
      <c r="DB70" s="48">
        <v>0</v>
      </c>
      <c r="DC70" s="48">
        <v>0</v>
      </c>
      <c r="DD70" s="48">
        <v>0</v>
      </c>
      <c r="DE70" s="48">
        <v>0</v>
      </c>
      <c r="DF70" s="48">
        <v>0</v>
      </c>
      <c r="DG70" s="48">
        <v>0</v>
      </c>
      <c r="DH70" s="48">
        <v>0</v>
      </c>
      <c r="DI70" s="48">
        <v>0</v>
      </c>
      <c r="DJ70" s="48">
        <v>0</v>
      </c>
      <c r="DK70" s="48">
        <v>0</v>
      </c>
      <c r="DL70" s="48">
        <v>0</v>
      </c>
      <c r="DM70" s="48">
        <v>0</v>
      </c>
      <c r="DN70" s="48">
        <v>0</v>
      </c>
      <c r="DO70" s="48">
        <v>0</v>
      </c>
      <c r="DP70" s="48">
        <v>0</v>
      </c>
      <c r="DQ70" s="48">
        <v>0</v>
      </c>
      <c r="DR70" s="48">
        <v>0</v>
      </c>
      <c r="DS70" s="48">
        <v>0</v>
      </c>
      <c r="DU70" s="48">
        <v>11937068</v>
      </c>
      <c r="DV70" s="48">
        <v>0</v>
      </c>
      <c r="DW70" s="48">
        <v>0</v>
      </c>
      <c r="DX70" s="48">
        <v>0</v>
      </c>
      <c r="DY70" s="48">
        <v>0</v>
      </c>
      <c r="DZ70" s="48">
        <v>286.61700000000002</v>
      </c>
      <c r="EA70" s="48">
        <v>431645</v>
      </c>
      <c r="EB70" s="48">
        <v>1506</v>
      </c>
      <c r="EC70" s="48">
        <v>520426</v>
      </c>
      <c r="ED70" s="48">
        <v>0</v>
      </c>
      <c r="EE70" s="48">
        <v>11416642</v>
      </c>
      <c r="EG70" s="48">
        <v>0</v>
      </c>
      <c r="EH70" s="48">
        <v>0</v>
      </c>
      <c r="EI70" s="48">
        <v>0</v>
      </c>
      <c r="EJ70" s="48">
        <v>0</v>
      </c>
      <c r="EK70" s="48">
        <v>0</v>
      </c>
      <c r="EL70" s="48">
        <v>0</v>
      </c>
      <c r="EM70" s="48">
        <v>0</v>
      </c>
      <c r="EN70" s="48">
        <v>0</v>
      </c>
      <c r="EO70" s="48">
        <v>0</v>
      </c>
      <c r="EP70" s="48">
        <v>0</v>
      </c>
      <c r="EQ70" s="48">
        <v>0</v>
      </c>
      <c r="ER70" s="48">
        <v>0</v>
      </c>
      <c r="ES70" s="48">
        <v>0</v>
      </c>
      <c r="ET70" s="48">
        <v>0</v>
      </c>
      <c r="EU70" s="48">
        <v>0</v>
      </c>
      <c r="EV70" s="48">
        <v>0</v>
      </c>
      <c r="EW70" s="48">
        <v>0</v>
      </c>
      <c r="EX70" s="48">
        <v>12546440</v>
      </c>
      <c r="EY70" s="48">
        <v>770546</v>
      </c>
      <c r="EZ70" s="48">
        <v>12635221</v>
      </c>
      <c r="FA70" s="48">
        <v>0</v>
      </c>
      <c r="FB70" s="48">
        <v>0</v>
      </c>
      <c r="FC70" s="48">
        <v>0</v>
      </c>
      <c r="FD70" s="48">
        <v>359252</v>
      </c>
      <c r="FE70" s="48">
        <v>0</v>
      </c>
      <c r="FF70" s="48">
        <v>0</v>
      </c>
      <c r="FG70" s="48">
        <v>0</v>
      </c>
      <c r="FH70" s="48">
        <v>0</v>
      </c>
      <c r="FJ70" s="48">
        <v>0</v>
      </c>
      <c r="FK70" s="48">
        <v>0</v>
      </c>
      <c r="FL70" s="48">
        <v>0</v>
      </c>
      <c r="FM70" s="48">
        <v>0</v>
      </c>
      <c r="FO70" s="48">
        <v>0</v>
      </c>
      <c r="FP70" s="48">
        <v>0</v>
      </c>
      <c r="FQ70" s="48" t="s">
        <v>565</v>
      </c>
      <c r="FR70" s="48">
        <v>1504.684</v>
      </c>
      <c r="FS70" s="48">
        <v>0</v>
      </c>
      <c r="FT70" s="48">
        <v>0</v>
      </c>
      <c r="FU70" s="48">
        <v>0</v>
      </c>
      <c r="FV70" s="48">
        <v>0</v>
      </c>
      <c r="FW70" s="48">
        <v>0</v>
      </c>
      <c r="FX70" s="48">
        <v>0</v>
      </c>
      <c r="FY70" s="48">
        <v>0</v>
      </c>
      <c r="FZ70" s="48">
        <v>0</v>
      </c>
      <c r="GA70" s="48">
        <v>0</v>
      </c>
      <c r="GB70" s="52">
        <v>5.3545445599999998E-2</v>
      </c>
      <c r="GC70" s="52">
        <v>4.68582762E-2</v>
      </c>
      <c r="GD70" s="48">
        <v>0</v>
      </c>
      <c r="GE70" s="48">
        <v>0</v>
      </c>
      <c r="GM70" s="48">
        <v>0</v>
      </c>
      <c r="GN70" s="48">
        <v>0</v>
      </c>
      <c r="GP70" s="48">
        <v>0</v>
      </c>
      <c r="GQ70" s="48">
        <v>0</v>
      </c>
      <c r="GR70" s="48">
        <v>0</v>
      </c>
      <c r="GS70" s="48">
        <v>2399.6170000000002</v>
      </c>
      <c r="GT70" s="48">
        <v>13066866</v>
      </c>
      <c r="GU70" s="48">
        <v>0</v>
      </c>
      <c r="GV70" s="48">
        <v>13644740</v>
      </c>
      <c r="GW70" s="48">
        <v>0</v>
      </c>
      <c r="GX70" s="48">
        <v>0</v>
      </c>
      <c r="GY70" s="48">
        <v>0</v>
      </c>
      <c r="GZ70" s="48">
        <v>0</v>
      </c>
      <c r="HA70" s="48">
        <v>0</v>
      </c>
      <c r="HB70" s="48">
        <v>0</v>
      </c>
      <c r="HC70" s="48">
        <v>4804.7056220000004</v>
      </c>
      <c r="HD70" s="48">
        <v>1431.33</v>
      </c>
      <c r="HE70" s="48">
        <v>1</v>
      </c>
      <c r="HF70" s="48">
        <v>0</v>
      </c>
      <c r="HG70" s="48">
        <v>5078</v>
      </c>
      <c r="HH70" s="48">
        <v>5078</v>
      </c>
      <c r="HI70" s="48">
        <v>1</v>
      </c>
      <c r="HJ70" s="48">
        <v>75.234200000000001</v>
      </c>
      <c r="HK70" s="48">
        <v>0</v>
      </c>
      <c r="HL70" s="48">
        <v>0</v>
      </c>
      <c r="HM70" s="48">
        <v>0</v>
      </c>
      <c r="HN70" s="48">
        <v>0</v>
      </c>
      <c r="HO70" s="48">
        <v>0</v>
      </c>
      <c r="HP70" s="48">
        <v>0</v>
      </c>
      <c r="HQ70" s="48">
        <v>0</v>
      </c>
      <c r="HR70" s="48">
        <v>0</v>
      </c>
      <c r="HS70" s="48">
        <v>0.97309000000000001</v>
      </c>
      <c r="HT70" s="48">
        <v>11529454</v>
      </c>
      <c r="HU70" s="48">
        <v>0</v>
      </c>
      <c r="HV70" s="48">
        <v>0</v>
      </c>
      <c r="HW70" s="48">
        <v>384046</v>
      </c>
      <c r="HX70" s="48">
        <v>192023</v>
      </c>
      <c r="HY70" s="48">
        <v>0</v>
      </c>
      <c r="IA70" s="48">
        <v>0</v>
      </c>
      <c r="IB70" s="48">
        <v>0</v>
      </c>
      <c r="IC70" s="48">
        <v>0</v>
      </c>
      <c r="ID70" s="48">
        <v>0</v>
      </c>
      <c r="IE70" s="48">
        <v>0</v>
      </c>
      <c r="IF70" s="48">
        <v>0</v>
      </c>
      <c r="IG70" s="48">
        <v>0</v>
      </c>
      <c r="IH70" s="48">
        <v>13644740</v>
      </c>
      <c r="II70" s="48">
        <v>520426</v>
      </c>
      <c r="IJ70" s="48">
        <v>-1009519</v>
      </c>
      <c r="IK70" s="48">
        <v>0</v>
      </c>
      <c r="IL70" s="48">
        <v>-489093</v>
      </c>
      <c r="IP70" s="48">
        <v>9095</v>
      </c>
      <c r="IQ70" s="48">
        <v>0</v>
      </c>
      <c r="IR70" s="48">
        <v>0</v>
      </c>
      <c r="IS70" s="48">
        <v>0</v>
      </c>
      <c r="IT70" s="48">
        <v>0</v>
      </c>
      <c r="IU70" s="48">
        <v>0</v>
      </c>
      <c r="IV70" s="48">
        <v>1</v>
      </c>
      <c r="IW70" s="48">
        <v>0</v>
      </c>
      <c r="IX70" s="48">
        <v>0</v>
      </c>
    </row>
    <row r="71" spans="1:258" s="48" customFormat="1">
      <c r="A71" s="47">
        <v>57839</v>
      </c>
      <c r="C71" s="48">
        <v>4</v>
      </c>
      <c r="E71" s="48">
        <v>0</v>
      </c>
      <c r="F71" s="48" t="s">
        <v>330</v>
      </c>
      <c r="G71" s="48">
        <v>1</v>
      </c>
      <c r="H71" s="48">
        <v>0</v>
      </c>
      <c r="I71" s="48" t="s">
        <v>537</v>
      </c>
      <c r="J71" s="48">
        <v>0</v>
      </c>
      <c r="L71" s="48">
        <v>12</v>
      </c>
      <c r="M71" s="48" t="s">
        <v>538</v>
      </c>
      <c r="N71" s="48" t="s">
        <v>537</v>
      </c>
      <c r="O71" s="48" t="s">
        <v>537</v>
      </c>
      <c r="P71" s="48">
        <v>0</v>
      </c>
      <c r="R71" s="48">
        <v>787.19299999999998</v>
      </c>
      <c r="S71" s="48">
        <v>0</v>
      </c>
      <c r="T71" s="48">
        <v>0</v>
      </c>
      <c r="U71" s="48">
        <v>1.9810000000000001</v>
      </c>
      <c r="V71" s="48">
        <v>4.149</v>
      </c>
      <c r="W71" s="48">
        <v>6.4000000000000001E-2</v>
      </c>
      <c r="X71" s="48">
        <v>0.45800000000000002</v>
      </c>
      <c r="Y71" s="48">
        <v>0</v>
      </c>
      <c r="Z71" s="48">
        <v>787.19299999999998</v>
      </c>
      <c r="AA71" s="48">
        <v>0</v>
      </c>
      <c r="AB71" s="48">
        <v>0</v>
      </c>
      <c r="AC71" s="48">
        <v>0</v>
      </c>
      <c r="AD71" s="48">
        <v>0</v>
      </c>
      <c r="AE71" s="48">
        <v>0</v>
      </c>
      <c r="AF71" s="48">
        <v>0</v>
      </c>
      <c r="AG71" s="48">
        <v>53.05</v>
      </c>
      <c r="AH71" s="48">
        <v>0</v>
      </c>
      <c r="AI71" s="48">
        <v>0</v>
      </c>
      <c r="AJ71" s="48">
        <v>0</v>
      </c>
      <c r="AK71" s="48">
        <v>0</v>
      </c>
      <c r="AL71" s="48">
        <v>0</v>
      </c>
      <c r="AM71" s="48">
        <v>0</v>
      </c>
      <c r="AN71" s="48">
        <v>0</v>
      </c>
      <c r="AO71" s="48">
        <v>0</v>
      </c>
      <c r="AP71" s="48">
        <v>0</v>
      </c>
      <c r="AQ71" s="48">
        <v>0</v>
      </c>
      <c r="AR71" s="48">
        <v>0</v>
      </c>
      <c r="AS71" s="48">
        <v>0</v>
      </c>
      <c r="AT71" s="48">
        <v>0</v>
      </c>
      <c r="AU71" s="48">
        <v>0</v>
      </c>
      <c r="AV71" s="48">
        <v>0</v>
      </c>
      <c r="AW71" s="48">
        <v>6.6520000000000001</v>
      </c>
      <c r="AX71" s="48">
        <v>23.917999999999999</v>
      </c>
      <c r="AY71" s="48">
        <v>0</v>
      </c>
      <c r="AZ71" s="48">
        <v>0</v>
      </c>
      <c r="BA71" s="48">
        <v>0</v>
      </c>
      <c r="BB71" s="48">
        <v>780.54100000000005</v>
      </c>
      <c r="BC71" s="48">
        <v>763.83</v>
      </c>
      <c r="BD71" s="48">
        <v>397.959</v>
      </c>
      <c r="BE71" s="48">
        <v>0</v>
      </c>
      <c r="BF71" s="48">
        <v>0</v>
      </c>
      <c r="BG71" s="48">
        <v>0</v>
      </c>
      <c r="BH71" s="48">
        <v>28</v>
      </c>
      <c r="BI71" s="48">
        <v>1</v>
      </c>
      <c r="BJ71" s="48">
        <v>0</v>
      </c>
      <c r="BK71" s="48">
        <v>5078</v>
      </c>
      <c r="BL71" s="48">
        <v>6152</v>
      </c>
      <c r="BM71" s="48">
        <v>4801888</v>
      </c>
      <c r="BN71" s="48">
        <v>0</v>
      </c>
      <c r="BO71" s="48">
        <v>225568</v>
      </c>
      <c r="BP71" s="48">
        <v>244824</v>
      </c>
      <c r="BQ71" s="48">
        <v>0</v>
      </c>
      <c r="BR71" s="48">
        <v>244824</v>
      </c>
      <c r="BS71" s="48">
        <v>0</v>
      </c>
      <c r="BT71" s="48">
        <v>939816</v>
      </c>
      <c r="BU71" s="48">
        <v>0</v>
      </c>
      <c r="BV71" s="48">
        <v>939816</v>
      </c>
      <c r="BW71" s="48">
        <v>0</v>
      </c>
      <c r="BX71" s="48">
        <v>147144</v>
      </c>
      <c r="BY71" s="48">
        <v>0</v>
      </c>
      <c r="BZ71" s="48">
        <v>0</v>
      </c>
      <c r="CA71" s="48">
        <v>0</v>
      </c>
      <c r="CB71" s="48">
        <v>0</v>
      </c>
      <c r="CC71" s="48">
        <v>359000</v>
      </c>
      <c r="CD71" s="48">
        <v>0</v>
      </c>
      <c r="CE71" s="48">
        <v>506144</v>
      </c>
      <c r="CF71" s="48">
        <v>0</v>
      </c>
      <c r="CG71" s="48">
        <v>0</v>
      </c>
      <c r="CH71" s="48">
        <v>0</v>
      </c>
      <c r="CI71" s="48">
        <v>0</v>
      </c>
      <c r="CJ71" s="48">
        <v>0</v>
      </c>
      <c r="CK71" s="48">
        <v>0</v>
      </c>
      <c r="CL71" s="48">
        <v>0</v>
      </c>
      <c r="CM71" s="48">
        <v>0</v>
      </c>
      <c r="CN71" s="48">
        <v>0</v>
      </c>
      <c r="CO71" s="48">
        <v>0</v>
      </c>
      <c r="CP71" s="48">
        <v>0</v>
      </c>
      <c r="CQ71" s="48">
        <v>0</v>
      </c>
      <c r="CR71" s="48">
        <v>0</v>
      </c>
      <c r="CS71" s="48">
        <v>0</v>
      </c>
      <c r="CT71" s="48">
        <v>0</v>
      </c>
      <c r="CU71" s="48">
        <v>0</v>
      </c>
      <c r="CV71" s="48">
        <v>0</v>
      </c>
      <c r="CW71" s="48">
        <v>0</v>
      </c>
      <c r="CX71" s="48">
        <v>0</v>
      </c>
      <c r="CY71" s="48">
        <v>0</v>
      </c>
      <c r="CZ71" s="48">
        <v>0</v>
      </c>
      <c r="DA71" s="48">
        <v>0</v>
      </c>
      <c r="DB71" s="48">
        <v>0</v>
      </c>
      <c r="DC71" s="48">
        <v>0</v>
      </c>
      <c r="DD71" s="48">
        <v>0</v>
      </c>
      <c r="DE71" s="48">
        <v>0</v>
      </c>
      <c r="DF71" s="48">
        <v>0</v>
      </c>
      <c r="DG71" s="48">
        <v>0</v>
      </c>
      <c r="DH71" s="48">
        <v>0</v>
      </c>
      <c r="DI71" s="48">
        <v>0</v>
      </c>
      <c r="DJ71" s="48">
        <v>0</v>
      </c>
      <c r="DK71" s="48">
        <v>0</v>
      </c>
      <c r="DL71" s="48">
        <v>0</v>
      </c>
      <c r="DM71" s="48">
        <v>0</v>
      </c>
      <c r="DN71" s="48">
        <v>0</v>
      </c>
      <c r="DO71" s="48">
        <v>0</v>
      </c>
      <c r="DP71" s="48">
        <v>0</v>
      </c>
      <c r="DQ71" s="48">
        <v>0</v>
      </c>
      <c r="DR71" s="48">
        <v>0</v>
      </c>
      <c r="DS71" s="48">
        <v>0</v>
      </c>
      <c r="DU71" s="48">
        <v>6492672</v>
      </c>
      <c r="DV71" s="48">
        <v>0</v>
      </c>
      <c r="DW71" s="48">
        <v>0</v>
      </c>
      <c r="DX71" s="48">
        <v>0</v>
      </c>
      <c r="DY71" s="48">
        <v>0</v>
      </c>
      <c r="DZ71" s="48">
        <v>286.61700000000002</v>
      </c>
      <c r="EA71" s="48">
        <v>225568</v>
      </c>
      <c r="EB71" s="48">
        <v>787</v>
      </c>
      <c r="EC71" s="48">
        <v>225568</v>
      </c>
      <c r="ED71" s="48">
        <v>0</v>
      </c>
      <c r="EE71" s="48">
        <v>6267104</v>
      </c>
      <c r="EG71" s="48">
        <v>0</v>
      </c>
      <c r="EH71" s="48">
        <v>0</v>
      </c>
      <c r="EI71" s="48">
        <v>0</v>
      </c>
      <c r="EJ71" s="48">
        <v>0</v>
      </c>
      <c r="EK71" s="48">
        <v>0</v>
      </c>
      <c r="EL71" s="48">
        <v>0</v>
      </c>
      <c r="EM71" s="48">
        <v>0</v>
      </c>
      <c r="EN71" s="48">
        <v>0</v>
      </c>
      <c r="EO71" s="48">
        <v>0</v>
      </c>
      <c r="EP71" s="48">
        <v>0</v>
      </c>
      <c r="EQ71" s="48">
        <v>0</v>
      </c>
      <c r="ER71" s="48">
        <v>0</v>
      </c>
      <c r="ES71" s="48">
        <v>0</v>
      </c>
      <c r="ET71" s="48">
        <v>0</v>
      </c>
      <c r="EU71" s="48">
        <v>0</v>
      </c>
      <c r="EV71" s="48">
        <v>0</v>
      </c>
      <c r="EW71" s="48">
        <v>0</v>
      </c>
      <c r="EX71" s="48">
        <v>6886215</v>
      </c>
      <c r="EY71" s="48">
        <v>422247</v>
      </c>
      <c r="EZ71" s="48">
        <v>6886215</v>
      </c>
      <c r="FA71" s="48">
        <v>0</v>
      </c>
      <c r="FB71" s="48">
        <v>0</v>
      </c>
      <c r="FC71" s="48">
        <v>0</v>
      </c>
      <c r="FD71" s="48">
        <v>196864</v>
      </c>
      <c r="FE71" s="48">
        <v>0</v>
      </c>
      <c r="FF71" s="48">
        <v>0</v>
      </c>
      <c r="FG71" s="48">
        <v>0</v>
      </c>
      <c r="FH71" s="48">
        <v>0</v>
      </c>
      <c r="FJ71" s="48">
        <v>0</v>
      </c>
      <c r="FK71" s="48">
        <v>0</v>
      </c>
      <c r="FL71" s="48">
        <v>0</v>
      </c>
      <c r="FM71" s="48">
        <v>0</v>
      </c>
      <c r="FO71" s="48">
        <v>0</v>
      </c>
      <c r="FP71" s="48">
        <v>0</v>
      </c>
      <c r="FQ71" s="48" t="s">
        <v>236</v>
      </c>
      <c r="FR71" s="48">
        <v>787.19299999999998</v>
      </c>
      <c r="FS71" s="48">
        <v>0</v>
      </c>
      <c r="FT71" s="48">
        <v>0</v>
      </c>
      <c r="FU71" s="48">
        <v>0</v>
      </c>
      <c r="FV71" s="48">
        <v>0</v>
      </c>
      <c r="FW71" s="48">
        <v>0</v>
      </c>
      <c r="FX71" s="48">
        <v>0</v>
      </c>
      <c r="FY71" s="48">
        <v>0</v>
      </c>
      <c r="FZ71" s="48">
        <v>0</v>
      </c>
      <c r="GA71" s="48">
        <v>0</v>
      </c>
      <c r="GB71" s="52">
        <v>5.3545445599999998E-2</v>
      </c>
      <c r="GC71" s="52">
        <v>4.68582762E-2</v>
      </c>
      <c r="GD71" s="48">
        <v>0</v>
      </c>
      <c r="GE71" s="48">
        <v>0</v>
      </c>
      <c r="GM71" s="48">
        <v>0</v>
      </c>
      <c r="GN71" s="48">
        <v>0</v>
      </c>
      <c r="GP71" s="48">
        <v>0</v>
      </c>
      <c r="GQ71" s="48">
        <v>0</v>
      </c>
      <c r="GR71" s="48">
        <v>0</v>
      </c>
      <c r="GS71" s="48">
        <v>1314.952</v>
      </c>
      <c r="GT71" s="48">
        <v>7111783</v>
      </c>
      <c r="GU71" s="48">
        <v>0</v>
      </c>
      <c r="GV71" s="48">
        <v>7321724</v>
      </c>
      <c r="GW71" s="48">
        <v>0</v>
      </c>
      <c r="GX71" s="48">
        <v>0</v>
      </c>
      <c r="GY71" s="48">
        <v>0</v>
      </c>
      <c r="GZ71" s="48">
        <v>0</v>
      </c>
      <c r="HA71" s="48">
        <v>0</v>
      </c>
      <c r="HB71" s="48">
        <v>0</v>
      </c>
      <c r="HC71" s="48">
        <v>4804.7056220000004</v>
      </c>
      <c r="HD71" s="48">
        <v>780.54100000000005</v>
      </c>
      <c r="HE71" s="48">
        <v>1</v>
      </c>
      <c r="HF71" s="48">
        <v>0</v>
      </c>
      <c r="HG71" s="48">
        <v>5078</v>
      </c>
      <c r="HH71" s="48">
        <v>5078</v>
      </c>
      <c r="HI71" s="48">
        <v>1</v>
      </c>
      <c r="HJ71" s="48">
        <v>39.359650000000002</v>
      </c>
      <c r="HK71" s="48">
        <v>0</v>
      </c>
      <c r="HL71" s="48">
        <v>0</v>
      </c>
      <c r="HM71" s="48">
        <v>0</v>
      </c>
      <c r="HN71" s="48">
        <v>0</v>
      </c>
      <c r="HO71" s="48">
        <v>0</v>
      </c>
      <c r="HP71" s="48">
        <v>0</v>
      </c>
      <c r="HQ71" s="48">
        <v>0</v>
      </c>
      <c r="HR71" s="48">
        <v>0</v>
      </c>
      <c r="HS71" s="48">
        <v>0.97309000000000001</v>
      </c>
      <c r="HT71" s="48">
        <v>6317956</v>
      </c>
      <c r="HU71" s="48">
        <v>0</v>
      </c>
      <c r="HV71" s="48">
        <v>0</v>
      </c>
      <c r="HW71" s="48">
        <v>384046</v>
      </c>
      <c r="HX71" s="48">
        <v>192023</v>
      </c>
      <c r="HY71" s="48">
        <v>0</v>
      </c>
      <c r="IA71" s="48">
        <v>0</v>
      </c>
      <c r="IB71" s="48">
        <v>0</v>
      </c>
      <c r="IC71" s="48">
        <v>0</v>
      </c>
      <c r="ID71" s="48">
        <v>0</v>
      </c>
      <c r="IE71" s="48">
        <v>0</v>
      </c>
      <c r="IF71" s="48">
        <v>0</v>
      </c>
      <c r="IG71" s="48">
        <v>0</v>
      </c>
      <c r="IH71" s="48">
        <v>7321724</v>
      </c>
      <c r="II71" s="48">
        <v>225568</v>
      </c>
      <c r="IJ71" s="48">
        <v>-435509</v>
      </c>
      <c r="IK71" s="48">
        <v>0</v>
      </c>
      <c r="IL71" s="48">
        <v>-209941</v>
      </c>
      <c r="IP71" s="48">
        <v>9095</v>
      </c>
      <c r="IQ71" s="48">
        <v>0</v>
      </c>
      <c r="IR71" s="48">
        <v>0</v>
      </c>
      <c r="IS71" s="48">
        <v>0</v>
      </c>
      <c r="IT71" s="48">
        <v>0</v>
      </c>
      <c r="IU71" s="48">
        <v>0</v>
      </c>
      <c r="IV71" s="48">
        <v>1</v>
      </c>
      <c r="IW71" s="48">
        <v>0</v>
      </c>
      <c r="IX71" s="48">
        <v>0</v>
      </c>
    </row>
    <row r="72" spans="1:258" s="48" customFormat="1">
      <c r="A72" s="47">
        <v>57840</v>
      </c>
      <c r="C72" s="48">
        <v>4</v>
      </c>
      <c r="E72" s="48">
        <v>0</v>
      </c>
      <c r="F72" s="48" t="s">
        <v>330</v>
      </c>
      <c r="G72" s="48">
        <v>1</v>
      </c>
      <c r="H72" s="48">
        <v>0</v>
      </c>
      <c r="I72" s="48" t="s">
        <v>537</v>
      </c>
      <c r="J72" s="48">
        <v>0</v>
      </c>
      <c r="L72" s="48">
        <v>12</v>
      </c>
      <c r="M72" s="48" t="s">
        <v>538</v>
      </c>
      <c r="N72" s="48" t="s">
        <v>537</v>
      </c>
      <c r="O72" s="48" t="s">
        <v>537</v>
      </c>
      <c r="P72" s="48">
        <v>0</v>
      </c>
      <c r="R72" s="48">
        <v>438.21300000000002</v>
      </c>
      <c r="S72" s="48">
        <v>0</v>
      </c>
      <c r="T72" s="48">
        <v>0</v>
      </c>
      <c r="U72" s="48">
        <v>0</v>
      </c>
      <c r="V72" s="48">
        <v>0</v>
      </c>
      <c r="W72" s="48">
        <v>0</v>
      </c>
      <c r="X72" s="48">
        <v>0</v>
      </c>
      <c r="Y72" s="48">
        <v>0</v>
      </c>
      <c r="Z72" s="48">
        <v>438.21300000000002</v>
      </c>
      <c r="AA72" s="48">
        <v>0</v>
      </c>
      <c r="AB72" s="48">
        <v>0</v>
      </c>
      <c r="AC72" s="48">
        <v>0</v>
      </c>
      <c r="AD72" s="48">
        <v>409.88</v>
      </c>
      <c r="AE72" s="48">
        <v>0</v>
      </c>
      <c r="AF72" s="48">
        <v>0</v>
      </c>
      <c r="AG72" s="48">
        <v>0</v>
      </c>
      <c r="AH72" s="48">
        <v>0</v>
      </c>
      <c r="AI72" s="48">
        <v>0</v>
      </c>
      <c r="AJ72" s="48">
        <v>0</v>
      </c>
      <c r="AK72" s="48">
        <v>0</v>
      </c>
      <c r="AL72" s="48">
        <v>0</v>
      </c>
      <c r="AM72" s="48">
        <v>0</v>
      </c>
      <c r="AN72" s="48">
        <v>0</v>
      </c>
      <c r="AO72" s="48">
        <v>0</v>
      </c>
      <c r="AP72" s="48">
        <v>0</v>
      </c>
      <c r="AQ72" s="48">
        <v>0</v>
      </c>
      <c r="AR72" s="48">
        <v>0</v>
      </c>
      <c r="AS72" s="48">
        <v>0</v>
      </c>
      <c r="AT72" s="48">
        <v>0</v>
      </c>
      <c r="AU72" s="48">
        <v>0</v>
      </c>
      <c r="AV72" s="48">
        <v>0</v>
      </c>
      <c r="AW72" s="48">
        <v>0</v>
      </c>
      <c r="AX72" s="48">
        <v>0</v>
      </c>
      <c r="AY72" s="48">
        <v>0</v>
      </c>
      <c r="AZ72" s="48">
        <v>0</v>
      </c>
      <c r="BA72" s="48">
        <v>50.261000000000003</v>
      </c>
      <c r="BB72" s="48">
        <v>387.952</v>
      </c>
      <c r="BC72" s="48">
        <v>0</v>
      </c>
      <c r="BD72" s="48">
        <v>0</v>
      </c>
      <c r="BE72" s="48">
        <v>0</v>
      </c>
      <c r="BF72" s="48">
        <v>0</v>
      </c>
      <c r="BG72" s="48">
        <v>0</v>
      </c>
      <c r="BH72" s="48">
        <v>0</v>
      </c>
      <c r="BI72" s="48">
        <v>1</v>
      </c>
      <c r="BJ72" s="48">
        <v>0</v>
      </c>
      <c r="BK72" s="48">
        <v>5078</v>
      </c>
      <c r="BL72" s="48">
        <v>6152</v>
      </c>
      <c r="BM72" s="48">
        <v>2386681</v>
      </c>
      <c r="BN72" s="48">
        <v>0</v>
      </c>
      <c r="BO72" s="48">
        <v>238255</v>
      </c>
      <c r="BP72" s="48">
        <v>0</v>
      </c>
      <c r="BQ72" s="48">
        <v>0</v>
      </c>
      <c r="BR72" s="48">
        <v>0</v>
      </c>
      <c r="BS72" s="48">
        <v>0</v>
      </c>
      <c r="BT72" s="48">
        <v>0</v>
      </c>
      <c r="BU72" s="48">
        <v>0</v>
      </c>
      <c r="BV72" s="48">
        <v>0</v>
      </c>
      <c r="BW72" s="48">
        <v>0</v>
      </c>
      <c r="BX72" s="48">
        <v>0</v>
      </c>
      <c r="BY72" s="48">
        <v>0</v>
      </c>
      <c r="BZ72" s="48">
        <v>0</v>
      </c>
      <c r="CA72" s="48">
        <v>0</v>
      </c>
      <c r="CB72" s="48">
        <v>0</v>
      </c>
      <c r="CC72" s="48">
        <v>0</v>
      </c>
      <c r="CD72" s="48">
        <v>0</v>
      </c>
      <c r="CE72" s="48">
        <v>0</v>
      </c>
      <c r="CF72" s="48">
        <v>112717</v>
      </c>
      <c r="CG72" s="48">
        <v>417428</v>
      </c>
      <c r="CH72" s="48">
        <v>0</v>
      </c>
      <c r="CI72" s="48">
        <v>417428</v>
      </c>
      <c r="CJ72" s="48">
        <v>0</v>
      </c>
      <c r="CK72" s="48">
        <v>0</v>
      </c>
      <c r="CL72" s="48">
        <v>0</v>
      </c>
      <c r="CM72" s="48">
        <v>0</v>
      </c>
      <c r="CN72" s="48">
        <v>0</v>
      </c>
      <c r="CO72" s="48">
        <v>0</v>
      </c>
      <c r="CP72" s="48">
        <v>0</v>
      </c>
      <c r="CQ72" s="48">
        <v>0</v>
      </c>
      <c r="CR72" s="48">
        <v>0</v>
      </c>
      <c r="CS72" s="48">
        <v>0</v>
      </c>
      <c r="CT72" s="48">
        <v>0</v>
      </c>
      <c r="CU72" s="48">
        <v>0</v>
      </c>
      <c r="CV72" s="48">
        <v>0</v>
      </c>
      <c r="CW72" s="48">
        <v>0</v>
      </c>
      <c r="CX72" s="48">
        <v>0</v>
      </c>
      <c r="CY72" s="48">
        <v>0</v>
      </c>
      <c r="CZ72" s="48">
        <v>0</v>
      </c>
      <c r="DA72" s="48">
        <v>0</v>
      </c>
      <c r="DB72" s="48">
        <v>0</v>
      </c>
      <c r="DC72" s="48">
        <v>0</v>
      </c>
      <c r="DD72" s="48">
        <v>0</v>
      </c>
      <c r="DE72" s="48">
        <v>0</v>
      </c>
      <c r="DF72" s="48">
        <v>0</v>
      </c>
      <c r="DG72" s="48">
        <v>0</v>
      </c>
      <c r="DH72" s="48">
        <v>0</v>
      </c>
      <c r="DI72" s="48">
        <v>0</v>
      </c>
      <c r="DJ72" s="48">
        <v>22088</v>
      </c>
      <c r="DK72" s="48">
        <v>0</v>
      </c>
      <c r="DL72" s="48">
        <v>0</v>
      </c>
      <c r="DM72" s="48">
        <v>0</v>
      </c>
      <c r="DN72" s="48">
        <v>22088</v>
      </c>
      <c r="DO72" s="48">
        <v>0</v>
      </c>
      <c r="DP72" s="48">
        <v>0</v>
      </c>
      <c r="DQ72" s="48">
        <v>0</v>
      </c>
      <c r="DR72" s="48">
        <v>0</v>
      </c>
      <c r="DS72" s="48">
        <v>22088</v>
      </c>
      <c r="DU72" s="48">
        <v>2938914</v>
      </c>
      <c r="DV72" s="48">
        <v>0</v>
      </c>
      <c r="DW72" s="48">
        <v>0</v>
      </c>
      <c r="DX72" s="48">
        <v>0</v>
      </c>
      <c r="DY72" s="48">
        <v>0</v>
      </c>
      <c r="DZ72" s="48">
        <v>286.61700000000002</v>
      </c>
      <c r="EA72" s="48">
        <v>125538</v>
      </c>
      <c r="EB72" s="48">
        <v>438</v>
      </c>
      <c r="EC72" s="48">
        <v>238255</v>
      </c>
      <c r="ED72" s="48">
        <v>0</v>
      </c>
      <c r="EE72" s="48">
        <v>2700659</v>
      </c>
      <c r="EG72" s="48">
        <v>0</v>
      </c>
      <c r="EH72" s="48">
        <v>0</v>
      </c>
      <c r="EI72" s="48">
        <v>0</v>
      </c>
      <c r="EJ72" s="48">
        <v>0</v>
      </c>
      <c r="EK72" s="48">
        <v>0</v>
      </c>
      <c r="EL72" s="48">
        <v>0</v>
      </c>
      <c r="EM72" s="48">
        <v>0</v>
      </c>
      <c r="EN72" s="48">
        <v>0</v>
      </c>
      <c r="EO72" s="48">
        <v>0</v>
      </c>
      <c r="EP72" s="48">
        <v>0</v>
      </c>
      <c r="EQ72" s="48">
        <v>0</v>
      </c>
      <c r="ER72" s="48">
        <v>0</v>
      </c>
      <c r="ES72" s="48">
        <v>0</v>
      </c>
      <c r="ET72" s="48">
        <v>0</v>
      </c>
      <c r="EU72" s="48">
        <v>0</v>
      </c>
      <c r="EV72" s="48">
        <v>0</v>
      </c>
      <c r="EW72" s="48">
        <v>0</v>
      </c>
      <c r="EX72" s="48">
        <v>2968045</v>
      </c>
      <c r="EY72" s="48">
        <v>182363</v>
      </c>
      <c r="EZ72" s="48">
        <v>3080762</v>
      </c>
      <c r="FA72" s="48">
        <v>0</v>
      </c>
      <c r="FB72" s="48">
        <v>0</v>
      </c>
      <c r="FC72" s="48">
        <v>0</v>
      </c>
      <c r="FD72" s="48">
        <v>85023</v>
      </c>
      <c r="FE72" s="48">
        <v>0</v>
      </c>
      <c r="FF72" s="48">
        <v>0</v>
      </c>
      <c r="FG72" s="48">
        <v>0</v>
      </c>
      <c r="FH72" s="48">
        <v>0</v>
      </c>
      <c r="FJ72" s="48">
        <v>0</v>
      </c>
      <c r="FK72" s="48">
        <v>0</v>
      </c>
      <c r="FL72" s="48">
        <v>0</v>
      </c>
      <c r="FM72" s="48">
        <v>0</v>
      </c>
      <c r="FO72" s="48">
        <v>0</v>
      </c>
      <c r="FP72" s="48">
        <v>0</v>
      </c>
      <c r="FQ72" s="48" t="s">
        <v>566</v>
      </c>
      <c r="FR72" s="48">
        <v>438.21300000000002</v>
      </c>
      <c r="FS72" s="48">
        <v>0</v>
      </c>
      <c r="FT72" s="48">
        <v>0</v>
      </c>
      <c r="FU72" s="48">
        <v>0</v>
      </c>
      <c r="FV72" s="48">
        <v>0</v>
      </c>
      <c r="FW72" s="48">
        <v>0</v>
      </c>
      <c r="FX72" s="48">
        <v>0</v>
      </c>
      <c r="FY72" s="48">
        <v>0</v>
      </c>
      <c r="FZ72" s="48">
        <v>0</v>
      </c>
      <c r="GA72" s="48">
        <v>0</v>
      </c>
      <c r="GB72" s="52">
        <v>5.3545445599999998E-2</v>
      </c>
      <c r="GC72" s="52">
        <v>4.68582762E-2</v>
      </c>
      <c r="GD72" s="48">
        <v>0</v>
      </c>
      <c r="GE72" s="48">
        <v>0</v>
      </c>
      <c r="GM72" s="48">
        <v>0</v>
      </c>
      <c r="GN72" s="48">
        <v>0</v>
      </c>
      <c r="GP72" s="48">
        <v>0</v>
      </c>
      <c r="GQ72" s="48">
        <v>0</v>
      </c>
      <c r="GR72" s="48">
        <v>0</v>
      </c>
      <c r="GS72" s="48">
        <v>567.91200000000003</v>
      </c>
      <c r="GT72" s="48">
        <v>3206300</v>
      </c>
      <c r="GU72" s="48">
        <v>0</v>
      </c>
      <c r="GV72" s="48">
        <v>3419550</v>
      </c>
      <c r="GW72" s="48">
        <v>0</v>
      </c>
      <c r="GX72" s="48">
        <v>0</v>
      </c>
      <c r="GY72" s="48">
        <v>0</v>
      </c>
      <c r="GZ72" s="48">
        <v>0</v>
      </c>
      <c r="HA72" s="48">
        <v>0</v>
      </c>
      <c r="HB72" s="48">
        <v>0</v>
      </c>
      <c r="HC72" s="48">
        <v>4804.7056220000004</v>
      </c>
      <c r="HD72" s="48">
        <v>387.952</v>
      </c>
      <c r="HE72" s="48">
        <v>1</v>
      </c>
      <c r="HF72" s="48">
        <v>0</v>
      </c>
      <c r="HG72" s="48">
        <v>5078</v>
      </c>
      <c r="HH72" s="48">
        <v>5078</v>
      </c>
      <c r="HI72" s="48">
        <v>1</v>
      </c>
      <c r="HJ72" s="48">
        <v>21.91065</v>
      </c>
      <c r="HK72" s="48">
        <v>0</v>
      </c>
      <c r="HL72" s="48">
        <v>0</v>
      </c>
      <c r="HM72" s="48">
        <v>0</v>
      </c>
      <c r="HN72" s="48">
        <v>0</v>
      </c>
      <c r="HO72" s="48">
        <v>0</v>
      </c>
      <c r="HP72" s="48">
        <v>0</v>
      </c>
      <c r="HQ72" s="48">
        <v>0</v>
      </c>
      <c r="HR72" s="48">
        <v>0</v>
      </c>
      <c r="HS72" s="48">
        <v>0.97309000000000001</v>
      </c>
      <c r="HT72" s="48">
        <v>2728651</v>
      </c>
      <c r="HU72" s="48">
        <v>0</v>
      </c>
      <c r="HV72" s="48">
        <v>0</v>
      </c>
      <c r="HW72" s="48">
        <v>384046</v>
      </c>
      <c r="HX72" s="48">
        <v>192023</v>
      </c>
      <c r="HY72" s="48">
        <v>0</v>
      </c>
      <c r="IA72" s="48">
        <v>0</v>
      </c>
      <c r="IB72" s="48">
        <v>0</v>
      </c>
      <c r="IC72" s="48">
        <v>0</v>
      </c>
      <c r="ID72" s="48">
        <v>0</v>
      </c>
      <c r="IE72" s="48">
        <v>0</v>
      </c>
      <c r="IF72" s="48">
        <v>0</v>
      </c>
      <c r="IG72" s="48">
        <v>0</v>
      </c>
      <c r="IH72" s="48">
        <v>3419550</v>
      </c>
      <c r="II72" s="48">
        <v>238255</v>
      </c>
      <c r="IJ72" s="48">
        <v>-338788</v>
      </c>
      <c r="IK72" s="48">
        <v>0</v>
      </c>
      <c r="IL72" s="48">
        <v>-100533</v>
      </c>
      <c r="IP72" s="48">
        <v>9095</v>
      </c>
      <c r="IQ72" s="48">
        <v>0</v>
      </c>
      <c r="IR72" s="48">
        <v>0</v>
      </c>
      <c r="IS72" s="48">
        <v>0</v>
      </c>
      <c r="IT72" s="48">
        <v>0</v>
      </c>
      <c r="IU72" s="48">
        <v>0</v>
      </c>
      <c r="IV72" s="48">
        <v>1</v>
      </c>
      <c r="IW72" s="48">
        <v>0</v>
      </c>
      <c r="IX72" s="48">
        <v>0</v>
      </c>
    </row>
    <row r="73" spans="1:258" s="48" customFormat="1">
      <c r="A73" s="47">
        <v>57841</v>
      </c>
      <c r="C73" s="48">
        <v>4</v>
      </c>
      <c r="E73" s="48">
        <v>0</v>
      </c>
      <c r="F73" s="48" t="s">
        <v>330</v>
      </c>
      <c r="G73" s="48">
        <v>1</v>
      </c>
      <c r="H73" s="48">
        <v>0</v>
      </c>
      <c r="I73" s="48" t="s">
        <v>537</v>
      </c>
      <c r="J73" s="48">
        <v>0</v>
      </c>
      <c r="L73" s="48">
        <v>12</v>
      </c>
      <c r="M73" s="48" t="s">
        <v>538</v>
      </c>
      <c r="N73" s="48" t="s">
        <v>537</v>
      </c>
      <c r="O73" s="48" t="s">
        <v>537</v>
      </c>
      <c r="P73" s="48">
        <v>0</v>
      </c>
      <c r="R73" s="48">
        <v>152.93899999999999</v>
      </c>
      <c r="S73" s="48">
        <v>0</v>
      </c>
      <c r="T73" s="48">
        <v>0</v>
      </c>
      <c r="U73" s="48">
        <v>0.20300000000000001</v>
      </c>
      <c r="V73" s="48">
        <v>0.42</v>
      </c>
      <c r="W73" s="48">
        <v>0</v>
      </c>
      <c r="X73" s="48">
        <v>0</v>
      </c>
      <c r="Y73" s="48">
        <v>0</v>
      </c>
      <c r="Z73" s="48">
        <v>152.93899999999999</v>
      </c>
      <c r="AA73" s="48">
        <v>0</v>
      </c>
      <c r="AB73" s="48">
        <v>0</v>
      </c>
      <c r="AC73" s="48">
        <v>0</v>
      </c>
      <c r="AD73" s="48">
        <v>0</v>
      </c>
      <c r="AE73" s="48">
        <v>0</v>
      </c>
      <c r="AF73" s="48">
        <v>0</v>
      </c>
      <c r="AG73" s="48">
        <v>0</v>
      </c>
      <c r="AH73" s="48">
        <v>0</v>
      </c>
      <c r="AI73" s="48">
        <v>0</v>
      </c>
      <c r="AJ73" s="48">
        <v>0</v>
      </c>
      <c r="AK73" s="48">
        <v>0</v>
      </c>
      <c r="AL73" s="48">
        <v>0</v>
      </c>
      <c r="AM73" s="48">
        <v>0</v>
      </c>
      <c r="AN73" s="48">
        <v>0</v>
      </c>
      <c r="AO73" s="48">
        <v>0</v>
      </c>
      <c r="AP73" s="48">
        <v>0</v>
      </c>
      <c r="AQ73" s="48">
        <v>0</v>
      </c>
      <c r="AR73" s="48">
        <v>0</v>
      </c>
      <c r="AS73" s="48">
        <v>0</v>
      </c>
      <c r="AT73" s="48">
        <v>0</v>
      </c>
      <c r="AU73" s="48">
        <v>0</v>
      </c>
      <c r="AV73" s="48">
        <v>0</v>
      </c>
      <c r="AW73" s="48">
        <v>0.623</v>
      </c>
      <c r="AX73" s="48">
        <v>2.2749999999999999</v>
      </c>
      <c r="AY73" s="48">
        <v>0</v>
      </c>
      <c r="AZ73" s="48">
        <v>0</v>
      </c>
      <c r="BA73" s="48">
        <v>0</v>
      </c>
      <c r="BB73" s="48">
        <v>152.316</v>
      </c>
      <c r="BC73" s="48">
        <v>206.67</v>
      </c>
      <c r="BD73" s="48">
        <v>93.436999999999998</v>
      </c>
      <c r="BE73" s="48">
        <v>0</v>
      </c>
      <c r="BF73" s="48">
        <v>0</v>
      </c>
      <c r="BG73" s="48">
        <v>0</v>
      </c>
      <c r="BH73" s="48">
        <v>8</v>
      </c>
      <c r="BI73" s="48">
        <v>1</v>
      </c>
      <c r="BJ73" s="48">
        <v>0</v>
      </c>
      <c r="BK73" s="48">
        <v>5078</v>
      </c>
      <c r="BL73" s="48">
        <v>6152</v>
      </c>
      <c r="BM73" s="48">
        <v>937048</v>
      </c>
      <c r="BN73" s="48">
        <v>0</v>
      </c>
      <c r="BO73" s="48">
        <v>43852</v>
      </c>
      <c r="BP73" s="48">
        <v>57482</v>
      </c>
      <c r="BQ73" s="48">
        <v>0</v>
      </c>
      <c r="BR73" s="48">
        <v>57482</v>
      </c>
      <c r="BS73" s="48">
        <v>0</v>
      </c>
      <c r="BT73" s="48">
        <v>254287</v>
      </c>
      <c r="BU73" s="48">
        <v>0</v>
      </c>
      <c r="BV73" s="48">
        <v>254287</v>
      </c>
      <c r="BW73" s="48">
        <v>0</v>
      </c>
      <c r="BX73" s="48">
        <v>13996</v>
      </c>
      <c r="BY73" s="48">
        <v>0</v>
      </c>
      <c r="BZ73" s="48">
        <v>0</v>
      </c>
      <c r="CA73" s="48">
        <v>0</v>
      </c>
      <c r="CB73" s="48">
        <v>0</v>
      </c>
      <c r="CC73" s="48">
        <v>0</v>
      </c>
      <c r="CD73" s="48">
        <v>0</v>
      </c>
      <c r="CE73" s="48">
        <v>13996</v>
      </c>
      <c r="CF73" s="48">
        <v>0</v>
      </c>
      <c r="CG73" s="48">
        <v>0</v>
      </c>
      <c r="CH73" s="48">
        <v>0</v>
      </c>
      <c r="CI73" s="48">
        <v>0</v>
      </c>
      <c r="CJ73" s="48">
        <v>0</v>
      </c>
      <c r="CK73" s="48">
        <v>0</v>
      </c>
      <c r="CL73" s="48">
        <v>0</v>
      </c>
      <c r="CM73" s="48">
        <v>0</v>
      </c>
      <c r="CN73" s="48">
        <v>0</v>
      </c>
      <c r="CO73" s="48">
        <v>0</v>
      </c>
      <c r="CP73" s="48">
        <v>0</v>
      </c>
      <c r="CQ73" s="48">
        <v>0</v>
      </c>
      <c r="CR73" s="48">
        <v>0</v>
      </c>
      <c r="CS73" s="48">
        <v>0</v>
      </c>
      <c r="CT73" s="48">
        <v>0</v>
      </c>
      <c r="CU73" s="48">
        <v>0</v>
      </c>
      <c r="CV73" s="48">
        <v>0</v>
      </c>
      <c r="CW73" s="48">
        <v>0</v>
      </c>
      <c r="CX73" s="48">
        <v>0</v>
      </c>
      <c r="CY73" s="48">
        <v>0</v>
      </c>
      <c r="CZ73" s="48">
        <v>0</v>
      </c>
      <c r="DA73" s="48">
        <v>0</v>
      </c>
      <c r="DB73" s="48">
        <v>0</v>
      </c>
      <c r="DC73" s="48">
        <v>0</v>
      </c>
      <c r="DD73" s="48">
        <v>0</v>
      </c>
      <c r="DE73" s="48">
        <v>0</v>
      </c>
      <c r="DF73" s="48">
        <v>0</v>
      </c>
      <c r="DG73" s="48">
        <v>0</v>
      </c>
      <c r="DH73" s="48">
        <v>0</v>
      </c>
      <c r="DI73" s="48">
        <v>0</v>
      </c>
      <c r="DJ73" s="48">
        <v>0</v>
      </c>
      <c r="DK73" s="48">
        <v>0</v>
      </c>
      <c r="DL73" s="48">
        <v>0</v>
      </c>
      <c r="DM73" s="48">
        <v>0</v>
      </c>
      <c r="DN73" s="48">
        <v>0</v>
      </c>
      <c r="DO73" s="48">
        <v>0</v>
      </c>
      <c r="DP73" s="48">
        <v>0</v>
      </c>
      <c r="DQ73" s="48">
        <v>0</v>
      </c>
      <c r="DR73" s="48">
        <v>0</v>
      </c>
      <c r="DS73" s="48">
        <v>0</v>
      </c>
      <c r="DU73" s="48">
        <v>1262813</v>
      </c>
      <c r="DV73" s="48">
        <v>0</v>
      </c>
      <c r="DW73" s="48">
        <v>0</v>
      </c>
      <c r="DX73" s="48">
        <v>0</v>
      </c>
      <c r="DY73" s="48">
        <v>0</v>
      </c>
      <c r="DZ73" s="48">
        <v>286.61700000000002</v>
      </c>
      <c r="EA73" s="48">
        <v>43852</v>
      </c>
      <c r="EB73" s="48">
        <v>153</v>
      </c>
      <c r="EC73" s="48">
        <v>43852</v>
      </c>
      <c r="ED73" s="48">
        <v>0</v>
      </c>
      <c r="EE73" s="48">
        <v>1218961</v>
      </c>
      <c r="EG73" s="48">
        <v>0</v>
      </c>
      <c r="EH73" s="48">
        <v>0</v>
      </c>
      <c r="EI73" s="48">
        <v>0</v>
      </c>
      <c r="EJ73" s="48">
        <v>0</v>
      </c>
      <c r="EK73" s="48">
        <v>0</v>
      </c>
      <c r="EL73" s="48">
        <v>0</v>
      </c>
      <c r="EM73" s="48">
        <v>0</v>
      </c>
      <c r="EN73" s="48">
        <v>0</v>
      </c>
      <c r="EO73" s="48">
        <v>0</v>
      </c>
      <c r="EP73" s="48">
        <v>0</v>
      </c>
      <c r="EQ73" s="48">
        <v>0</v>
      </c>
      <c r="ER73" s="48">
        <v>0</v>
      </c>
      <c r="ES73" s="48">
        <v>0</v>
      </c>
      <c r="ET73" s="48">
        <v>0</v>
      </c>
      <c r="EU73" s="48">
        <v>0</v>
      </c>
      <c r="EV73" s="48">
        <v>0</v>
      </c>
      <c r="EW73" s="48">
        <v>0</v>
      </c>
      <c r="EX73" s="48">
        <v>1339377</v>
      </c>
      <c r="EY73" s="48">
        <v>82126</v>
      </c>
      <c r="EZ73" s="48">
        <v>1339377</v>
      </c>
      <c r="FA73" s="48">
        <v>0</v>
      </c>
      <c r="FB73" s="48">
        <v>0</v>
      </c>
      <c r="FC73" s="48">
        <v>0</v>
      </c>
      <c r="FD73" s="48">
        <v>38290</v>
      </c>
      <c r="FE73" s="48">
        <v>0</v>
      </c>
      <c r="FF73" s="48">
        <v>0</v>
      </c>
      <c r="FG73" s="48">
        <v>0</v>
      </c>
      <c r="FH73" s="48">
        <v>0</v>
      </c>
      <c r="FJ73" s="48">
        <v>0</v>
      </c>
      <c r="FK73" s="48">
        <v>0</v>
      </c>
      <c r="FL73" s="48">
        <v>0</v>
      </c>
      <c r="FM73" s="48">
        <v>0</v>
      </c>
      <c r="FO73" s="48">
        <v>0</v>
      </c>
      <c r="FP73" s="48">
        <v>0</v>
      </c>
      <c r="FQ73" s="48" t="s">
        <v>90</v>
      </c>
      <c r="FR73" s="48">
        <v>152.93899999999999</v>
      </c>
      <c r="FS73" s="48">
        <v>0</v>
      </c>
      <c r="FT73" s="48">
        <v>0</v>
      </c>
      <c r="FU73" s="48">
        <v>0</v>
      </c>
      <c r="FV73" s="48">
        <v>0</v>
      </c>
      <c r="FW73" s="48">
        <v>0</v>
      </c>
      <c r="FX73" s="48">
        <v>0</v>
      </c>
      <c r="FY73" s="48">
        <v>0</v>
      </c>
      <c r="FZ73" s="48">
        <v>0</v>
      </c>
      <c r="GA73" s="48">
        <v>0</v>
      </c>
      <c r="GB73" s="52">
        <v>5.3545445599999998E-2</v>
      </c>
      <c r="GC73" s="52">
        <v>4.68582762E-2</v>
      </c>
      <c r="GD73" s="48">
        <v>0</v>
      </c>
      <c r="GE73" s="48">
        <v>0</v>
      </c>
      <c r="GM73" s="48">
        <v>0</v>
      </c>
      <c r="GN73" s="48">
        <v>0</v>
      </c>
      <c r="GP73" s="48">
        <v>0</v>
      </c>
      <c r="GQ73" s="48">
        <v>0</v>
      </c>
      <c r="GR73" s="48">
        <v>0</v>
      </c>
      <c r="GS73" s="48">
        <v>255.756</v>
      </c>
      <c r="GT73" s="48">
        <v>1383229</v>
      </c>
      <c r="GU73" s="48">
        <v>0</v>
      </c>
      <c r="GV73" s="48">
        <v>1329529</v>
      </c>
      <c r="GW73" s="48">
        <v>0</v>
      </c>
      <c r="GX73" s="48">
        <v>0</v>
      </c>
      <c r="GY73" s="48">
        <v>0</v>
      </c>
      <c r="GZ73" s="48">
        <v>0</v>
      </c>
      <c r="HA73" s="48">
        <v>0</v>
      </c>
      <c r="HB73" s="48">
        <v>0</v>
      </c>
      <c r="HC73" s="48">
        <v>4804.7056220000004</v>
      </c>
      <c r="HD73" s="48">
        <v>152.316</v>
      </c>
      <c r="HE73" s="48">
        <v>1</v>
      </c>
      <c r="HF73" s="48">
        <v>0</v>
      </c>
      <c r="HG73" s="48">
        <v>5078</v>
      </c>
      <c r="HH73" s="48">
        <v>5078</v>
      </c>
      <c r="HI73" s="48">
        <v>1</v>
      </c>
      <c r="HJ73" s="48">
        <v>7.6469500000000004</v>
      </c>
      <c r="HK73" s="48">
        <v>0</v>
      </c>
      <c r="HL73" s="48">
        <v>0</v>
      </c>
      <c r="HM73" s="48">
        <v>0</v>
      </c>
      <c r="HN73" s="48">
        <v>0</v>
      </c>
      <c r="HO73" s="48">
        <v>0</v>
      </c>
      <c r="HP73" s="48">
        <v>0</v>
      </c>
      <c r="HQ73" s="48">
        <v>0</v>
      </c>
      <c r="HR73" s="48">
        <v>0</v>
      </c>
      <c r="HS73" s="48">
        <v>0.97309000000000001</v>
      </c>
      <c r="HT73" s="48">
        <v>1228831</v>
      </c>
      <c r="HU73" s="48">
        <v>0</v>
      </c>
      <c r="HV73" s="48">
        <v>0</v>
      </c>
      <c r="HW73" s="48">
        <v>384046</v>
      </c>
      <c r="HX73" s="48">
        <v>192023</v>
      </c>
      <c r="HY73" s="48">
        <v>0</v>
      </c>
      <c r="IA73" s="48">
        <v>0</v>
      </c>
      <c r="IB73" s="48">
        <v>0</v>
      </c>
      <c r="IC73" s="48">
        <v>0</v>
      </c>
      <c r="ID73" s="48">
        <v>0</v>
      </c>
      <c r="IE73" s="48">
        <v>0</v>
      </c>
      <c r="IF73" s="48">
        <v>0</v>
      </c>
      <c r="IG73" s="48">
        <v>0</v>
      </c>
      <c r="IH73" s="48">
        <v>1329529</v>
      </c>
      <c r="II73" s="48">
        <v>43852</v>
      </c>
      <c r="IJ73" s="48">
        <v>9848</v>
      </c>
      <c r="IK73" s="48">
        <v>0</v>
      </c>
      <c r="IL73" s="48">
        <v>53700</v>
      </c>
      <c r="IP73" s="48">
        <v>9095</v>
      </c>
      <c r="IQ73" s="48">
        <v>0</v>
      </c>
      <c r="IR73" s="48">
        <v>0</v>
      </c>
      <c r="IS73" s="48">
        <v>0</v>
      </c>
      <c r="IT73" s="48">
        <v>0</v>
      </c>
      <c r="IU73" s="48">
        <v>0</v>
      </c>
      <c r="IV73" s="48">
        <v>1</v>
      </c>
      <c r="IW73" s="48">
        <v>0</v>
      </c>
      <c r="IX73" s="48">
        <v>0</v>
      </c>
    </row>
    <row r="74" spans="1:258" s="48" customFormat="1">
      <c r="A74" s="47">
        <v>57842</v>
      </c>
      <c r="C74" s="48">
        <v>4</v>
      </c>
      <c r="E74" s="48">
        <v>0</v>
      </c>
      <c r="F74" s="48" t="s">
        <v>330</v>
      </c>
      <c r="G74" s="48">
        <v>1</v>
      </c>
      <c r="H74" s="48">
        <v>0</v>
      </c>
      <c r="I74" s="48" t="s">
        <v>537</v>
      </c>
      <c r="J74" s="48">
        <v>0</v>
      </c>
      <c r="L74" s="48">
        <v>12</v>
      </c>
      <c r="M74" s="48" t="s">
        <v>538</v>
      </c>
      <c r="N74" s="48" t="s">
        <v>537</v>
      </c>
      <c r="O74" s="48" t="s">
        <v>537</v>
      </c>
      <c r="P74" s="48">
        <v>0</v>
      </c>
      <c r="R74" s="48">
        <v>1502.3109999999999</v>
      </c>
      <c r="S74" s="48">
        <v>0.02</v>
      </c>
      <c r="T74" s="48">
        <v>0</v>
      </c>
      <c r="U74" s="48">
        <v>1.413</v>
      </c>
      <c r="V74" s="48">
        <v>26.774999999999999</v>
      </c>
      <c r="W74" s="48">
        <v>1.2809999999999999</v>
      </c>
      <c r="X74" s="48">
        <v>0</v>
      </c>
      <c r="Y74" s="48">
        <v>0</v>
      </c>
      <c r="Z74" s="48">
        <v>1502.3109999999999</v>
      </c>
      <c r="AA74" s="48">
        <v>0</v>
      </c>
      <c r="AB74" s="48">
        <v>0</v>
      </c>
      <c r="AC74" s="48">
        <v>0</v>
      </c>
      <c r="AD74" s="48">
        <v>299.55</v>
      </c>
      <c r="AE74" s="48">
        <v>0</v>
      </c>
      <c r="AF74" s="48">
        <v>0</v>
      </c>
      <c r="AG74" s="48">
        <v>12.359</v>
      </c>
      <c r="AH74" s="48">
        <v>0</v>
      </c>
      <c r="AI74" s="48">
        <v>0</v>
      </c>
      <c r="AJ74" s="48">
        <v>0</v>
      </c>
      <c r="AK74" s="48">
        <v>0</v>
      </c>
      <c r="AL74" s="48">
        <v>0</v>
      </c>
      <c r="AM74" s="48">
        <v>0</v>
      </c>
      <c r="AN74" s="48">
        <v>0</v>
      </c>
      <c r="AO74" s="48">
        <v>0</v>
      </c>
      <c r="AP74" s="48">
        <v>0</v>
      </c>
      <c r="AQ74" s="48">
        <v>0</v>
      </c>
      <c r="AR74" s="48">
        <v>0</v>
      </c>
      <c r="AS74" s="48">
        <v>0</v>
      </c>
      <c r="AT74" s="48">
        <v>0</v>
      </c>
      <c r="AU74" s="48">
        <v>0</v>
      </c>
      <c r="AV74" s="48">
        <v>0</v>
      </c>
      <c r="AW74" s="48">
        <v>29.489000000000001</v>
      </c>
      <c r="AX74" s="48">
        <v>91.332999999999998</v>
      </c>
      <c r="AY74" s="48">
        <v>0</v>
      </c>
      <c r="AZ74" s="48">
        <v>0</v>
      </c>
      <c r="BA74" s="48">
        <v>67.156999999999996</v>
      </c>
      <c r="BB74" s="48">
        <v>1405.665</v>
      </c>
      <c r="BC74" s="48">
        <v>1290.17</v>
      </c>
      <c r="BD74" s="48">
        <v>642.66700000000003</v>
      </c>
      <c r="BE74" s="48">
        <v>0</v>
      </c>
      <c r="BF74" s="48">
        <v>0</v>
      </c>
      <c r="BG74" s="48">
        <v>0</v>
      </c>
      <c r="BH74" s="48">
        <v>0</v>
      </c>
      <c r="BI74" s="48">
        <v>1</v>
      </c>
      <c r="BJ74" s="48">
        <v>0</v>
      </c>
      <c r="BK74" s="48">
        <v>5078</v>
      </c>
      <c r="BL74" s="48">
        <v>6152</v>
      </c>
      <c r="BM74" s="48">
        <v>8647651</v>
      </c>
      <c r="BN74" s="48">
        <v>0</v>
      </c>
      <c r="BO74" s="48">
        <v>512875</v>
      </c>
      <c r="BP74" s="48">
        <v>395369</v>
      </c>
      <c r="BQ74" s="48">
        <v>0</v>
      </c>
      <c r="BR74" s="48">
        <v>395369</v>
      </c>
      <c r="BS74" s="48">
        <v>0</v>
      </c>
      <c r="BT74" s="48">
        <v>1587425</v>
      </c>
      <c r="BU74" s="48">
        <v>0</v>
      </c>
      <c r="BV74" s="48">
        <v>1587425</v>
      </c>
      <c r="BW74" s="48">
        <v>0</v>
      </c>
      <c r="BX74" s="48">
        <v>561881</v>
      </c>
      <c r="BY74" s="48">
        <v>0</v>
      </c>
      <c r="BZ74" s="48">
        <v>0</v>
      </c>
      <c r="CA74" s="48">
        <v>0</v>
      </c>
      <c r="CB74" s="48">
        <v>0</v>
      </c>
      <c r="CC74" s="48">
        <v>83636</v>
      </c>
      <c r="CD74" s="48">
        <v>0</v>
      </c>
      <c r="CE74" s="48">
        <v>645517</v>
      </c>
      <c r="CF74" s="48">
        <v>82376</v>
      </c>
      <c r="CG74" s="48">
        <v>557752</v>
      </c>
      <c r="CH74" s="48">
        <v>0</v>
      </c>
      <c r="CI74" s="48">
        <v>557752</v>
      </c>
      <c r="CJ74" s="48">
        <v>0</v>
      </c>
      <c r="CK74" s="48">
        <v>0</v>
      </c>
      <c r="CL74" s="48">
        <v>0</v>
      </c>
      <c r="CM74" s="48">
        <v>0</v>
      </c>
      <c r="CN74" s="48">
        <v>0</v>
      </c>
      <c r="CO74" s="48">
        <v>0</v>
      </c>
      <c r="CP74" s="48">
        <v>0</v>
      </c>
      <c r="CQ74" s="48">
        <v>0</v>
      </c>
      <c r="CR74" s="48">
        <v>0</v>
      </c>
      <c r="CS74" s="48">
        <v>0</v>
      </c>
      <c r="CT74" s="48">
        <v>0</v>
      </c>
      <c r="CU74" s="48">
        <v>0</v>
      </c>
      <c r="CV74" s="48">
        <v>0</v>
      </c>
      <c r="CW74" s="48">
        <v>0</v>
      </c>
      <c r="CX74" s="48">
        <v>0</v>
      </c>
      <c r="CY74" s="48">
        <v>0</v>
      </c>
      <c r="CZ74" s="48">
        <v>0</v>
      </c>
      <c r="DA74" s="48">
        <v>0</v>
      </c>
      <c r="DB74" s="48">
        <v>0</v>
      </c>
      <c r="DC74" s="48">
        <v>0</v>
      </c>
      <c r="DD74" s="48">
        <v>0</v>
      </c>
      <c r="DE74" s="48">
        <v>0</v>
      </c>
      <c r="DF74" s="48">
        <v>0</v>
      </c>
      <c r="DG74" s="48">
        <v>0</v>
      </c>
      <c r="DH74" s="48">
        <v>0</v>
      </c>
      <c r="DI74" s="48">
        <v>0</v>
      </c>
      <c r="DJ74" s="48">
        <v>0</v>
      </c>
      <c r="DK74" s="48">
        <v>0</v>
      </c>
      <c r="DL74" s="48">
        <v>0</v>
      </c>
      <c r="DM74" s="48">
        <v>0</v>
      </c>
      <c r="DN74" s="48">
        <v>0</v>
      </c>
      <c r="DO74" s="48">
        <v>0</v>
      </c>
      <c r="DP74" s="48">
        <v>0</v>
      </c>
      <c r="DQ74" s="48">
        <v>0</v>
      </c>
      <c r="DR74" s="48">
        <v>0</v>
      </c>
      <c r="DS74" s="48">
        <v>0</v>
      </c>
      <c r="DU74" s="48">
        <v>11916090</v>
      </c>
      <c r="DV74" s="48">
        <v>0</v>
      </c>
      <c r="DW74" s="48">
        <v>0</v>
      </c>
      <c r="DX74" s="48">
        <v>0</v>
      </c>
      <c r="DY74" s="48">
        <v>0</v>
      </c>
      <c r="DZ74" s="48">
        <v>286.61700000000002</v>
      </c>
      <c r="EA74" s="48">
        <v>430499</v>
      </c>
      <c r="EB74" s="48">
        <v>1502</v>
      </c>
      <c r="EC74" s="48">
        <v>512875</v>
      </c>
      <c r="ED74" s="48">
        <v>0</v>
      </c>
      <c r="EE74" s="48">
        <v>11403215</v>
      </c>
      <c r="EG74" s="48">
        <v>0</v>
      </c>
      <c r="EH74" s="48">
        <v>0</v>
      </c>
      <c r="EI74" s="48">
        <v>0</v>
      </c>
      <c r="EJ74" s="48">
        <v>0</v>
      </c>
      <c r="EK74" s="48">
        <v>0</v>
      </c>
      <c r="EL74" s="48">
        <v>0</v>
      </c>
      <c r="EM74" s="48">
        <v>0</v>
      </c>
      <c r="EN74" s="48">
        <v>0</v>
      </c>
      <c r="EO74" s="48">
        <v>0</v>
      </c>
      <c r="EP74" s="48">
        <v>0</v>
      </c>
      <c r="EQ74" s="48">
        <v>0</v>
      </c>
      <c r="ER74" s="48">
        <v>0</v>
      </c>
      <c r="ES74" s="48">
        <v>0</v>
      </c>
      <c r="ET74" s="48">
        <v>0</v>
      </c>
      <c r="EU74" s="48">
        <v>0</v>
      </c>
      <c r="EV74" s="48">
        <v>0</v>
      </c>
      <c r="EW74" s="48">
        <v>0</v>
      </c>
      <c r="EX74" s="48">
        <v>12531623</v>
      </c>
      <c r="EY74" s="48">
        <v>769598</v>
      </c>
      <c r="EZ74" s="48">
        <v>12613999</v>
      </c>
      <c r="FA74" s="48">
        <v>0</v>
      </c>
      <c r="FB74" s="48">
        <v>0</v>
      </c>
      <c r="FC74" s="48">
        <v>0</v>
      </c>
      <c r="FD74" s="48">
        <v>358810</v>
      </c>
      <c r="FE74" s="48">
        <v>0</v>
      </c>
      <c r="FF74" s="48">
        <v>0</v>
      </c>
      <c r="FG74" s="48">
        <v>0</v>
      </c>
      <c r="FH74" s="48">
        <v>0</v>
      </c>
      <c r="FJ74" s="48">
        <v>0</v>
      </c>
      <c r="FK74" s="48">
        <v>0</v>
      </c>
      <c r="FL74" s="48">
        <v>0</v>
      </c>
      <c r="FM74" s="48">
        <v>0</v>
      </c>
      <c r="FO74" s="48">
        <v>0</v>
      </c>
      <c r="FP74" s="48">
        <v>0</v>
      </c>
      <c r="FQ74" s="48" t="s">
        <v>567</v>
      </c>
      <c r="FR74" s="48">
        <v>1502.3109999999999</v>
      </c>
      <c r="FS74" s="48">
        <v>0</v>
      </c>
      <c r="FT74" s="48">
        <v>0</v>
      </c>
      <c r="FU74" s="48">
        <v>0</v>
      </c>
      <c r="FV74" s="48">
        <v>0</v>
      </c>
      <c r="FW74" s="48">
        <v>0</v>
      </c>
      <c r="FX74" s="48">
        <v>0</v>
      </c>
      <c r="FY74" s="48">
        <v>0</v>
      </c>
      <c r="FZ74" s="48">
        <v>0</v>
      </c>
      <c r="GA74" s="48">
        <v>0</v>
      </c>
      <c r="GB74" s="52">
        <v>5.3545445599999998E-2</v>
      </c>
      <c r="GC74" s="52">
        <v>4.68582762E-2</v>
      </c>
      <c r="GD74" s="48">
        <v>0</v>
      </c>
      <c r="GE74" s="48">
        <v>0</v>
      </c>
      <c r="GM74" s="48">
        <v>0</v>
      </c>
      <c r="GN74" s="48">
        <v>0</v>
      </c>
      <c r="GP74" s="48">
        <v>0</v>
      </c>
      <c r="GQ74" s="48">
        <v>0</v>
      </c>
      <c r="GR74" s="48">
        <v>0</v>
      </c>
      <c r="GS74" s="48">
        <v>2396.6660000000002</v>
      </c>
      <c r="GT74" s="48">
        <v>13044498</v>
      </c>
      <c r="GU74" s="48">
        <v>0</v>
      </c>
      <c r="GV74" s="48">
        <v>10130379</v>
      </c>
      <c r="GW74" s="48">
        <v>0</v>
      </c>
      <c r="GX74" s="48">
        <v>0</v>
      </c>
      <c r="GY74" s="48">
        <v>0</v>
      </c>
      <c r="GZ74" s="48">
        <v>0</v>
      </c>
      <c r="HA74" s="48">
        <v>0</v>
      </c>
      <c r="HB74" s="48">
        <v>0</v>
      </c>
      <c r="HC74" s="48">
        <v>4804.7056220000004</v>
      </c>
      <c r="HD74" s="48">
        <v>1405.665</v>
      </c>
      <c r="HE74" s="48">
        <v>1</v>
      </c>
      <c r="HF74" s="48">
        <v>0</v>
      </c>
      <c r="HG74" s="48">
        <v>5078</v>
      </c>
      <c r="HH74" s="48">
        <v>5078</v>
      </c>
      <c r="HI74" s="48">
        <v>1</v>
      </c>
      <c r="HJ74" s="48">
        <v>75.115549999999999</v>
      </c>
      <c r="HK74" s="48">
        <v>0</v>
      </c>
      <c r="HL74" s="48">
        <v>0</v>
      </c>
      <c r="HM74" s="48">
        <v>0</v>
      </c>
      <c r="HN74" s="48">
        <v>0</v>
      </c>
      <c r="HO74" s="48">
        <v>0</v>
      </c>
      <c r="HP74" s="48">
        <v>0</v>
      </c>
      <c r="HQ74" s="48">
        <v>0</v>
      </c>
      <c r="HR74" s="48">
        <v>0</v>
      </c>
      <c r="HS74" s="48">
        <v>0.97309000000000001</v>
      </c>
      <c r="HT74" s="48">
        <v>11515273</v>
      </c>
      <c r="HU74" s="48">
        <v>0</v>
      </c>
      <c r="HV74" s="48">
        <v>0</v>
      </c>
      <c r="HW74" s="48">
        <v>384046</v>
      </c>
      <c r="HX74" s="48">
        <v>192023</v>
      </c>
      <c r="HY74" s="48">
        <v>0</v>
      </c>
      <c r="IA74" s="48">
        <v>0</v>
      </c>
      <c r="IB74" s="48">
        <v>0</v>
      </c>
      <c r="IC74" s="48">
        <v>0</v>
      </c>
      <c r="ID74" s="48">
        <v>0</v>
      </c>
      <c r="IE74" s="48">
        <v>0</v>
      </c>
      <c r="IF74" s="48">
        <v>0</v>
      </c>
      <c r="IG74" s="48">
        <v>0</v>
      </c>
      <c r="IH74" s="48">
        <v>10130379</v>
      </c>
      <c r="II74" s="48">
        <v>512875</v>
      </c>
      <c r="IJ74" s="48">
        <v>2483620</v>
      </c>
      <c r="IK74" s="48">
        <v>0</v>
      </c>
      <c r="IL74" s="48">
        <v>2996495</v>
      </c>
      <c r="IP74" s="48">
        <v>9095</v>
      </c>
      <c r="IQ74" s="48">
        <v>0</v>
      </c>
      <c r="IR74" s="48">
        <v>0</v>
      </c>
      <c r="IS74" s="48">
        <v>0</v>
      </c>
      <c r="IT74" s="48">
        <v>0</v>
      </c>
      <c r="IU74" s="48">
        <v>0</v>
      </c>
      <c r="IV74" s="48">
        <v>1</v>
      </c>
      <c r="IW74" s="48">
        <v>0</v>
      </c>
      <c r="IX74" s="48">
        <v>0</v>
      </c>
    </row>
    <row r="75" spans="1:258" s="48" customFormat="1">
      <c r="A75" s="47">
        <v>57843</v>
      </c>
      <c r="C75" s="48">
        <v>4</v>
      </c>
      <c r="E75" s="48">
        <v>0</v>
      </c>
      <c r="F75" s="48" t="s">
        <v>330</v>
      </c>
      <c r="G75" s="48">
        <v>1</v>
      </c>
      <c r="H75" s="48">
        <v>0</v>
      </c>
      <c r="I75" s="48" t="s">
        <v>537</v>
      </c>
      <c r="J75" s="48">
        <v>0</v>
      </c>
      <c r="L75" s="48">
        <v>12</v>
      </c>
      <c r="M75" s="48" t="s">
        <v>538</v>
      </c>
      <c r="N75" s="48" t="s">
        <v>537</v>
      </c>
      <c r="O75" s="48" t="s">
        <v>537</v>
      </c>
      <c r="P75" s="48">
        <v>0</v>
      </c>
      <c r="R75" s="48">
        <v>745.88</v>
      </c>
      <c r="S75" s="48">
        <v>1.7999999999999999E-2</v>
      </c>
      <c r="T75" s="48">
        <v>0</v>
      </c>
      <c r="U75" s="48">
        <v>0.436</v>
      </c>
      <c r="V75" s="48">
        <v>3.0030000000000001</v>
      </c>
      <c r="W75" s="48">
        <v>0</v>
      </c>
      <c r="X75" s="48">
        <v>0</v>
      </c>
      <c r="Y75" s="48">
        <v>0</v>
      </c>
      <c r="Z75" s="48">
        <v>745.88</v>
      </c>
      <c r="AA75" s="48">
        <v>0</v>
      </c>
      <c r="AB75" s="48">
        <v>0</v>
      </c>
      <c r="AC75" s="48">
        <v>0</v>
      </c>
      <c r="AD75" s="48">
        <v>207.56</v>
      </c>
      <c r="AE75" s="48">
        <v>0</v>
      </c>
      <c r="AF75" s="48">
        <v>0</v>
      </c>
      <c r="AG75" s="48">
        <v>33.624000000000002</v>
      </c>
      <c r="AH75" s="48">
        <v>0</v>
      </c>
      <c r="AI75" s="48">
        <v>0</v>
      </c>
      <c r="AJ75" s="48">
        <v>0</v>
      </c>
      <c r="AK75" s="48">
        <v>0</v>
      </c>
      <c r="AL75" s="48">
        <v>0</v>
      </c>
      <c r="AM75" s="48">
        <v>0</v>
      </c>
      <c r="AN75" s="48">
        <v>0</v>
      </c>
      <c r="AO75" s="48">
        <v>0</v>
      </c>
      <c r="AP75" s="48">
        <v>0</v>
      </c>
      <c r="AQ75" s="48">
        <v>10.75</v>
      </c>
      <c r="AR75" s="48">
        <v>0</v>
      </c>
      <c r="AS75" s="48">
        <v>0</v>
      </c>
      <c r="AT75" s="48">
        <v>1.583</v>
      </c>
      <c r="AU75" s="48">
        <v>0</v>
      </c>
      <c r="AV75" s="48">
        <v>0</v>
      </c>
      <c r="AW75" s="48">
        <v>3.4569999999999999</v>
      </c>
      <c r="AX75" s="48">
        <v>11.279</v>
      </c>
      <c r="AY75" s="48">
        <v>0</v>
      </c>
      <c r="AZ75" s="48">
        <v>0</v>
      </c>
      <c r="BA75" s="48">
        <v>32.868000000000002</v>
      </c>
      <c r="BB75" s="48">
        <v>709.55499999999995</v>
      </c>
      <c r="BC75" s="48">
        <v>527.5</v>
      </c>
      <c r="BD75" s="48">
        <v>72.17</v>
      </c>
      <c r="BE75" s="48">
        <v>0</v>
      </c>
      <c r="BF75" s="48">
        <v>0</v>
      </c>
      <c r="BG75" s="48">
        <v>0</v>
      </c>
      <c r="BH75" s="48">
        <v>0</v>
      </c>
      <c r="BI75" s="48">
        <v>1</v>
      </c>
      <c r="BJ75" s="48">
        <v>0</v>
      </c>
      <c r="BK75" s="48">
        <v>5078</v>
      </c>
      <c r="BL75" s="48">
        <v>6152</v>
      </c>
      <c r="BM75" s="48">
        <v>4365182</v>
      </c>
      <c r="BN75" s="48">
        <v>0</v>
      </c>
      <c r="BO75" s="48">
        <v>271182</v>
      </c>
      <c r="BP75" s="48">
        <v>44399</v>
      </c>
      <c r="BQ75" s="48">
        <v>0</v>
      </c>
      <c r="BR75" s="48">
        <v>44399</v>
      </c>
      <c r="BS75" s="48">
        <v>0</v>
      </c>
      <c r="BT75" s="48">
        <v>649036</v>
      </c>
      <c r="BU75" s="48">
        <v>0</v>
      </c>
      <c r="BV75" s="48">
        <v>649036</v>
      </c>
      <c r="BW75" s="48">
        <v>0</v>
      </c>
      <c r="BX75" s="48">
        <v>69388</v>
      </c>
      <c r="BY75" s="48">
        <v>0</v>
      </c>
      <c r="BZ75" s="48">
        <v>0</v>
      </c>
      <c r="CA75" s="48">
        <v>0</v>
      </c>
      <c r="CB75" s="48">
        <v>0</v>
      </c>
      <c r="CC75" s="48">
        <v>227540</v>
      </c>
      <c r="CD75" s="48">
        <v>0</v>
      </c>
      <c r="CE75" s="48">
        <v>296928</v>
      </c>
      <c r="CF75" s="48">
        <v>57079</v>
      </c>
      <c r="CG75" s="48">
        <v>272975</v>
      </c>
      <c r="CH75" s="48">
        <v>0</v>
      </c>
      <c r="CI75" s="48">
        <v>272975</v>
      </c>
      <c r="CJ75" s="48">
        <v>5771</v>
      </c>
      <c r="CK75" s="48">
        <v>0</v>
      </c>
      <c r="CL75" s="48">
        <v>0</v>
      </c>
      <c r="CM75" s="48">
        <v>0</v>
      </c>
      <c r="CN75" s="48">
        <v>0</v>
      </c>
      <c r="CO75" s="48">
        <v>0</v>
      </c>
      <c r="CP75" s="48">
        <v>0</v>
      </c>
      <c r="CQ75" s="48">
        <v>0</v>
      </c>
      <c r="CR75" s="48">
        <v>0</v>
      </c>
      <c r="CS75" s="48">
        <v>0</v>
      </c>
      <c r="CT75" s="48">
        <v>0</v>
      </c>
      <c r="CU75" s="48">
        <v>0</v>
      </c>
      <c r="CV75" s="48">
        <v>0</v>
      </c>
      <c r="CW75" s="48">
        <v>0</v>
      </c>
      <c r="CX75" s="48">
        <v>0</v>
      </c>
      <c r="CY75" s="48">
        <v>0</v>
      </c>
      <c r="CZ75" s="48">
        <v>0</v>
      </c>
      <c r="DA75" s="48">
        <v>0</v>
      </c>
      <c r="DB75" s="48">
        <v>0</v>
      </c>
      <c r="DC75" s="48">
        <v>0</v>
      </c>
      <c r="DD75" s="48">
        <v>0</v>
      </c>
      <c r="DE75" s="48">
        <v>0</v>
      </c>
      <c r="DF75" s="48">
        <v>0</v>
      </c>
      <c r="DG75" s="48">
        <v>0</v>
      </c>
      <c r="DH75" s="48">
        <v>5771</v>
      </c>
      <c r="DI75" s="48">
        <v>0</v>
      </c>
      <c r="DJ75" s="48">
        <v>0</v>
      </c>
      <c r="DK75" s="48">
        <v>0</v>
      </c>
      <c r="DL75" s="48">
        <v>0</v>
      </c>
      <c r="DM75" s="48">
        <v>0</v>
      </c>
      <c r="DN75" s="48">
        <v>0</v>
      </c>
      <c r="DO75" s="48">
        <v>0</v>
      </c>
      <c r="DP75" s="48">
        <v>0</v>
      </c>
      <c r="DQ75" s="48">
        <v>0</v>
      </c>
      <c r="DR75" s="48">
        <v>0</v>
      </c>
      <c r="DS75" s="48">
        <v>0</v>
      </c>
      <c r="DU75" s="48">
        <v>5685599</v>
      </c>
      <c r="DV75" s="48">
        <v>0</v>
      </c>
      <c r="DW75" s="48">
        <v>0</v>
      </c>
      <c r="DX75" s="48">
        <v>0</v>
      </c>
      <c r="DY75" s="48">
        <v>0</v>
      </c>
      <c r="DZ75" s="48">
        <v>286.61700000000002</v>
      </c>
      <c r="EA75" s="48">
        <v>214103</v>
      </c>
      <c r="EB75" s="48">
        <v>747</v>
      </c>
      <c r="EC75" s="48">
        <v>271182</v>
      </c>
      <c r="ED75" s="48">
        <v>0</v>
      </c>
      <c r="EE75" s="48">
        <v>5414417</v>
      </c>
      <c r="EG75" s="48">
        <v>0</v>
      </c>
      <c r="EH75" s="48">
        <v>0</v>
      </c>
      <c r="EI75" s="48">
        <v>0</v>
      </c>
      <c r="EJ75" s="48">
        <v>0</v>
      </c>
      <c r="EK75" s="48">
        <v>0</v>
      </c>
      <c r="EL75" s="48">
        <v>0</v>
      </c>
      <c r="EM75" s="48">
        <v>0</v>
      </c>
      <c r="EN75" s="48">
        <v>0</v>
      </c>
      <c r="EO75" s="48">
        <v>0</v>
      </c>
      <c r="EP75" s="48">
        <v>0</v>
      </c>
      <c r="EQ75" s="48">
        <v>0</v>
      </c>
      <c r="ER75" s="48">
        <v>0</v>
      </c>
      <c r="ES75" s="48">
        <v>0</v>
      </c>
      <c r="ET75" s="48">
        <v>0</v>
      </c>
      <c r="EU75" s="48">
        <v>0</v>
      </c>
      <c r="EV75" s="48">
        <v>0</v>
      </c>
      <c r="EW75" s="48">
        <v>0</v>
      </c>
      <c r="EX75" s="48">
        <v>5951126</v>
      </c>
      <c r="EY75" s="48">
        <v>366047</v>
      </c>
      <c r="EZ75" s="48">
        <v>6013976</v>
      </c>
      <c r="FA75" s="48">
        <v>0</v>
      </c>
      <c r="FB75" s="48">
        <v>0</v>
      </c>
      <c r="FC75" s="48">
        <v>0</v>
      </c>
      <c r="FD75" s="48">
        <v>170662</v>
      </c>
      <c r="FE75" s="48">
        <v>0</v>
      </c>
      <c r="FF75" s="48">
        <v>0</v>
      </c>
      <c r="FG75" s="48">
        <v>0</v>
      </c>
      <c r="FH75" s="48">
        <v>0</v>
      </c>
      <c r="FJ75" s="48">
        <v>0</v>
      </c>
      <c r="FK75" s="48">
        <v>0</v>
      </c>
      <c r="FL75" s="48">
        <v>0</v>
      </c>
      <c r="FM75" s="48">
        <v>0</v>
      </c>
      <c r="FO75" s="48">
        <v>0</v>
      </c>
      <c r="FP75" s="48">
        <v>0</v>
      </c>
      <c r="FQ75" s="48" t="s">
        <v>568</v>
      </c>
      <c r="FR75" s="48">
        <v>745.88</v>
      </c>
      <c r="FS75" s="48">
        <v>0</v>
      </c>
      <c r="FT75" s="48">
        <v>0</v>
      </c>
      <c r="FU75" s="48">
        <v>0</v>
      </c>
      <c r="FV75" s="48">
        <v>0</v>
      </c>
      <c r="FW75" s="48">
        <v>0</v>
      </c>
      <c r="FX75" s="48">
        <v>0</v>
      </c>
      <c r="FY75" s="48">
        <v>0</v>
      </c>
      <c r="FZ75" s="48">
        <v>0</v>
      </c>
      <c r="GA75" s="48">
        <v>0</v>
      </c>
      <c r="GB75" s="52">
        <v>5.3545445599999998E-2</v>
      </c>
      <c r="GC75" s="52">
        <v>4.68582762E-2</v>
      </c>
      <c r="GD75" s="48">
        <v>0</v>
      </c>
      <c r="GE75" s="48">
        <v>0</v>
      </c>
      <c r="GM75" s="48">
        <v>0</v>
      </c>
      <c r="GN75" s="48">
        <v>0</v>
      </c>
      <c r="GP75" s="48">
        <v>0</v>
      </c>
      <c r="GQ75" s="48">
        <v>0</v>
      </c>
      <c r="GR75" s="48">
        <v>0</v>
      </c>
      <c r="GS75" s="48">
        <v>1139.9359999999999</v>
      </c>
      <c r="GT75" s="48">
        <v>6228079</v>
      </c>
      <c r="GU75" s="48">
        <v>0</v>
      </c>
      <c r="GV75" s="48">
        <v>5404265</v>
      </c>
      <c r="GW75" s="48">
        <v>0</v>
      </c>
      <c r="GX75" s="48">
        <v>0</v>
      </c>
      <c r="GY75" s="48">
        <v>0</v>
      </c>
      <c r="GZ75" s="48">
        <v>0</v>
      </c>
      <c r="HA75" s="48">
        <v>0</v>
      </c>
      <c r="HB75" s="48">
        <v>0</v>
      </c>
      <c r="HC75" s="48">
        <v>4804.7056220000004</v>
      </c>
      <c r="HD75" s="48">
        <v>709.55499999999995</v>
      </c>
      <c r="HE75" s="48">
        <v>1</v>
      </c>
      <c r="HF75" s="48">
        <v>0</v>
      </c>
      <c r="HG75" s="48">
        <v>5078</v>
      </c>
      <c r="HH75" s="48">
        <v>5078</v>
      </c>
      <c r="HI75" s="48">
        <v>1</v>
      </c>
      <c r="HJ75" s="48">
        <v>37.293999999999997</v>
      </c>
      <c r="HK75" s="48">
        <v>0</v>
      </c>
      <c r="HL75" s="48">
        <v>0</v>
      </c>
      <c r="HM75" s="48">
        <v>0</v>
      </c>
      <c r="HN75" s="48">
        <v>0</v>
      </c>
      <c r="HO75" s="48">
        <v>0</v>
      </c>
      <c r="HP75" s="48">
        <v>0</v>
      </c>
      <c r="HQ75" s="48">
        <v>0</v>
      </c>
      <c r="HR75" s="48">
        <v>0</v>
      </c>
      <c r="HS75" s="48">
        <v>0.97309000000000001</v>
      </c>
      <c r="HT75" s="48">
        <v>5477059</v>
      </c>
      <c r="HU75" s="48">
        <v>0</v>
      </c>
      <c r="HV75" s="48">
        <v>0</v>
      </c>
      <c r="HW75" s="48">
        <v>384046</v>
      </c>
      <c r="HX75" s="48">
        <v>192023</v>
      </c>
      <c r="HY75" s="48">
        <v>0</v>
      </c>
      <c r="IA75" s="48">
        <v>0</v>
      </c>
      <c r="IB75" s="48">
        <v>0</v>
      </c>
      <c r="IC75" s="48">
        <v>0</v>
      </c>
      <c r="ID75" s="48">
        <v>0</v>
      </c>
      <c r="IE75" s="48">
        <v>0</v>
      </c>
      <c r="IF75" s="48">
        <v>0</v>
      </c>
      <c r="IG75" s="48">
        <v>0</v>
      </c>
      <c r="IH75" s="48">
        <v>5404265</v>
      </c>
      <c r="II75" s="48">
        <v>271182</v>
      </c>
      <c r="IJ75" s="48">
        <v>609711</v>
      </c>
      <c r="IK75" s="48">
        <v>0</v>
      </c>
      <c r="IL75" s="48">
        <v>880893</v>
      </c>
      <c r="IP75" s="48">
        <v>9095</v>
      </c>
      <c r="IQ75" s="48">
        <v>0</v>
      </c>
      <c r="IR75" s="48">
        <v>0</v>
      </c>
      <c r="IS75" s="48">
        <v>0</v>
      </c>
      <c r="IT75" s="48">
        <v>0</v>
      </c>
      <c r="IU75" s="48">
        <v>0</v>
      </c>
      <c r="IV75" s="48">
        <v>1</v>
      </c>
      <c r="IW75" s="48">
        <v>0</v>
      </c>
      <c r="IX75" s="48">
        <v>0</v>
      </c>
    </row>
    <row r="76" spans="1:258" s="48" customFormat="1">
      <c r="A76" s="47">
        <v>57844</v>
      </c>
      <c r="C76" s="48">
        <v>4</v>
      </c>
      <c r="E76" s="48">
        <v>0</v>
      </c>
      <c r="F76" s="48" t="s">
        <v>330</v>
      </c>
      <c r="G76" s="48">
        <v>1</v>
      </c>
      <c r="H76" s="48">
        <v>0</v>
      </c>
      <c r="I76" s="48" t="s">
        <v>537</v>
      </c>
      <c r="J76" s="48">
        <v>0</v>
      </c>
      <c r="L76" s="48">
        <v>12</v>
      </c>
      <c r="M76" s="48" t="s">
        <v>538</v>
      </c>
      <c r="N76" s="48" t="s">
        <v>537</v>
      </c>
      <c r="O76" s="48" t="s">
        <v>537</v>
      </c>
      <c r="P76" s="48">
        <v>0</v>
      </c>
      <c r="R76" s="48">
        <v>439.45600000000002</v>
      </c>
      <c r="S76" s="48">
        <v>0</v>
      </c>
      <c r="T76" s="48">
        <v>0</v>
      </c>
      <c r="U76" s="48">
        <v>0.87</v>
      </c>
      <c r="V76" s="48">
        <v>3.9550000000000001</v>
      </c>
      <c r="W76" s="48">
        <v>0.79200000000000004</v>
      </c>
      <c r="X76" s="48">
        <v>0</v>
      </c>
      <c r="Y76" s="48">
        <v>0</v>
      </c>
      <c r="Z76" s="48">
        <v>439.45600000000002</v>
      </c>
      <c r="AA76" s="48">
        <v>0</v>
      </c>
      <c r="AB76" s="48">
        <v>0</v>
      </c>
      <c r="AC76" s="48">
        <v>0</v>
      </c>
      <c r="AD76" s="48">
        <v>0</v>
      </c>
      <c r="AE76" s="48">
        <v>0</v>
      </c>
      <c r="AF76" s="48">
        <v>0</v>
      </c>
      <c r="AG76" s="48">
        <v>15.156000000000001</v>
      </c>
      <c r="AH76" s="48">
        <v>0</v>
      </c>
      <c r="AI76" s="48">
        <v>0</v>
      </c>
      <c r="AJ76" s="48">
        <v>0</v>
      </c>
      <c r="AK76" s="48">
        <v>0</v>
      </c>
      <c r="AL76" s="48">
        <v>0</v>
      </c>
      <c r="AM76" s="48">
        <v>0</v>
      </c>
      <c r="AN76" s="48">
        <v>0</v>
      </c>
      <c r="AO76" s="48">
        <v>0</v>
      </c>
      <c r="AP76" s="48">
        <v>0</v>
      </c>
      <c r="AQ76" s="48">
        <v>0</v>
      </c>
      <c r="AR76" s="48">
        <v>0</v>
      </c>
      <c r="AS76" s="48">
        <v>0</v>
      </c>
      <c r="AT76" s="48">
        <v>0</v>
      </c>
      <c r="AU76" s="48">
        <v>0</v>
      </c>
      <c r="AV76" s="48">
        <v>0</v>
      </c>
      <c r="AW76" s="48">
        <v>5.617</v>
      </c>
      <c r="AX76" s="48">
        <v>18.591000000000001</v>
      </c>
      <c r="AY76" s="48">
        <v>0</v>
      </c>
      <c r="AZ76" s="48">
        <v>0</v>
      </c>
      <c r="BA76" s="48">
        <v>0</v>
      </c>
      <c r="BB76" s="48">
        <v>433.839</v>
      </c>
      <c r="BC76" s="48">
        <v>224.5</v>
      </c>
      <c r="BD76" s="48">
        <v>129.178</v>
      </c>
      <c r="BE76" s="48">
        <v>0</v>
      </c>
      <c r="BF76" s="48">
        <v>0</v>
      </c>
      <c r="BG76" s="48">
        <v>0</v>
      </c>
      <c r="BH76" s="48">
        <v>22</v>
      </c>
      <c r="BI76" s="48">
        <v>1</v>
      </c>
      <c r="BJ76" s="48">
        <v>0</v>
      </c>
      <c r="BK76" s="48">
        <v>5078</v>
      </c>
      <c r="BL76" s="48">
        <v>6152</v>
      </c>
      <c r="BM76" s="48">
        <v>2668978</v>
      </c>
      <c r="BN76" s="48">
        <v>0</v>
      </c>
      <c r="BO76" s="48">
        <v>125825</v>
      </c>
      <c r="BP76" s="48">
        <v>79470</v>
      </c>
      <c r="BQ76" s="48">
        <v>0</v>
      </c>
      <c r="BR76" s="48">
        <v>79470</v>
      </c>
      <c r="BS76" s="48">
        <v>0</v>
      </c>
      <c r="BT76" s="48">
        <v>276225</v>
      </c>
      <c r="BU76" s="48">
        <v>0</v>
      </c>
      <c r="BV76" s="48">
        <v>276225</v>
      </c>
      <c r="BW76" s="48">
        <v>0</v>
      </c>
      <c r="BX76" s="48">
        <v>114372</v>
      </c>
      <c r="BY76" s="48">
        <v>0</v>
      </c>
      <c r="BZ76" s="48">
        <v>0</v>
      </c>
      <c r="CA76" s="48">
        <v>0</v>
      </c>
      <c r="CB76" s="48">
        <v>0</v>
      </c>
      <c r="CC76" s="48">
        <v>102564</v>
      </c>
      <c r="CD76" s="48">
        <v>0</v>
      </c>
      <c r="CE76" s="48">
        <v>216936</v>
      </c>
      <c r="CF76" s="48">
        <v>0</v>
      </c>
      <c r="CG76" s="48">
        <v>0</v>
      </c>
      <c r="CH76" s="48">
        <v>0</v>
      </c>
      <c r="CI76" s="48">
        <v>0</v>
      </c>
      <c r="CJ76" s="48">
        <v>0</v>
      </c>
      <c r="CK76" s="48">
        <v>0</v>
      </c>
      <c r="CL76" s="48">
        <v>0</v>
      </c>
      <c r="CM76" s="48">
        <v>0</v>
      </c>
      <c r="CN76" s="48">
        <v>0</v>
      </c>
      <c r="CO76" s="48">
        <v>0</v>
      </c>
      <c r="CP76" s="48">
        <v>0</v>
      </c>
      <c r="CQ76" s="48">
        <v>0</v>
      </c>
      <c r="CR76" s="48">
        <v>0</v>
      </c>
      <c r="CS76" s="48">
        <v>0</v>
      </c>
      <c r="CT76" s="48">
        <v>0</v>
      </c>
      <c r="CU76" s="48">
        <v>0</v>
      </c>
      <c r="CV76" s="48">
        <v>0</v>
      </c>
      <c r="CW76" s="48">
        <v>0</v>
      </c>
      <c r="CX76" s="48">
        <v>0</v>
      </c>
      <c r="CY76" s="48">
        <v>0</v>
      </c>
      <c r="CZ76" s="48">
        <v>0</v>
      </c>
      <c r="DA76" s="48">
        <v>0</v>
      </c>
      <c r="DB76" s="48">
        <v>0</v>
      </c>
      <c r="DC76" s="48">
        <v>0</v>
      </c>
      <c r="DD76" s="48">
        <v>0</v>
      </c>
      <c r="DE76" s="48">
        <v>0</v>
      </c>
      <c r="DF76" s="48">
        <v>0</v>
      </c>
      <c r="DG76" s="48">
        <v>0</v>
      </c>
      <c r="DH76" s="48">
        <v>0</v>
      </c>
      <c r="DI76" s="48">
        <v>0</v>
      </c>
      <c r="DJ76" s="48">
        <v>69157</v>
      </c>
      <c r="DK76" s="48">
        <v>0</v>
      </c>
      <c r="DL76" s="48">
        <v>0</v>
      </c>
      <c r="DM76" s="48">
        <v>0</v>
      </c>
      <c r="DN76" s="48">
        <v>69157</v>
      </c>
      <c r="DO76" s="48">
        <v>0</v>
      </c>
      <c r="DP76" s="48">
        <v>0</v>
      </c>
      <c r="DQ76" s="48">
        <v>0</v>
      </c>
      <c r="DR76" s="48">
        <v>0</v>
      </c>
      <c r="DS76" s="48">
        <v>69157</v>
      </c>
      <c r="DU76" s="48">
        <v>3310766</v>
      </c>
      <c r="DV76" s="48">
        <v>0</v>
      </c>
      <c r="DW76" s="48">
        <v>0</v>
      </c>
      <c r="DX76" s="48">
        <v>0</v>
      </c>
      <c r="DY76" s="48">
        <v>0</v>
      </c>
      <c r="DZ76" s="48">
        <v>286.61700000000002</v>
      </c>
      <c r="EA76" s="48">
        <v>125825</v>
      </c>
      <c r="EB76" s="48">
        <v>439</v>
      </c>
      <c r="EC76" s="48">
        <v>125825</v>
      </c>
      <c r="ED76" s="48">
        <v>0</v>
      </c>
      <c r="EE76" s="48">
        <v>3184941</v>
      </c>
      <c r="EG76" s="48">
        <v>0</v>
      </c>
      <c r="EH76" s="48">
        <v>0</v>
      </c>
      <c r="EI76" s="48">
        <v>0</v>
      </c>
      <c r="EJ76" s="48">
        <v>0</v>
      </c>
      <c r="EK76" s="48">
        <v>0</v>
      </c>
      <c r="EL76" s="48">
        <v>0</v>
      </c>
      <c r="EM76" s="48">
        <v>0</v>
      </c>
      <c r="EN76" s="48">
        <v>0</v>
      </c>
      <c r="EO76" s="48">
        <v>0</v>
      </c>
      <c r="EP76" s="48">
        <v>0</v>
      </c>
      <c r="EQ76" s="48">
        <v>0</v>
      </c>
      <c r="ER76" s="48">
        <v>0</v>
      </c>
      <c r="ES76" s="48">
        <v>0</v>
      </c>
      <c r="ET76" s="48">
        <v>0</v>
      </c>
      <c r="EU76" s="48">
        <v>0</v>
      </c>
      <c r="EV76" s="48">
        <v>0</v>
      </c>
      <c r="EW76" s="48">
        <v>0</v>
      </c>
      <c r="EX76" s="48">
        <v>3494046</v>
      </c>
      <c r="EY76" s="48">
        <v>210816</v>
      </c>
      <c r="EZ76" s="48">
        <v>3494046</v>
      </c>
      <c r="FA76" s="48">
        <v>0</v>
      </c>
      <c r="FB76" s="48">
        <v>0</v>
      </c>
      <c r="FC76" s="48">
        <v>0</v>
      </c>
      <c r="FD76" s="48">
        <v>98289</v>
      </c>
      <c r="FE76" s="48">
        <v>0</v>
      </c>
      <c r="FF76" s="48">
        <v>0</v>
      </c>
      <c r="FG76" s="48">
        <v>0</v>
      </c>
      <c r="FH76" s="48">
        <v>0</v>
      </c>
      <c r="FJ76" s="48">
        <v>0</v>
      </c>
      <c r="FK76" s="48">
        <v>0</v>
      </c>
      <c r="FL76" s="48">
        <v>0</v>
      </c>
      <c r="FM76" s="48">
        <v>0</v>
      </c>
      <c r="FO76" s="48">
        <v>0</v>
      </c>
      <c r="FP76" s="48">
        <v>0</v>
      </c>
      <c r="FQ76" s="48" t="s">
        <v>91</v>
      </c>
      <c r="FR76" s="48">
        <v>439.45600000000002</v>
      </c>
      <c r="FS76" s="48">
        <v>0</v>
      </c>
      <c r="FT76" s="48">
        <v>0</v>
      </c>
      <c r="FU76" s="48">
        <v>0</v>
      </c>
      <c r="FV76" s="48">
        <v>0</v>
      </c>
      <c r="FW76" s="48">
        <v>0</v>
      </c>
      <c r="FX76" s="48">
        <v>0</v>
      </c>
      <c r="FY76" s="48">
        <v>0</v>
      </c>
      <c r="FZ76" s="48">
        <v>0</v>
      </c>
      <c r="GA76" s="48">
        <v>0</v>
      </c>
      <c r="GB76" s="52">
        <v>5.3545445599999998E-2</v>
      </c>
      <c r="GC76" s="52">
        <v>4.68582762E-2</v>
      </c>
      <c r="GD76" s="48">
        <v>0</v>
      </c>
      <c r="GE76" s="48">
        <v>0</v>
      </c>
      <c r="GM76" s="48">
        <v>0</v>
      </c>
      <c r="GN76" s="48">
        <v>0</v>
      </c>
      <c r="GP76" s="48">
        <v>0</v>
      </c>
      <c r="GQ76" s="48">
        <v>0</v>
      </c>
      <c r="GR76" s="48">
        <v>0</v>
      </c>
      <c r="GS76" s="48">
        <v>656.51900000000001</v>
      </c>
      <c r="GT76" s="48">
        <v>3619871</v>
      </c>
      <c r="GU76" s="48">
        <v>0</v>
      </c>
      <c r="GV76" s="48">
        <v>3020269</v>
      </c>
      <c r="GW76" s="48">
        <v>0</v>
      </c>
      <c r="GX76" s="48">
        <v>0</v>
      </c>
      <c r="GY76" s="48">
        <v>0</v>
      </c>
      <c r="GZ76" s="48">
        <v>0</v>
      </c>
      <c r="HA76" s="48">
        <v>0</v>
      </c>
      <c r="HB76" s="48">
        <v>0</v>
      </c>
      <c r="HC76" s="48">
        <v>4804.7056220000004</v>
      </c>
      <c r="HD76" s="48">
        <v>433.839</v>
      </c>
      <c r="HE76" s="48">
        <v>1</v>
      </c>
      <c r="HF76" s="48">
        <v>0</v>
      </c>
      <c r="HG76" s="48">
        <v>5078</v>
      </c>
      <c r="HH76" s="48">
        <v>5078</v>
      </c>
      <c r="HI76" s="48">
        <v>1</v>
      </c>
      <c r="HJ76" s="48">
        <v>21.972799999999999</v>
      </c>
      <c r="HK76" s="48">
        <v>0</v>
      </c>
      <c r="HL76" s="48">
        <v>0</v>
      </c>
      <c r="HM76" s="48">
        <v>0</v>
      </c>
      <c r="HN76" s="48">
        <v>0</v>
      </c>
      <c r="HO76" s="48">
        <v>0</v>
      </c>
      <c r="HP76" s="48">
        <v>0</v>
      </c>
      <c r="HQ76" s="48">
        <v>0</v>
      </c>
      <c r="HR76" s="48">
        <v>0</v>
      </c>
      <c r="HS76" s="48">
        <v>0.97309000000000001</v>
      </c>
      <c r="HT76" s="48">
        <v>3154378</v>
      </c>
      <c r="HU76" s="48">
        <v>0</v>
      </c>
      <c r="HV76" s="48">
        <v>0</v>
      </c>
      <c r="HW76" s="48">
        <v>384046</v>
      </c>
      <c r="HX76" s="48">
        <v>192023</v>
      </c>
      <c r="HY76" s="48">
        <v>0</v>
      </c>
      <c r="IA76" s="48">
        <v>0</v>
      </c>
      <c r="IB76" s="48">
        <v>0</v>
      </c>
      <c r="IC76" s="48">
        <v>0</v>
      </c>
      <c r="ID76" s="48">
        <v>0</v>
      </c>
      <c r="IE76" s="48">
        <v>0</v>
      </c>
      <c r="IF76" s="48">
        <v>0</v>
      </c>
      <c r="IG76" s="48">
        <v>0</v>
      </c>
      <c r="IH76" s="48">
        <v>3020269</v>
      </c>
      <c r="II76" s="48">
        <v>125825</v>
      </c>
      <c r="IJ76" s="48">
        <v>473777</v>
      </c>
      <c r="IK76" s="48">
        <v>0</v>
      </c>
      <c r="IL76" s="48">
        <v>599602</v>
      </c>
      <c r="IP76" s="48">
        <v>9095</v>
      </c>
      <c r="IQ76" s="48">
        <v>0</v>
      </c>
      <c r="IR76" s="48">
        <v>0</v>
      </c>
      <c r="IS76" s="48">
        <v>0</v>
      </c>
      <c r="IT76" s="48">
        <v>0</v>
      </c>
      <c r="IU76" s="48">
        <v>0</v>
      </c>
      <c r="IV76" s="48">
        <v>1</v>
      </c>
      <c r="IW76" s="48">
        <v>0</v>
      </c>
      <c r="IX76" s="48">
        <v>0</v>
      </c>
    </row>
    <row r="77" spans="1:258" s="48" customFormat="1">
      <c r="A77" s="47">
        <v>57845</v>
      </c>
      <c r="C77" s="48">
        <v>4</v>
      </c>
      <c r="E77" s="48">
        <v>0</v>
      </c>
      <c r="F77" s="48" t="s">
        <v>330</v>
      </c>
      <c r="G77" s="48">
        <v>1</v>
      </c>
      <c r="H77" s="48">
        <v>0</v>
      </c>
      <c r="I77" s="48" t="s">
        <v>537</v>
      </c>
      <c r="J77" s="48">
        <v>0</v>
      </c>
      <c r="L77" s="48">
        <v>12</v>
      </c>
      <c r="M77" s="48" t="s">
        <v>538</v>
      </c>
      <c r="N77" s="48" t="s">
        <v>537</v>
      </c>
      <c r="O77" s="48" t="s">
        <v>537</v>
      </c>
      <c r="P77" s="48">
        <v>0</v>
      </c>
      <c r="R77" s="48">
        <v>315.33300000000003</v>
      </c>
      <c r="S77" s="48">
        <v>0</v>
      </c>
      <c r="T77" s="48">
        <v>0</v>
      </c>
      <c r="U77" s="48">
        <v>8.1000000000000003E-2</v>
      </c>
      <c r="V77" s="48">
        <v>3.0419999999999998</v>
      </c>
      <c r="W77" s="48">
        <v>0</v>
      </c>
      <c r="X77" s="48">
        <v>0</v>
      </c>
      <c r="Y77" s="48">
        <v>0</v>
      </c>
      <c r="Z77" s="48">
        <v>315.33300000000003</v>
      </c>
      <c r="AA77" s="48">
        <v>0</v>
      </c>
      <c r="AB77" s="48">
        <v>0</v>
      </c>
      <c r="AC77" s="48">
        <v>0</v>
      </c>
      <c r="AD77" s="48">
        <v>0</v>
      </c>
      <c r="AE77" s="48">
        <v>0</v>
      </c>
      <c r="AF77" s="48">
        <v>0</v>
      </c>
      <c r="AG77" s="48">
        <v>1.242</v>
      </c>
      <c r="AH77" s="48">
        <v>0</v>
      </c>
      <c r="AI77" s="48">
        <v>0</v>
      </c>
      <c r="AJ77" s="48">
        <v>0</v>
      </c>
      <c r="AK77" s="48">
        <v>0</v>
      </c>
      <c r="AL77" s="48">
        <v>0</v>
      </c>
      <c r="AM77" s="48">
        <v>0</v>
      </c>
      <c r="AN77" s="48">
        <v>0</v>
      </c>
      <c r="AO77" s="48">
        <v>0</v>
      </c>
      <c r="AP77" s="48">
        <v>0</v>
      </c>
      <c r="AQ77" s="48">
        <v>0</v>
      </c>
      <c r="AR77" s="48">
        <v>0</v>
      </c>
      <c r="AS77" s="48">
        <v>0</v>
      </c>
      <c r="AT77" s="48">
        <v>0</v>
      </c>
      <c r="AU77" s="48">
        <v>0</v>
      </c>
      <c r="AV77" s="48">
        <v>0</v>
      </c>
      <c r="AW77" s="48">
        <v>3.1230000000000002</v>
      </c>
      <c r="AX77" s="48">
        <v>9.5310000000000006</v>
      </c>
      <c r="AY77" s="48">
        <v>0</v>
      </c>
      <c r="AZ77" s="48">
        <v>0</v>
      </c>
      <c r="BA77" s="48">
        <v>0</v>
      </c>
      <c r="BB77" s="48">
        <v>312.20999999999998</v>
      </c>
      <c r="BC77" s="48">
        <v>43</v>
      </c>
      <c r="BD77" s="48">
        <v>5.2889999999999997</v>
      </c>
      <c r="BE77" s="48">
        <v>0</v>
      </c>
      <c r="BF77" s="48">
        <v>0</v>
      </c>
      <c r="BG77" s="48">
        <v>0</v>
      </c>
      <c r="BH77" s="48">
        <v>0</v>
      </c>
      <c r="BI77" s="48">
        <v>1</v>
      </c>
      <c r="BJ77" s="48">
        <v>0</v>
      </c>
      <c r="BK77" s="48">
        <v>5078</v>
      </c>
      <c r="BL77" s="48">
        <v>6152</v>
      </c>
      <c r="BM77" s="48">
        <v>1920716</v>
      </c>
      <c r="BN77" s="48">
        <v>0</v>
      </c>
      <c r="BO77" s="48">
        <v>91144</v>
      </c>
      <c r="BP77" s="48">
        <v>3254</v>
      </c>
      <c r="BQ77" s="48">
        <v>0</v>
      </c>
      <c r="BR77" s="48">
        <v>3254</v>
      </c>
      <c r="BS77" s="48">
        <v>0</v>
      </c>
      <c r="BT77" s="48">
        <v>52907</v>
      </c>
      <c r="BU77" s="48">
        <v>0</v>
      </c>
      <c r="BV77" s="48">
        <v>52907</v>
      </c>
      <c r="BW77" s="48">
        <v>0</v>
      </c>
      <c r="BX77" s="48">
        <v>58635</v>
      </c>
      <c r="BY77" s="48">
        <v>0</v>
      </c>
      <c r="BZ77" s="48">
        <v>0</v>
      </c>
      <c r="CA77" s="48">
        <v>0</v>
      </c>
      <c r="CB77" s="48">
        <v>0</v>
      </c>
      <c r="CC77" s="48">
        <v>8405</v>
      </c>
      <c r="CD77" s="48">
        <v>0</v>
      </c>
      <c r="CE77" s="48">
        <v>67040</v>
      </c>
      <c r="CF77" s="48">
        <v>0</v>
      </c>
      <c r="CG77" s="48">
        <v>0</v>
      </c>
      <c r="CH77" s="48">
        <v>0</v>
      </c>
      <c r="CI77" s="48">
        <v>0</v>
      </c>
      <c r="CJ77" s="48">
        <v>0</v>
      </c>
      <c r="CK77" s="48">
        <v>0</v>
      </c>
      <c r="CL77" s="48">
        <v>0</v>
      </c>
      <c r="CM77" s="48">
        <v>0</v>
      </c>
      <c r="CN77" s="48">
        <v>0</v>
      </c>
      <c r="CO77" s="48">
        <v>0</v>
      </c>
      <c r="CP77" s="48">
        <v>0</v>
      </c>
      <c r="CQ77" s="48">
        <v>0</v>
      </c>
      <c r="CR77" s="48">
        <v>0</v>
      </c>
      <c r="CS77" s="48">
        <v>0</v>
      </c>
      <c r="CT77" s="48">
        <v>0</v>
      </c>
      <c r="CU77" s="48">
        <v>0</v>
      </c>
      <c r="CV77" s="48">
        <v>0</v>
      </c>
      <c r="CW77" s="48">
        <v>0</v>
      </c>
      <c r="CX77" s="48">
        <v>0</v>
      </c>
      <c r="CY77" s="48">
        <v>0</v>
      </c>
      <c r="CZ77" s="48">
        <v>0</v>
      </c>
      <c r="DA77" s="48">
        <v>0</v>
      </c>
      <c r="DB77" s="48">
        <v>0</v>
      </c>
      <c r="DC77" s="48">
        <v>0</v>
      </c>
      <c r="DD77" s="48">
        <v>0</v>
      </c>
      <c r="DE77" s="48">
        <v>0</v>
      </c>
      <c r="DF77" s="48">
        <v>0</v>
      </c>
      <c r="DG77" s="48">
        <v>0</v>
      </c>
      <c r="DH77" s="48">
        <v>0</v>
      </c>
      <c r="DI77" s="48">
        <v>0</v>
      </c>
      <c r="DJ77" s="48">
        <v>0</v>
      </c>
      <c r="DK77" s="48">
        <v>0</v>
      </c>
      <c r="DL77" s="48">
        <v>0</v>
      </c>
      <c r="DM77" s="48">
        <v>0</v>
      </c>
      <c r="DN77" s="48">
        <v>0</v>
      </c>
      <c r="DO77" s="48">
        <v>0</v>
      </c>
      <c r="DP77" s="48">
        <v>0</v>
      </c>
      <c r="DQ77" s="48">
        <v>0</v>
      </c>
      <c r="DR77" s="48">
        <v>0</v>
      </c>
      <c r="DS77" s="48">
        <v>0</v>
      </c>
      <c r="DU77" s="48">
        <v>2043917</v>
      </c>
      <c r="DV77" s="48">
        <v>0</v>
      </c>
      <c r="DW77" s="48">
        <v>0</v>
      </c>
      <c r="DX77" s="48">
        <v>0</v>
      </c>
      <c r="DY77" s="48">
        <v>0</v>
      </c>
      <c r="DZ77" s="48">
        <v>286.61700000000002</v>
      </c>
      <c r="EA77" s="48">
        <v>91144</v>
      </c>
      <c r="EB77" s="48">
        <v>318</v>
      </c>
      <c r="EC77" s="48">
        <v>91144</v>
      </c>
      <c r="ED77" s="48">
        <v>0</v>
      </c>
      <c r="EE77" s="48">
        <v>1952773</v>
      </c>
      <c r="EG77" s="48">
        <v>0</v>
      </c>
      <c r="EH77" s="48">
        <v>0</v>
      </c>
      <c r="EI77" s="48">
        <v>0</v>
      </c>
      <c r="EJ77" s="48">
        <v>0</v>
      </c>
      <c r="EK77" s="48">
        <v>0</v>
      </c>
      <c r="EL77" s="48">
        <v>0</v>
      </c>
      <c r="EM77" s="48">
        <v>0</v>
      </c>
      <c r="EN77" s="48">
        <v>0</v>
      </c>
      <c r="EO77" s="48">
        <v>0</v>
      </c>
      <c r="EP77" s="48">
        <v>0</v>
      </c>
      <c r="EQ77" s="48">
        <v>0</v>
      </c>
      <c r="ER77" s="48">
        <v>0</v>
      </c>
      <c r="ES77" s="48">
        <v>0</v>
      </c>
      <c r="ET77" s="48">
        <v>0</v>
      </c>
      <c r="EU77" s="48">
        <v>0</v>
      </c>
      <c r="EV77" s="48">
        <v>0</v>
      </c>
      <c r="EW77" s="48">
        <v>0</v>
      </c>
      <c r="EX77" s="48">
        <v>2147672</v>
      </c>
      <c r="EY77" s="48">
        <v>132925</v>
      </c>
      <c r="EZ77" s="48">
        <v>2147672</v>
      </c>
      <c r="FA77" s="48">
        <v>0</v>
      </c>
      <c r="FB77" s="48">
        <v>0</v>
      </c>
      <c r="FC77" s="48">
        <v>0</v>
      </c>
      <c r="FD77" s="48">
        <v>61974</v>
      </c>
      <c r="FE77" s="48">
        <v>0</v>
      </c>
      <c r="FF77" s="48">
        <v>0</v>
      </c>
      <c r="FG77" s="48">
        <v>0</v>
      </c>
      <c r="FH77" s="48">
        <v>0</v>
      </c>
      <c r="FJ77" s="48">
        <v>0</v>
      </c>
      <c r="FK77" s="48">
        <v>0</v>
      </c>
      <c r="FL77" s="48">
        <v>0</v>
      </c>
      <c r="FM77" s="48">
        <v>0</v>
      </c>
      <c r="FO77" s="48">
        <v>0</v>
      </c>
      <c r="FP77" s="48">
        <v>0</v>
      </c>
      <c r="FQ77" s="48" t="s">
        <v>379</v>
      </c>
      <c r="FR77" s="48">
        <v>315.33300000000003</v>
      </c>
      <c r="FS77" s="48">
        <v>0</v>
      </c>
      <c r="FT77" s="48">
        <v>0</v>
      </c>
      <c r="FU77" s="48">
        <v>0</v>
      </c>
      <c r="FV77" s="48">
        <v>0</v>
      </c>
      <c r="FW77" s="48">
        <v>0</v>
      </c>
      <c r="FX77" s="48">
        <v>0</v>
      </c>
      <c r="FY77" s="48">
        <v>0</v>
      </c>
      <c r="FZ77" s="48">
        <v>0</v>
      </c>
      <c r="GA77" s="48">
        <v>0</v>
      </c>
      <c r="GB77" s="52">
        <v>5.3545445599999998E-2</v>
      </c>
      <c r="GC77" s="52">
        <v>4.68582762E-2</v>
      </c>
      <c r="GD77" s="48">
        <v>0</v>
      </c>
      <c r="GE77" s="48">
        <v>0</v>
      </c>
      <c r="GM77" s="48">
        <v>0</v>
      </c>
      <c r="GN77" s="48">
        <v>0</v>
      </c>
      <c r="GP77" s="48">
        <v>0</v>
      </c>
      <c r="GQ77" s="48">
        <v>0</v>
      </c>
      <c r="GR77" s="48">
        <v>0</v>
      </c>
      <c r="GS77" s="48">
        <v>413.952</v>
      </c>
      <c r="GT77" s="48">
        <v>2238816</v>
      </c>
      <c r="GU77" s="48">
        <v>0</v>
      </c>
      <c r="GV77" s="48">
        <v>2170010</v>
      </c>
      <c r="GW77" s="48">
        <v>0</v>
      </c>
      <c r="GX77" s="48">
        <v>0</v>
      </c>
      <c r="GY77" s="48">
        <v>0</v>
      </c>
      <c r="GZ77" s="48">
        <v>0</v>
      </c>
      <c r="HA77" s="48">
        <v>0</v>
      </c>
      <c r="HB77" s="48">
        <v>0</v>
      </c>
      <c r="HC77" s="48">
        <v>4804.7056220000004</v>
      </c>
      <c r="HD77" s="48">
        <v>312.20999999999998</v>
      </c>
      <c r="HE77" s="48">
        <v>1</v>
      </c>
      <c r="HF77" s="48">
        <v>0</v>
      </c>
      <c r="HG77" s="48">
        <v>5078</v>
      </c>
      <c r="HH77" s="48">
        <v>5078</v>
      </c>
      <c r="HI77" s="48">
        <v>1</v>
      </c>
      <c r="HJ77" s="48">
        <v>15.76665</v>
      </c>
      <c r="HK77" s="48">
        <v>0</v>
      </c>
      <c r="HL77" s="48">
        <v>0</v>
      </c>
      <c r="HM77" s="48">
        <v>0</v>
      </c>
      <c r="HN77" s="48">
        <v>0</v>
      </c>
      <c r="HO77" s="48">
        <v>0</v>
      </c>
      <c r="HP77" s="48">
        <v>0</v>
      </c>
      <c r="HQ77" s="48">
        <v>0</v>
      </c>
      <c r="HR77" s="48">
        <v>0</v>
      </c>
      <c r="HS77" s="48">
        <v>0.97309000000000001</v>
      </c>
      <c r="HT77" s="48">
        <v>1988916</v>
      </c>
      <c r="HU77" s="48">
        <v>0</v>
      </c>
      <c r="HV77" s="48">
        <v>0</v>
      </c>
      <c r="HW77" s="48">
        <v>384046</v>
      </c>
      <c r="HX77" s="48">
        <v>192023</v>
      </c>
      <c r="HY77" s="48">
        <v>0</v>
      </c>
      <c r="IA77" s="48">
        <v>0</v>
      </c>
      <c r="IB77" s="48">
        <v>0</v>
      </c>
      <c r="IC77" s="48">
        <v>0</v>
      </c>
      <c r="ID77" s="48">
        <v>0</v>
      </c>
      <c r="IE77" s="48">
        <v>0</v>
      </c>
      <c r="IF77" s="48">
        <v>0</v>
      </c>
      <c r="IG77" s="48">
        <v>0</v>
      </c>
      <c r="IH77" s="48">
        <v>2170010</v>
      </c>
      <c r="II77" s="48">
        <v>91144</v>
      </c>
      <c r="IJ77" s="48">
        <v>-22338</v>
      </c>
      <c r="IK77" s="48">
        <v>0</v>
      </c>
      <c r="IL77" s="48">
        <v>68806</v>
      </c>
      <c r="IP77" s="48">
        <v>9095</v>
      </c>
      <c r="IQ77" s="48">
        <v>0</v>
      </c>
      <c r="IR77" s="48">
        <v>0</v>
      </c>
      <c r="IS77" s="48">
        <v>0</v>
      </c>
      <c r="IT77" s="48">
        <v>0</v>
      </c>
      <c r="IU77" s="48">
        <v>0</v>
      </c>
      <c r="IV77" s="48">
        <v>1</v>
      </c>
      <c r="IW77" s="48">
        <v>0</v>
      </c>
      <c r="IX77" s="48">
        <v>0</v>
      </c>
    </row>
    <row r="78" spans="1:258" s="48" customFormat="1">
      <c r="A78" s="47">
        <v>57846</v>
      </c>
      <c r="C78" s="48">
        <v>4</v>
      </c>
      <c r="E78" s="48">
        <v>0</v>
      </c>
      <c r="F78" s="48" t="s">
        <v>330</v>
      </c>
      <c r="G78" s="48">
        <v>1</v>
      </c>
      <c r="H78" s="48">
        <v>0</v>
      </c>
      <c r="I78" s="48" t="s">
        <v>537</v>
      </c>
      <c r="J78" s="48">
        <v>0</v>
      </c>
      <c r="L78" s="48">
        <v>12</v>
      </c>
      <c r="M78" s="48" t="s">
        <v>538</v>
      </c>
      <c r="N78" s="48" t="s">
        <v>537</v>
      </c>
      <c r="O78" s="48" t="s">
        <v>537</v>
      </c>
      <c r="P78" s="48">
        <v>0</v>
      </c>
      <c r="R78" s="48">
        <v>785.40899999999999</v>
      </c>
      <c r="S78" s="48">
        <v>0</v>
      </c>
      <c r="T78" s="48">
        <v>0</v>
      </c>
      <c r="U78" s="48">
        <v>6.8000000000000005E-2</v>
      </c>
      <c r="V78" s="48">
        <v>0</v>
      </c>
      <c r="W78" s="48">
        <v>0</v>
      </c>
      <c r="X78" s="48">
        <v>0</v>
      </c>
      <c r="Y78" s="48">
        <v>0</v>
      </c>
      <c r="Z78" s="48">
        <v>785.40899999999999</v>
      </c>
      <c r="AA78" s="48">
        <v>0</v>
      </c>
      <c r="AB78" s="48">
        <v>0</v>
      </c>
      <c r="AC78" s="48">
        <v>0</v>
      </c>
      <c r="AD78" s="48">
        <v>0</v>
      </c>
      <c r="AE78" s="48">
        <v>0</v>
      </c>
      <c r="AF78" s="48">
        <v>0</v>
      </c>
      <c r="AG78" s="48">
        <v>25.805</v>
      </c>
      <c r="AH78" s="48">
        <v>0</v>
      </c>
      <c r="AI78" s="48">
        <v>0</v>
      </c>
      <c r="AJ78" s="48">
        <v>0</v>
      </c>
      <c r="AK78" s="48">
        <v>0</v>
      </c>
      <c r="AL78" s="48">
        <v>0</v>
      </c>
      <c r="AM78" s="48">
        <v>0</v>
      </c>
      <c r="AN78" s="48">
        <v>0</v>
      </c>
      <c r="AO78" s="48">
        <v>0</v>
      </c>
      <c r="AP78" s="48">
        <v>0</v>
      </c>
      <c r="AQ78" s="48">
        <v>0</v>
      </c>
      <c r="AR78" s="48">
        <v>0</v>
      </c>
      <c r="AS78" s="48">
        <v>0</v>
      </c>
      <c r="AT78" s="48">
        <v>0</v>
      </c>
      <c r="AU78" s="48">
        <v>0</v>
      </c>
      <c r="AV78" s="48">
        <v>0</v>
      </c>
      <c r="AW78" s="48">
        <v>6.8000000000000005E-2</v>
      </c>
      <c r="AX78" s="48">
        <v>0.34</v>
      </c>
      <c r="AY78" s="48">
        <v>0</v>
      </c>
      <c r="AZ78" s="48">
        <v>0</v>
      </c>
      <c r="BA78" s="48">
        <v>0</v>
      </c>
      <c r="BB78" s="48">
        <v>785.34100000000001</v>
      </c>
      <c r="BC78" s="48">
        <v>565</v>
      </c>
      <c r="BD78" s="48">
        <v>32.162999999999997</v>
      </c>
      <c r="BE78" s="48">
        <v>0</v>
      </c>
      <c r="BF78" s="48">
        <v>0</v>
      </c>
      <c r="BG78" s="48">
        <v>0</v>
      </c>
      <c r="BH78" s="48">
        <v>0</v>
      </c>
      <c r="BI78" s="48">
        <v>1</v>
      </c>
      <c r="BJ78" s="48">
        <v>0</v>
      </c>
      <c r="BK78" s="48">
        <v>5078</v>
      </c>
      <c r="BL78" s="48">
        <v>6152</v>
      </c>
      <c r="BM78" s="48">
        <v>4831418</v>
      </c>
      <c r="BN78" s="48">
        <v>0</v>
      </c>
      <c r="BO78" s="48">
        <v>224994</v>
      </c>
      <c r="BP78" s="48">
        <v>19787</v>
      </c>
      <c r="BQ78" s="48">
        <v>0</v>
      </c>
      <c r="BR78" s="48">
        <v>19787</v>
      </c>
      <c r="BS78" s="48">
        <v>0</v>
      </c>
      <c r="BT78" s="48">
        <v>695176</v>
      </c>
      <c r="BU78" s="48">
        <v>0</v>
      </c>
      <c r="BV78" s="48">
        <v>695176</v>
      </c>
      <c r="BW78" s="48">
        <v>0</v>
      </c>
      <c r="BX78" s="48">
        <v>2092</v>
      </c>
      <c r="BY78" s="48">
        <v>0</v>
      </c>
      <c r="BZ78" s="48">
        <v>0</v>
      </c>
      <c r="CA78" s="48">
        <v>0</v>
      </c>
      <c r="CB78" s="48">
        <v>0</v>
      </c>
      <c r="CC78" s="48">
        <v>174628</v>
      </c>
      <c r="CD78" s="48">
        <v>0</v>
      </c>
      <c r="CE78" s="48">
        <v>176720</v>
      </c>
      <c r="CF78" s="48">
        <v>0</v>
      </c>
      <c r="CG78" s="48">
        <v>0</v>
      </c>
      <c r="CH78" s="48">
        <v>0</v>
      </c>
      <c r="CI78" s="48">
        <v>0</v>
      </c>
      <c r="CJ78" s="48">
        <v>0</v>
      </c>
      <c r="CK78" s="48">
        <v>0</v>
      </c>
      <c r="CL78" s="48">
        <v>0</v>
      </c>
      <c r="CM78" s="48">
        <v>0</v>
      </c>
      <c r="CN78" s="48">
        <v>0</v>
      </c>
      <c r="CO78" s="48">
        <v>0</v>
      </c>
      <c r="CP78" s="48">
        <v>0</v>
      </c>
      <c r="CQ78" s="48">
        <v>0</v>
      </c>
      <c r="CR78" s="48">
        <v>0</v>
      </c>
      <c r="CS78" s="48">
        <v>0</v>
      </c>
      <c r="CT78" s="48">
        <v>0</v>
      </c>
      <c r="CU78" s="48">
        <v>0</v>
      </c>
      <c r="CV78" s="48">
        <v>0</v>
      </c>
      <c r="CW78" s="48">
        <v>0</v>
      </c>
      <c r="CX78" s="48">
        <v>0</v>
      </c>
      <c r="CY78" s="48">
        <v>0</v>
      </c>
      <c r="CZ78" s="48">
        <v>0</v>
      </c>
      <c r="DA78" s="48">
        <v>0</v>
      </c>
      <c r="DB78" s="48">
        <v>0</v>
      </c>
      <c r="DC78" s="48">
        <v>0</v>
      </c>
      <c r="DD78" s="48">
        <v>0</v>
      </c>
      <c r="DE78" s="48">
        <v>0</v>
      </c>
      <c r="DF78" s="48">
        <v>0</v>
      </c>
      <c r="DG78" s="48">
        <v>0</v>
      </c>
      <c r="DH78" s="48">
        <v>0</v>
      </c>
      <c r="DI78" s="48">
        <v>0</v>
      </c>
      <c r="DJ78" s="48">
        <v>0</v>
      </c>
      <c r="DK78" s="48">
        <v>0</v>
      </c>
      <c r="DL78" s="48">
        <v>0</v>
      </c>
      <c r="DM78" s="48">
        <v>0</v>
      </c>
      <c r="DN78" s="48">
        <v>0</v>
      </c>
      <c r="DO78" s="48">
        <v>0</v>
      </c>
      <c r="DP78" s="48">
        <v>0</v>
      </c>
      <c r="DQ78" s="48">
        <v>0</v>
      </c>
      <c r="DR78" s="48">
        <v>0</v>
      </c>
      <c r="DS78" s="48">
        <v>0</v>
      </c>
      <c r="DU78" s="48">
        <v>5723101</v>
      </c>
      <c r="DV78" s="48">
        <v>0</v>
      </c>
      <c r="DW78" s="48">
        <v>0</v>
      </c>
      <c r="DX78" s="48">
        <v>0</v>
      </c>
      <c r="DY78" s="48">
        <v>0</v>
      </c>
      <c r="DZ78" s="48">
        <v>286.61700000000002</v>
      </c>
      <c r="EA78" s="48">
        <v>224994</v>
      </c>
      <c r="EB78" s="48">
        <v>785</v>
      </c>
      <c r="EC78" s="48">
        <v>224994</v>
      </c>
      <c r="ED78" s="48">
        <v>0</v>
      </c>
      <c r="EE78" s="48">
        <v>5498107</v>
      </c>
      <c r="EG78" s="48">
        <v>0</v>
      </c>
      <c r="EH78" s="48">
        <v>0</v>
      </c>
      <c r="EI78" s="48">
        <v>0</v>
      </c>
      <c r="EJ78" s="48">
        <v>0</v>
      </c>
      <c r="EK78" s="48">
        <v>0</v>
      </c>
      <c r="EL78" s="48">
        <v>0</v>
      </c>
      <c r="EM78" s="48">
        <v>0</v>
      </c>
      <c r="EN78" s="48">
        <v>0</v>
      </c>
      <c r="EO78" s="48">
        <v>0</v>
      </c>
      <c r="EP78" s="48">
        <v>0</v>
      </c>
      <c r="EQ78" s="48">
        <v>0</v>
      </c>
      <c r="ER78" s="48">
        <v>0</v>
      </c>
      <c r="ES78" s="48">
        <v>0</v>
      </c>
      <c r="ET78" s="48">
        <v>0</v>
      </c>
      <c r="EU78" s="48">
        <v>0</v>
      </c>
      <c r="EV78" s="48">
        <v>0</v>
      </c>
      <c r="EW78" s="48">
        <v>0</v>
      </c>
      <c r="EX78" s="48">
        <v>6043835</v>
      </c>
      <c r="EY78" s="48">
        <v>372198</v>
      </c>
      <c r="EZ78" s="48">
        <v>6043835</v>
      </c>
      <c r="FA78" s="48">
        <v>0</v>
      </c>
      <c r="FB78" s="48">
        <v>0</v>
      </c>
      <c r="FC78" s="48">
        <v>0</v>
      </c>
      <c r="FD78" s="48">
        <v>173530</v>
      </c>
      <c r="FE78" s="48">
        <v>0</v>
      </c>
      <c r="FF78" s="48">
        <v>0</v>
      </c>
      <c r="FG78" s="48">
        <v>0</v>
      </c>
      <c r="FH78" s="48">
        <v>0</v>
      </c>
      <c r="FJ78" s="48">
        <v>0</v>
      </c>
      <c r="FK78" s="48">
        <v>0</v>
      </c>
      <c r="FL78" s="48">
        <v>0</v>
      </c>
      <c r="FM78" s="48">
        <v>0</v>
      </c>
      <c r="FO78" s="48">
        <v>0</v>
      </c>
      <c r="FP78" s="48">
        <v>0</v>
      </c>
      <c r="FQ78" s="48" t="s">
        <v>380</v>
      </c>
      <c r="FR78" s="48">
        <v>785.40899999999999</v>
      </c>
      <c r="FS78" s="48">
        <v>0</v>
      </c>
      <c r="FT78" s="48">
        <v>0</v>
      </c>
      <c r="FU78" s="48">
        <v>0</v>
      </c>
      <c r="FV78" s="48">
        <v>0</v>
      </c>
      <c r="FW78" s="48">
        <v>0</v>
      </c>
      <c r="FX78" s="48">
        <v>0</v>
      </c>
      <c r="FY78" s="48">
        <v>0</v>
      </c>
      <c r="FZ78" s="48">
        <v>0</v>
      </c>
      <c r="GA78" s="48">
        <v>0</v>
      </c>
      <c r="GB78" s="52">
        <v>5.3545445599999998E-2</v>
      </c>
      <c r="GC78" s="52">
        <v>4.68582762E-2</v>
      </c>
      <c r="GD78" s="48">
        <v>0</v>
      </c>
      <c r="GE78" s="48">
        <v>0</v>
      </c>
      <c r="GM78" s="48">
        <v>0</v>
      </c>
      <c r="GN78" s="48">
        <v>0</v>
      </c>
      <c r="GP78" s="48">
        <v>0</v>
      </c>
      <c r="GQ78" s="48">
        <v>0</v>
      </c>
      <c r="GR78" s="48">
        <v>0</v>
      </c>
      <c r="GS78" s="48">
        <v>1159.0920000000001</v>
      </c>
      <c r="GT78" s="48">
        <v>6268829</v>
      </c>
      <c r="GU78" s="48">
        <v>0</v>
      </c>
      <c r="GV78" s="48">
        <v>5978810</v>
      </c>
      <c r="GW78" s="48">
        <v>0</v>
      </c>
      <c r="GX78" s="48">
        <v>0</v>
      </c>
      <c r="GY78" s="48">
        <v>0</v>
      </c>
      <c r="GZ78" s="48">
        <v>0</v>
      </c>
      <c r="HA78" s="48">
        <v>0</v>
      </c>
      <c r="HB78" s="48">
        <v>0</v>
      </c>
      <c r="HC78" s="48">
        <v>4804.7056220000004</v>
      </c>
      <c r="HD78" s="48">
        <v>785.34100000000001</v>
      </c>
      <c r="HE78" s="48">
        <v>1</v>
      </c>
      <c r="HF78" s="48">
        <v>0</v>
      </c>
      <c r="HG78" s="48">
        <v>5078</v>
      </c>
      <c r="HH78" s="48">
        <v>5078</v>
      </c>
      <c r="HI78" s="48">
        <v>1</v>
      </c>
      <c r="HJ78" s="48">
        <v>39.270449999999997</v>
      </c>
      <c r="HK78" s="48">
        <v>0</v>
      </c>
      <c r="HL78" s="48">
        <v>0</v>
      </c>
      <c r="HM78" s="48">
        <v>0</v>
      </c>
      <c r="HN78" s="48">
        <v>0</v>
      </c>
      <c r="HO78" s="48">
        <v>0</v>
      </c>
      <c r="HP78" s="48">
        <v>0</v>
      </c>
      <c r="HQ78" s="48">
        <v>0</v>
      </c>
      <c r="HR78" s="48">
        <v>0</v>
      </c>
      <c r="HS78" s="48">
        <v>0.97309000000000001</v>
      </c>
      <c r="HT78" s="48">
        <v>5569094</v>
      </c>
      <c r="HU78" s="48">
        <v>0</v>
      </c>
      <c r="HV78" s="48">
        <v>0</v>
      </c>
      <c r="HW78" s="48">
        <v>384046</v>
      </c>
      <c r="HX78" s="48">
        <v>192023</v>
      </c>
      <c r="HY78" s="48">
        <v>0</v>
      </c>
      <c r="IA78" s="48">
        <v>0</v>
      </c>
      <c r="IB78" s="48">
        <v>0</v>
      </c>
      <c r="IC78" s="48">
        <v>0</v>
      </c>
      <c r="ID78" s="48">
        <v>0</v>
      </c>
      <c r="IE78" s="48">
        <v>0</v>
      </c>
      <c r="IF78" s="48">
        <v>0</v>
      </c>
      <c r="IG78" s="48">
        <v>0</v>
      </c>
      <c r="IH78" s="48">
        <v>5978810</v>
      </c>
      <c r="II78" s="48">
        <v>224994</v>
      </c>
      <c r="IJ78" s="48">
        <v>65025</v>
      </c>
      <c r="IK78" s="48">
        <v>0</v>
      </c>
      <c r="IL78" s="48">
        <v>290019</v>
      </c>
      <c r="IP78" s="48">
        <v>9095</v>
      </c>
      <c r="IQ78" s="48">
        <v>0</v>
      </c>
      <c r="IR78" s="48">
        <v>0</v>
      </c>
      <c r="IS78" s="48">
        <v>0</v>
      </c>
      <c r="IT78" s="48">
        <v>0</v>
      </c>
      <c r="IU78" s="48">
        <v>0</v>
      </c>
      <c r="IV78" s="48">
        <v>1</v>
      </c>
      <c r="IW78" s="48">
        <v>0</v>
      </c>
      <c r="IX78" s="48">
        <v>0</v>
      </c>
    </row>
    <row r="79" spans="1:258" s="48" customFormat="1">
      <c r="A79" s="47">
        <v>57847</v>
      </c>
      <c r="C79" s="48">
        <v>4</v>
      </c>
      <c r="E79" s="48">
        <v>0</v>
      </c>
      <c r="F79" s="48" t="s">
        <v>330</v>
      </c>
      <c r="G79" s="48">
        <v>1</v>
      </c>
      <c r="H79" s="48">
        <v>0</v>
      </c>
      <c r="I79" s="48" t="s">
        <v>537</v>
      </c>
      <c r="J79" s="48">
        <v>0</v>
      </c>
      <c r="L79" s="48">
        <v>12</v>
      </c>
      <c r="M79" s="48" t="s">
        <v>538</v>
      </c>
      <c r="N79" s="48" t="s">
        <v>537</v>
      </c>
      <c r="O79" s="48" t="s">
        <v>537</v>
      </c>
      <c r="P79" s="48">
        <v>0</v>
      </c>
      <c r="R79" s="48">
        <v>0</v>
      </c>
      <c r="S79" s="48">
        <v>0</v>
      </c>
      <c r="T79" s="48">
        <v>0</v>
      </c>
      <c r="U79" s="48">
        <v>0</v>
      </c>
      <c r="V79" s="48">
        <v>0</v>
      </c>
      <c r="W79" s="48">
        <v>0</v>
      </c>
      <c r="X79" s="48">
        <v>0</v>
      </c>
      <c r="Y79" s="48">
        <v>0</v>
      </c>
      <c r="Z79" s="48">
        <v>0</v>
      </c>
      <c r="AA79" s="48">
        <v>0</v>
      </c>
      <c r="AB79" s="48">
        <v>0</v>
      </c>
      <c r="AC79" s="48">
        <v>0</v>
      </c>
      <c r="AD79" s="48">
        <v>0</v>
      </c>
      <c r="AE79" s="48">
        <v>0</v>
      </c>
      <c r="AF79" s="48">
        <v>0</v>
      </c>
      <c r="AG79" s="48">
        <v>0</v>
      </c>
      <c r="AH79" s="48">
        <v>0</v>
      </c>
      <c r="AI79" s="48">
        <v>0</v>
      </c>
      <c r="AJ79" s="48">
        <v>0</v>
      </c>
      <c r="AK79" s="48">
        <v>0</v>
      </c>
      <c r="AL79" s="48">
        <v>0</v>
      </c>
      <c r="AM79" s="48">
        <v>0</v>
      </c>
      <c r="AN79" s="48">
        <v>0</v>
      </c>
      <c r="AO79" s="48">
        <v>0</v>
      </c>
      <c r="AP79" s="48">
        <v>0</v>
      </c>
      <c r="AQ79" s="48">
        <v>0</v>
      </c>
      <c r="AR79" s="48">
        <v>0</v>
      </c>
      <c r="AS79" s="48">
        <v>0</v>
      </c>
      <c r="AT79" s="48">
        <v>0</v>
      </c>
      <c r="AU79" s="48">
        <v>0</v>
      </c>
      <c r="AV79" s="48">
        <v>0</v>
      </c>
      <c r="AW79" s="48">
        <v>0</v>
      </c>
      <c r="AX79" s="48">
        <v>0</v>
      </c>
      <c r="AY79" s="48">
        <v>0</v>
      </c>
      <c r="AZ79" s="48">
        <v>0</v>
      </c>
      <c r="BA79" s="48">
        <v>0</v>
      </c>
      <c r="BB79" s="48">
        <v>0</v>
      </c>
      <c r="BC79" s="48">
        <v>0</v>
      </c>
      <c r="BD79" s="48">
        <v>0</v>
      </c>
      <c r="BE79" s="48">
        <v>0</v>
      </c>
      <c r="BF79" s="48">
        <v>0</v>
      </c>
      <c r="BG79" s="48">
        <v>0</v>
      </c>
      <c r="BH79" s="48">
        <v>0</v>
      </c>
      <c r="BI79" s="48">
        <v>1</v>
      </c>
      <c r="BJ79" s="48">
        <v>0</v>
      </c>
      <c r="BK79" s="48">
        <v>5078</v>
      </c>
      <c r="BL79" s="48">
        <v>6152</v>
      </c>
      <c r="BM79" s="48">
        <v>0</v>
      </c>
      <c r="BN79" s="48">
        <v>0</v>
      </c>
      <c r="BO79" s="48">
        <v>0</v>
      </c>
      <c r="BP79" s="48">
        <v>0</v>
      </c>
      <c r="BQ79" s="48">
        <v>0</v>
      </c>
      <c r="BR79" s="48">
        <v>0</v>
      </c>
      <c r="BS79" s="48">
        <v>0</v>
      </c>
      <c r="BT79" s="48">
        <v>0</v>
      </c>
      <c r="BU79" s="48">
        <v>0</v>
      </c>
      <c r="BV79" s="48">
        <v>0</v>
      </c>
      <c r="BW79" s="48">
        <v>0</v>
      </c>
      <c r="BX79" s="48">
        <v>0</v>
      </c>
      <c r="BY79" s="48">
        <v>0</v>
      </c>
      <c r="BZ79" s="48">
        <v>0</v>
      </c>
      <c r="CA79" s="48">
        <v>0</v>
      </c>
      <c r="CB79" s="48">
        <v>0</v>
      </c>
      <c r="CC79" s="48">
        <v>0</v>
      </c>
      <c r="CD79" s="48">
        <v>0</v>
      </c>
      <c r="CE79" s="48">
        <v>0</v>
      </c>
      <c r="CF79" s="48">
        <v>0</v>
      </c>
      <c r="CG79" s="48">
        <v>0</v>
      </c>
      <c r="CH79" s="48">
        <v>0</v>
      </c>
      <c r="CI79" s="48">
        <v>0</v>
      </c>
      <c r="CJ79" s="48">
        <v>0</v>
      </c>
      <c r="CK79" s="48">
        <v>0</v>
      </c>
      <c r="CL79" s="48">
        <v>0</v>
      </c>
      <c r="CM79" s="48">
        <v>0</v>
      </c>
      <c r="CN79" s="48">
        <v>0</v>
      </c>
      <c r="CO79" s="48">
        <v>0</v>
      </c>
      <c r="CP79" s="48">
        <v>0</v>
      </c>
      <c r="CQ79" s="48">
        <v>0</v>
      </c>
      <c r="CR79" s="48">
        <v>0</v>
      </c>
      <c r="CS79" s="48">
        <v>0</v>
      </c>
      <c r="CT79" s="48">
        <v>0</v>
      </c>
      <c r="CU79" s="48">
        <v>0</v>
      </c>
      <c r="CV79" s="48">
        <v>0</v>
      </c>
      <c r="CW79" s="48">
        <v>0</v>
      </c>
      <c r="CX79" s="48">
        <v>0</v>
      </c>
      <c r="CY79" s="48">
        <v>0</v>
      </c>
      <c r="CZ79" s="48">
        <v>0</v>
      </c>
      <c r="DA79" s="48">
        <v>0</v>
      </c>
      <c r="DB79" s="48">
        <v>0</v>
      </c>
      <c r="DC79" s="48">
        <v>0</v>
      </c>
      <c r="DD79" s="48">
        <v>0</v>
      </c>
      <c r="DE79" s="48">
        <v>0</v>
      </c>
      <c r="DF79" s="48">
        <v>0</v>
      </c>
      <c r="DG79" s="48">
        <v>0</v>
      </c>
      <c r="DH79" s="48">
        <v>0</v>
      </c>
      <c r="DI79" s="48">
        <v>0</v>
      </c>
      <c r="DJ79" s="48">
        <v>0</v>
      </c>
      <c r="DK79" s="48">
        <v>0</v>
      </c>
      <c r="DL79" s="48">
        <v>0</v>
      </c>
      <c r="DM79" s="48">
        <v>0</v>
      </c>
      <c r="DN79" s="48">
        <v>0</v>
      </c>
      <c r="DO79" s="48">
        <v>0</v>
      </c>
      <c r="DP79" s="48">
        <v>0</v>
      </c>
      <c r="DQ79" s="48">
        <v>0</v>
      </c>
      <c r="DR79" s="48">
        <v>0</v>
      </c>
      <c r="DS79" s="48">
        <v>0</v>
      </c>
      <c r="DU79" s="48">
        <v>0</v>
      </c>
      <c r="DV79" s="48">
        <v>0</v>
      </c>
      <c r="DW79" s="48">
        <v>0</v>
      </c>
      <c r="DX79" s="48">
        <v>0</v>
      </c>
      <c r="DY79" s="48">
        <v>0</v>
      </c>
      <c r="DZ79" s="48">
        <v>286.61700000000002</v>
      </c>
      <c r="EA79" s="48">
        <v>0</v>
      </c>
      <c r="EB79" s="48">
        <v>0</v>
      </c>
      <c r="EC79" s="48">
        <v>0</v>
      </c>
      <c r="ED79" s="48">
        <v>0</v>
      </c>
      <c r="EE79" s="48">
        <v>0</v>
      </c>
      <c r="EG79" s="48">
        <v>0</v>
      </c>
      <c r="EH79" s="48">
        <v>0</v>
      </c>
      <c r="EI79" s="48">
        <v>0</v>
      </c>
      <c r="EJ79" s="48">
        <v>0</v>
      </c>
      <c r="EK79" s="48">
        <v>0</v>
      </c>
      <c r="EL79" s="48">
        <v>0</v>
      </c>
      <c r="EM79" s="48">
        <v>0</v>
      </c>
      <c r="EN79" s="48">
        <v>0</v>
      </c>
      <c r="EO79" s="48">
        <v>0</v>
      </c>
      <c r="EP79" s="48">
        <v>0</v>
      </c>
      <c r="EQ79" s="48">
        <v>0</v>
      </c>
      <c r="ER79" s="48">
        <v>0</v>
      </c>
      <c r="ES79" s="48">
        <v>0</v>
      </c>
      <c r="ET79" s="48">
        <v>0</v>
      </c>
      <c r="EU79" s="48">
        <v>0</v>
      </c>
      <c r="EV79" s="48">
        <v>0</v>
      </c>
      <c r="EW79" s="48">
        <v>0</v>
      </c>
      <c r="EX79" s="48">
        <v>0</v>
      </c>
      <c r="EY79" s="48">
        <v>0</v>
      </c>
      <c r="EZ79" s="48">
        <v>0</v>
      </c>
      <c r="FA79" s="48">
        <v>0</v>
      </c>
      <c r="FB79" s="48">
        <v>0</v>
      </c>
      <c r="FC79" s="48">
        <v>0</v>
      </c>
      <c r="FD79" s="48">
        <v>0</v>
      </c>
      <c r="FE79" s="48">
        <v>0</v>
      </c>
      <c r="FF79" s="48">
        <v>0</v>
      </c>
      <c r="FG79" s="48">
        <v>0</v>
      </c>
      <c r="FH79" s="48">
        <v>0</v>
      </c>
      <c r="FJ79" s="48">
        <v>0</v>
      </c>
      <c r="FK79" s="48">
        <v>0</v>
      </c>
      <c r="FL79" s="48">
        <v>0</v>
      </c>
      <c r="FM79" s="48">
        <v>0</v>
      </c>
      <c r="FO79" s="48">
        <v>0</v>
      </c>
      <c r="FP79" s="48">
        <v>0</v>
      </c>
      <c r="FQ79" s="48" t="s">
        <v>788</v>
      </c>
      <c r="FR79" s="48">
        <v>0</v>
      </c>
      <c r="FS79" s="48">
        <v>0</v>
      </c>
      <c r="FT79" s="48">
        <v>0</v>
      </c>
      <c r="FU79" s="48">
        <v>0</v>
      </c>
      <c r="FV79" s="48">
        <v>0</v>
      </c>
      <c r="FW79" s="48">
        <v>0</v>
      </c>
      <c r="FX79" s="48">
        <v>0</v>
      </c>
      <c r="FY79" s="48">
        <v>0</v>
      </c>
      <c r="FZ79" s="48">
        <v>0</v>
      </c>
      <c r="GA79" s="48">
        <v>0</v>
      </c>
      <c r="GB79" s="52">
        <v>5.3545445599999998E-2</v>
      </c>
      <c r="GC79" s="52">
        <v>4.68582762E-2</v>
      </c>
      <c r="GD79" s="48">
        <v>0</v>
      </c>
      <c r="GE79" s="48">
        <v>0</v>
      </c>
      <c r="GM79" s="48">
        <v>0</v>
      </c>
      <c r="GN79" s="48">
        <v>0</v>
      </c>
      <c r="GP79" s="48">
        <v>0</v>
      </c>
      <c r="GQ79" s="48">
        <v>0</v>
      </c>
      <c r="GR79" s="48">
        <v>0</v>
      </c>
      <c r="GS79" s="48">
        <v>0</v>
      </c>
      <c r="GT79" s="48">
        <v>0</v>
      </c>
      <c r="GU79" s="48">
        <v>0</v>
      </c>
      <c r="GV79" s="48">
        <v>0</v>
      </c>
      <c r="GW79" s="48">
        <v>0</v>
      </c>
      <c r="GX79" s="48">
        <v>0</v>
      </c>
      <c r="GY79" s="48">
        <v>0</v>
      </c>
      <c r="GZ79" s="48">
        <v>0</v>
      </c>
      <c r="HA79" s="48">
        <v>0</v>
      </c>
      <c r="HB79" s="48">
        <v>0</v>
      </c>
      <c r="HC79" s="48">
        <v>4804.7056220000004</v>
      </c>
      <c r="HD79" s="48">
        <v>0</v>
      </c>
      <c r="HE79" s="48">
        <v>1</v>
      </c>
      <c r="HF79" s="48">
        <v>0</v>
      </c>
      <c r="HG79" s="48">
        <v>5078</v>
      </c>
      <c r="HH79" s="48">
        <v>5078</v>
      </c>
      <c r="HI79" s="48">
        <v>1</v>
      </c>
      <c r="HJ79" s="48">
        <v>0</v>
      </c>
      <c r="HK79" s="48">
        <v>0</v>
      </c>
      <c r="HL79" s="48">
        <v>0</v>
      </c>
      <c r="HM79" s="48">
        <v>0</v>
      </c>
      <c r="HN79" s="48">
        <v>0</v>
      </c>
      <c r="HO79" s="48">
        <v>0</v>
      </c>
      <c r="HP79" s="48">
        <v>0</v>
      </c>
      <c r="HQ79" s="48">
        <v>0</v>
      </c>
      <c r="HR79" s="48">
        <v>0</v>
      </c>
      <c r="HS79" s="48">
        <v>0.97309000000000001</v>
      </c>
      <c r="HT79" s="48">
        <v>0</v>
      </c>
      <c r="HU79" s="48">
        <v>0</v>
      </c>
      <c r="HV79" s="48">
        <v>0</v>
      </c>
      <c r="HW79" s="48">
        <v>384046</v>
      </c>
      <c r="HX79" s="48">
        <v>192023</v>
      </c>
      <c r="HY79" s="48">
        <v>0</v>
      </c>
      <c r="IA79" s="48">
        <v>0</v>
      </c>
      <c r="IB79" s="48">
        <v>0</v>
      </c>
      <c r="IC79" s="48">
        <v>0</v>
      </c>
      <c r="ID79" s="48">
        <v>0</v>
      </c>
      <c r="IE79" s="48">
        <v>0</v>
      </c>
      <c r="IF79" s="48">
        <v>0</v>
      </c>
      <c r="IG79" s="48">
        <v>0</v>
      </c>
      <c r="IH79" s="48">
        <v>0</v>
      </c>
      <c r="II79" s="48">
        <v>0</v>
      </c>
      <c r="IJ79" s="48">
        <v>0</v>
      </c>
      <c r="IK79" s="48">
        <v>0</v>
      </c>
      <c r="IL79" s="48">
        <v>0</v>
      </c>
      <c r="IP79" s="48">
        <v>9095</v>
      </c>
      <c r="IQ79" s="48">
        <v>0</v>
      </c>
      <c r="IR79" s="48">
        <v>0</v>
      </c>
      <c r="IS79" s="48">
        <v>0</v>
      </c>
      <c r="IT79" s="48">
        <v>0</v>
      </c>
      <c r="IU79" s="48">
        <v>0</v>
      </c>
      <c r="IV79" s="48">
        <v>1</v>
      </c>
      <c r="IW79" s="48">
        <v>0</v>
      </c>
      <c r="IX79" s="48">
        <v>0</v>
      </c>
    </row>
    <row r="80" spans="1:258" s="48" customFormat="1">
      <c r="A80" s="47">
        <v>57848</v>
      </c>
      <c r="C80" s="48">
        <v>4</v>
      </c>
      <c r="E80" s="48">
        <v>0</v>
      </c>
      <c r="F80" s="48" t="s">
        <v>330</v>
      </c>
      <c r="G80" s="48">
        <v>1</v>
      </c>
      <c r="H80" s="48">
        <v>0</v>
      </c>
      <c r="I80" s="48" t="s">
        <v>537</v>
      </c>
      <c r="J80" s="48">
        <v>0</v>
      </c>
      <c r="L80" s="48">
        <v>12</v>
      </c>
      <c r="M80" s="48" t="s">
        <v>538</v>
      </c>
      <c r="N80" s="48" t="s">
        <v>537</v>
      </c>
      <c r="O80" s="48" t="s">
        <v>537</v>
      </c>
      <c r="P80" s="48">
        <v>0</v>
      </c>
      <c r="R80" s="48">
        <v>0</v>
      </c>
      <c r="S80" s="48">
        <v>0</v>
      </c>
      <c r="T80" s="48">
        <v>0</v>
      </c>
      <c r="U80" s="48">
        <v>0</v>
      </c>
      <c r="V80" s="48">
        <v>0</v>
      </c>
      <c r="W80" s="48">
        <v>0</v>
      </c>
      <c r="X80" s="48">
        <v>0</v>
      </c>
      <c r="Y80" s="48">
        <v>0</v>
      </c>
      <c r="Z80" s="48">
        <v>0</v>
      </c>
      <c r="AA80" s="48">
        <v>0</v>
      </c>
      <c r="AB80" s="48">
        <v>0</v>
      </c>
      <c r="AC80" s="48">
        <v>0</v>
      </c>
      <c r="AD80" s="48">
        <v>0</v>
      </c>
      <c r="AE80" s="48">
        <v>0</v>
      </c>
      <c r="AF80" s="48">
        <v>0</v>
      </c>
      <c r="AG80" s="48">
        <v>0</v>
      </c>
      <c r="AH80" s="48">
        <v>0</v>
      </c>
      <c r="AI80" s="48">
        <v>0</v>
      </c>
      <c r="AJ80" s="48">
        <v>0</v>
      </c>
      <c r="AK80" s="48">
        <v>0</v>
      </c>
      <c r="AL80" s="48">
        <v>0</v>
      </c>
      <c r="AM80" s="48">
        <v>0</v>
      </c>
      <c r="AN80" s="48">
        <v>0</v>
      </c>
      <c r="AO80" s="48">
        <v>0</v>
      </c>
      <c r="AP80" s="48">
        <v>0</v>
      </c>
      <c r="AQ80" s="48">
        <v>0</v>
      </c>
      <c r="AR80" s="48">
        <v>0</v>
      </c>
      <c r="AS80" s="48">
        <v>0</v>
      </c>
      <c r="AT80" s="48">
        <v>0</v>
      </c>
      <c r="AU80" s="48">
        <v>0</v>
      </c>
      <c r="AV80" s="48">
        <v>0</v>
      </c>
      <c r="AW80" s="48">
        <v>0</v>
      </c>
      <c r="AX80" s="48">
        <v>0</v>
      </c>
      <c r="AY80" s="48">
        <v>0</v>
      </c>
      <c r="AZ80" s="48">
        <v>0</v>
      </c>
      <c r="BA80" s="48">
        <v>0</v>
      </c>
      <c r="BB80" s="48">
        <v>0</v>
      </c>
      <c r="BC80" s="48">
        <v>0</v>
      </c>
      <c r="BD80" s="48">
        <v>0</v>
      </c>
      <c r="BE80" s="48">
        <v>0</v>
      </c>
      <c r="BF80" s="48">
        <v>0</v>
      </c>
      <c r="BG80" s="48">
        <v>0</v>
      </c>
      <c r="BH80" s="48">
        <v>0</v>
      </c>
      <c r="BI80" s="48">
        <v>1</v>
      </c>
      <c r="BJ80" s="48">
        <v>0</v>
      </c>
      <c r="BK80" s="48">
        <v>5078</v>
      </c>
      <c r="BL80" s="48">
        <v>6152</v>
      </c>
      <c r="BM80" s="48">
        <v>0</v>
      </c>
      <c r="BN80" s="48">
        <v>0</v>
      </c>
      <c r="BO80" s="48">
        <v>0</v>
      </c>
      <c r="BP80" s="48">
        <v>0</v>
      </c>
      <c r="BQ80" s="48">
        <v>0</v>
      </c>
      <c r="BR80" s="48">
        <v>0</v>
      </c>
      <c r="BS80" s="48">
        <v>0</v>
      </c>
      <c r="BT80" s="48">
        <v>0</v>
      </c>
      <c r="BU80" s="48">
        <v>0</v>
      </c>
      <c r="BV80" s="48">
        <v>0</v>
      </c>
      <c r="BW80" s="48">
        <v>0</v>
      </c>
      <c r="BX80" s="48">
        <v>0</v>
      </c>
      <c r="BY80" s="48">
        <v>0</v>
      </c>
      <c r="BZ80" s="48">
        <v>0</v>
      </c>
      <c r="CA80" s="48">
        <v>0</v>
      </c>
      <c r="CB80" s="48">
        <v>0</v>
      </c>
      <c r="CC80" s="48">
        <v>0</v>
      </c>
      <c r="CD80" s="48">
        <v>0</v>
      </c>
      <c r="CE80" s="48">
        <v>0</v>
      </c>
      <c r="CF80" s="48">
        <v>0</v>
      </c>
      <c r="CG80" s="48">
        <v>0</v>
      </c>
      <c r="CH80" s="48">
        <v>0</v>
      </c>
      <c r="CI80" s="48">
        <v>0</v>
      </c>
      <c r="CJ80" s="48">
        <v>0</v>
      </c>
      <c r="CK80" s="48">
        <v>0</v>
      </c>
      <c r="CL80" s="48">
        <v>0</v>
      </c>
      <c r="CM80" s="48">
        <v>0</v>
      </c>
      <c r="CN80" s="48">
        <v>0</v>
      </c>
      <c r="CO80" s="48">
        <v>0</v>
      </c>
      <c r="CP80" s="48">
        <v>0</v>
      </c>
      <c r="CQ80" s="48">
        <v>0</v>
      </c>
      <c r="CR80" s="48">
        <v>0</v>
      </c>
      <c r="CS80" s="48">
        <v>0</v>
      </c>
      <c r="CT80" s="48">
        <v>0</v>
      </c>
      <c r="CU80" s="48">
        <v>0</v>
      </c>
      <c r="CV80" s="48">
        <v>0</v>
      </c>
      <c r="CW80" s="48">
        <v>0</v>
      </c>
      <c r="CX80" s="48">
        <v>0</v>
      </c>
      <c r="CY80" s="48">
        <v>0</v>
      </c>
      <c r="CZ80" s="48">
        <v>0</v>
      </c>
      <c r="DA80" s="48">
        <v>0</v>
      </c>
      <c r="DB80" s="48">
        <v>0</v>
      </c>
      <c r="DC80" s="48">
        <v>0</v>
      </c>
      <c r="DD80" s="48">
        <v>0</v>
      </c>
      <c r="DE80" s="48">
        <v>0</v>
      </c>
      <c r="DF80" s="48">
        <v>0</v>
      </c>
      <c r="DG80" s="48">
        <v>0</v>
      </c>
      <c r="DH80" s="48">
        <v>0</v>
      </c>
      <c r="DI80" s="48">
        <v>0</v>
      </c>
      <c r="DJ80" s="48">
        <v>0</v>
      </c>
      <c r="DK80" s="48">
        <v>0</v>
      </c>
      <c r="DL80" s="48">
        <v>0</v>
      </c>
      <c r="DM80" s="48">
        <v>0</v>
      </c>
      <c r="DN80" s="48">
        <v>0</v>
      </c>
      <c r="DO80" s="48">
        <v>0</v>
      </c>
      <c r="DP80" s="48">
        <v>0</v>
      </c>
      <c r="DQ80" s="48">
        <v>0</v>
      </c>
      <c r="DR80" s="48">
        <v>0</v>
      </c>
      <c r="DS80" s="48">
        <v>0</v>
      </c>
      <c r="DU80" s="48">
        <v>0</v>
      </c>
      <c r="DV80" s="48">
        <v>0</v>
      </c>
      <c r="DW80" s="48">
        <v>0</v>
      </c>
      <c r="DX80" s="48">
        <v>0</v>
      </c>
      <c r="DY80" s="48">
        <v>0</v>
      </c>
      <c r="DZ80" s="48">
        <v>286.61700000000002</v>
      </c>
      <c r="EA80" s="48">
        <v>0</v>
      </c>
      <c r="EB80" s="48">
        <v>0</v>
      </c>
      <c r="EC80" s="48">
        <v>0</v>
      </c>
      <c r="ED80" s="48">
        <v>0</v>
      </c>
      <c r="EE80" s="48">
        <v>0</v>
      </c>
      <c r="EG80" s="48">
        <v>0</v>
      </c>
      <c r="EH80" s="48">
        <v>0</v>
      </c>
      <c r="EI80" s="48">
        <v>0</v>
      </c>
      <c r="EJ80" s="48">
        <v>0</v>
      </c>
      <c r="EK80" s="48">
        <v>0</v>
      </c>
      <c r="EL80" s="48">
        <v>0</v>
      </c>
      <c r="EM80" s="48">
        <v>0</v>
      </c>
      <c r="EN80" s="48">
        <v>0</v>
      </c>
      <c r="EO80" s="48">
        <v>0</v>
      </c>
      <c r="EP80" s="48">
        <v>0</v>
      </c>
      <c r="EQ80" s="48">
        <v>0</v>
      </c>
      <c r="ER80" s="48">
        <v>0</v>
      </c>
      <c r="ES80" s="48">
        <v>0</v>
      </c>
      <c r="ET80" s="48">
        <v>0</v>
      </c>
      <c r="EU80" s="48">
        <v>0</v>
      </c>
      <c r="EV80" s="48">
        <v>0</v>
      </c>
      <c r="EW80" s="48">
        <v>0</v>
      </c>
      <c r="EX80" s="48">
        <v>0</v>
      </c>
      <c r="EY80" s="48">
        <v>0</v>
      </c>
      <c r="EZ80" s="48">
        <v>0</v>
      </c>
      <c r="FA80" s="48">
        <v>0</v>
      </c>
      <c r="FB80" s="48">
        <v>0</v>
      </c>
      <c r="FC80" s="48">
        <v>0</v>
      </c>
      <c r="FD80" s="48">
        <v>0</v>
      </c>
      <c r="FE80" s="48">
        <v>0</v>
      </c>
      <c r="FF80" s="48">
        <v>0</v>
      </c>
      <c r="FG80" s="48">
        <v>0</v>
      </c>
      <c r="FH80" s="48">
        <v>0</v>
      </c>
      <c r="FJ80" s="48">
        <v>0</v>
      </c>
      <c r="FK80" s="48">
        <v>0</v>
      </c>
      <c r="FL80" s="48">
        <v>0</v>
      </c>
      <c r="FM80" s="48">
        <v>0</v>
      </c>
      <c r="FO80" s="48">
        <v>0</v>
      </c>
      <c r="FP80" s="48">
        <v>0</v>
      </c>
      <c r="FQ80" s="48" t="s">
        <v>789</v>
      </c>
      <c r="FR80" s="48">
        <v>0</v>
      </c>
      <c r="FS80" s="48">
        <v>0</v>
      </c>
      <c r="FT80" s="48">
        <v>0</v>
      </c>
      <c r="FU80" s="48">
        <v>0</v>
      </c>
      <c r="FV80" s="48">
        <v>0</v>
      </c>
      <c r="FW80" s="48">
        <v>0</v>
      </c>
      <c r="FX80" s="48">
        <v>0</v>
      </c>
      <c r="FY80" s="48">
        <v>0</v>
      </c>
      <c r="FZ80" s="48">
        <v>0</v>
      </c>
      <c r="GA80" s="48">
        <v>0</v>
      </c>
      <c r="GB80" s="52">
        <v>5.3545445599999998E-2</v>
      </c>
      <c r="GC80" s="52">
        <v>4.68582762E-2</v>
      </c>
      <c r="GD80" s="48">
        <v>0</v>
      </c>
      <c r="GE80" s="48">
        <v>0</v>
      </c>
      <c r="GM80" s="48">
        <v>0</v>
      </c>
      <c r="GN80" s="48">
        <v>0</v>
      </c>
      <c r="GP80" s="48">
        <v>0</v>
      </c>
      <c r="GQ80" s="48">
        <v>0</v>
      </c>
      <c r="GR80" s="48">
        <v>0</v>
      </c>
      <c r="GS80" s="48">
        <v>0</v>
      </c>
      <c r="GT80" s="48">
        <v>0</v>
      </c>
      <c r="GU80" s="48">
        <v>0</v>
      </c>
      <c r="GV80" s="48">
        <v>0</v>
      </c>
      <c r="GW80" s="48">
        <v>0</v>
      </c>
      <c r="GX80" s="48">
        <v>0</v>
      </c>
      <c r="GY80" s="48">
        <v>0</v>
      </c>
      <c r="GZ80" s="48">
        <v>0</v>
      </c>
      <c r="HA80" s="48">
        <v>0</v>
      </c>
      <c r="HB80" s="48">
        <v>0</v>
      </c>
      <c r="HC80" s="48">
        <v>4804.7056220000004</v>
      </c>
      <c r="HD80" s="48">
        <v>0</v>
      </c>
      <c r="HE80" s="48">
        <v>1</v>
      </c>
      <c r="HF80" s="48">
        <v>0</v>
      </c>
      <c r="HG80" s="48">
        <v>5078</v>
      </c>
      <c r="HH80" s="48">
        <v>5078</v>
      </c>
      <c r="HI80" s="48">
        <v>1</v>
      </c>
      <c r="HJ80" s="48">
        <v>0</v>
      </c>
      <c r="HK80" s="48">
        <v>0</v>
      </c>
      <c r="HL80" s="48">
        <v>0</v>
      </c>
      <c r="HM80" s="48">
        <v>0</v>
      </c>
      <c r="HN80" s="48">
        <v>0</v>
      </c>
      <c r="HO80" s="48">
        <v>0</v>
      </c>
      <c r="HP80" s="48">
        <v>0</v>
      </c>
      <c r="HQ80" s="48">
        <v>0</v>
      </c>
      <c r="HR80" s="48">
        <v>0</v>
      </c>
      <c r="HS80" s="48">
        <v>0.97309000000000001</v>
      </c>
      <c r="HT80" s="48">
        <v>0</v>
      </c>
      <c r="HU80" s="48">
        <v>0</v>
      </c>
      <c r="HV80" s="48">
        <v>0</v>
      </c>
      <c r="HW80" s="48">
        <v>384046</v>
      </c>
      <c r="HX80" s="48">
        <v>192023</v>
      </c>
      <c r="HY80" s="48">
        <v>0</v>
      </c>
      <c r="IA80" s="48">
        <v>0</v>
      </c>
      <c r="IB80" s="48">
        <v>0</v>
      </c>
      <c r="IC80" s="48">
        <v>0</v>
      </c>
      <c r="ID80" s="48">
        <v>0</v>
      </c>
      <c r="IE80" s="48">
        <v>0</v>
      </c>
      <c r="IF80" s="48">
        <v>0</v>
      </c>
      <c r="IG80" s="48">
        <v>0</v>
      </c>
      <c r="IH80" s="48">
        <v>0</v>
      </c>
      <c r="II80" s="48">
        <v>0</v>
      </c>
      <c r="IJ80" s="48">
        <v>0</v>
      </c>
      <c r="IK80" s="48">
        <v>0</v>
      </c>
      <c r="IL80" s="48">
        <v>0</v>
      </c>
      <c r="IP80" s="48">
        <v>9095</v>
      </c>
      <c r="IQ80" s="48">
        <v>0</v>
      </c>
      <c r="IR80" s="48">
        <v>0</v>
      </c>
      <c r="IS80" s="48">
        <v>0</v>
      </c>
      <c r="IT80" s="48">
        <v>0</v>
      </c>
      <c r="IU80" s="48">
        <v>0</v>
      </c>
      <c r="IV80" s="48">
        <v>1</v>
      </c>
      <c r="IW80" s="48">
        <v>0</v>
      </c>
      <c r="IX80" s="48">
        <v>0</v>
      </c>
    </row>
    <row r="81" spans="1:258" s="48" customFormat="1">
      <c r="A81" s="47">
        <v>61802</v>
      </c>
      <c r="C81" s="48">
        <v>4</v>
      </c>
      <c r="E81" s="48">
        <v>0</v>
      </c>
      <c r="F81" s="48" t="s">
        <v>330</v>
      </c>
      <c r="G81" s="48">
        <v>1</v>
      </c>
      <c r="H81" s="48">
        <v>0</v>
      </c>
      <c r="I81" s="48" t="s">
        <v>537</v>
      </c>
      <c r="J81" s="48">
        <v>0</v>
      </c>
      <c r="L81" s="48">
        <v>12</v>
      </c>
      <c r="M81" s="48" t="s">
        <v>538</v>
      </c>
      <c r="N81" s="48" t="s">
        <v>537</v>
      </c>
      <c r="O81" s="48" t="s">
        <v>537</v>
      </c>
      <c r="P81" s="48">
        <v>0</v>
      </c>
      <c r="R81" s="48">
        <v>576.673</v>
      </c>
      <c r="S81" s="48">
        <v>0.151</v>
      </c>
      <c r="T81" s="48">
        <v>0</v>
      </c>
      <c r="U81" s="48">
        <v>1.6819999999999999</v>
      </c>
      <c r="V81" s="48">
        <v>21.84</v>
      </c>
      <c r="W81" s="48">
        <v>0.53100000000000003</v>
      </c>
      <c r="X81" s="48">
        <v>0</v>
      </c>
      <c r="Y81" s="48">
        <v>0</v>
      </c>
      <c r="Z81" s="48">
        <v>576.673</v>
      </c>
      <c r="AA81" s="48">
        <v>0</v>
      </c>
      <c r="AB81" s="48">
        <v>0</v>
      </c>
      <c r="AC81" s="48">
        <v>0</v>
      </c>
      <c r="AD81" s="48">
        <v>145.30000000000001</v>
      </c>
      <c r="AE81" s="48">
        <v>0</v>
      </c>
      <c r="AF81" s="48">
        <v>0</v>
      </c>
      <c r="AG81" s="48">
        <v>29.899000000000001</v>
      </c>
      <c r="AH81" s="48">
        <v>0</v>
      </c>
      <c r="AI81" s="48">
        <v>0</v>
      </c>
      <c r="AJ81" s="48">
        <v>0</v>
      </c>
      <c r="AK81" s="48">
        <v>0</v>
      </c>
      <c r="AL81" s="48">
        <v>0</v>
      </c>
      <c r="AM81" s="48">
        <v>0</v>
      </c>
      <c r="AN81" s="48">
        <v>0</v>
      </c>
      <c r="AO81" s="48">
        <v>0</v>
      </c>
      <c r="AP81" s="48">
        <v>0</v>
      </c>
      <c r="AQ81" s="48">
        <v>16.167000000000002</v>
      </c>
      <c r="AR81" s="48">
        <v>0</v>
      </c>
      <c r="AS81" s="48">
        <v>0</v>
      </c>
      <c r="AT81" s="48">
        <v>1.833</v>
      </c>
      <c r="AU81" s="48">
        <v>0</v>
      </c>
      <c r="AV81" s="48">
        <v>0</v>
      </c>
      <c r="AW81" s="48">
        <v>24.204000000000001</v>
      </c>
      <c r="AX81" s="48">
        <v>76.278000000000006</v>
      </c>
      <c r="AY81" s="48">
        <v>0</v>
      </c>
      <c r="AZ81" s="48">
        <v>0</v>
      </c>
      <c r="BA81" s="48">
        <v>6.516</v>
      </c>
      <c r="BB81" s="48">
        <v>545.95299999999997</v>
      </c>
      <c r="BC81" s="48">
        <v>286.67</v>
      </c>
      <c r="BD81" s="48">
        <v>36.241</v>
      </c>
      <c r="BE81" s="48">
        <v>0</v>
      </c>
      <c r="BF81" s="48">
        <v>0</v>
      </c>
      <c r="BG81" s="48">
        <v>0</v>
      </c>
      <c r="BH81" s="48">
        <v>0</v>
      </c>
      <c r="BI81" s="48">
        <v>1</v>
      </c>
      <c r="BJ81" s="48">
        <v>0</v>
      </c>
      <c r="BK81" s="48">
        <v>5078</v>
      </c>
      <c r="BL81" s="48">
        <v>6152</v>
      </c>
      <c r="BM81" s="48">
        <v>3358703</v>
      </c>
      <c r="BN81" s="48">
        <v>0</v>
      </c>
      <c r="BO81" s="48">
        <v>205336</v>
      </c>
      <c r="BP81" s="48">
        <v>22295</v>
      </c>
      <c r="BQ81" s="48">
        <v>0</v>
      </c>
      <c r="BR81" s="48">
        <v>22295</v>
      </c>
      <c r="BS81" s="48">
        <v>0</v>
      </c>
      <c r="BT81" s="48">
        <v>352719</v>
      </c>
      <c r="BU81" s="48">
        <v>0</v>
      </c>
      <c r="BV81" s="48">
        <v>352719</v>
      </c>
      <c r="BW81" s="48">
        <v>0</v>
      </c>
      <c r="BX81" s="48">
        <v>469262</v>
      </c>
      <c r="BY81" s="48">
        <v>0</v>
      </c>
      <c r="BZ81" s="48">
        <v>0</v>
      </c>
      <c r="CA81" s="48">
        <v>0</v>
      </c>
      <c r="CB81" s="48">
        <v>0</v>
      </c>
      <c r="CC81" s="48">
        <v>202333</v>
      </c>
      <c r="CD81" s="48">
        <v>0</v>
      </c>
      <c r="CE81" s="48">
        <v>671595</v>
      </c>
      <c r="CF81" s="48">
        <v>39958</v>
      </c>
      <c r="CG81" s="48">
        <v>54117</v>
      </c>
      <c r="CH81" s="48">
        <v>0</v>
      </c>
      <c r="CI81" s="48">
        <v>54117</v>
      </c>
      <c r="CJ81" s="48">
        <v>8542</v>
      </c>
      <c r="CK81" s="48">
        <v>0</v>
      </c>
      <c r="CL81" s="48">
        <v>0</v>
      </c>
      <c r="CM81" s="48">
        <v>0</v>
      </c>
      <c r="CN81" s="48">
        <v>0</v>
      </c>
      <c r="CO81" s="48">
        <v>0</v>
      </c>
      <c r="CP81" s="48">
        <v>0</v>
      </c>
      <c r="CQ81" s="48">
        <v>0</v>
      </c>
      <c r="CR81" s="48">
        <v>0</v>
      </c>
      <c r="CS81" s="48">
        <v>0</v>
      </c>
      <c r="CT81" s="48">
        <v>0</v>
      </c>
      <c r="CU81" s="48">
        <v>0</v>
      </c>
      <c r="CV81" s="48">
        <v>0</v>
      </c>
      <c r="CW81" s="48">
        <v>0</v>
      </c>
      <c r="CX81" s="48">
        <v>0</v>
      </c>
      <c r="CY81" s="48">
        <v>0</v>
      </c>
      <c r="CZ81" s="48">
        <v>0</v>
      </c>
      <c r="DA81" s="48">
        <v>0</v>
      </c>
      <c r="DB81" s="48">
        <v>0</v>
      </c>
      <c r="DC81" s="48">
        <v>0</v>
      </c>
      <c r="DD81" s="48">
        <v>0</v>
      </c>
      <c r="DE81" s="48">
        <v>0</v>
      </c>
      <c r="DF81" s="48">
        <v>0</v>
      </c>
      <c r="DG81" s="48">
        <v>0</v>
      </c>
      <c r="DH81" s="48">
        <v>8542</v>
      </c>
      <c r="DI81" s="48">
        <v>0</v>
      </c>
      <c r="DJ81" s="48">
        <v>63191</v>
      </c>
      <c r="DK81" s="48">
        <v>0</v>
      </c>
      <c r="DL81" s="48">
        <v>0</v>
      </c>
      <c r="DM81" s="48">
        <v>0</v>
      </c>
      <c r="DN81" s="48">
        <v>63191</v>
      </c>
      <c r="DO81" s="48">
        <v>0</v>
      </c>
      <c r="DP81" s="48">
        <v>0</v>
      </c>
      <c r="DQ81" s="48">
        <v>0</v>
      </c>
      <c r="DR81" s="48">
        <v>0</v>
      </c>
      <c r="DS81" s="48">
        <v>63191</v>
      </c>
      <c r="DU81" s="48">
        <v>4562578</v>
      </c>
      <c r="DV81" s="48">
        <v>0</v>
      </c>
      <c r="DW81" s="48">
        <v>0</v>
      </c>
      <c r="DX81" s="48">
        <v>0</v>
      </c>
      <c r="DY81" s="48">
        <v>0</v>
      </c>
      <c r="DZ81" s="48">
        <v>286.61700000000002</v>
      </c>
      <c r="EA81" s="48">
        <v>165378</v>
      </c>
      <c r="EB81" s="48">
        <v>577</v>
      </c>
      <c r="EC81" s="48">
        <v>205336</v>
      </c>
      <c r="ED81" s="48">
        <v>0</v>
      </c>
      <c r="EE81" s="48">
        <v>4357242</v>
      </c>
      <c r="EG81" s="48">
        <v>0</v>
      </c>
      <c r="EH81" s="48">
        <v>0</v>
      </c>
      <c r="EI81" s="48">
        <v>0</v>
      </c>
      <c r="EJ81" s="48">
        <v>0</v>
      </c>
      <c r="EK81" s="48">
        <v>0</v>
      </c>
      <c r="EL81" s="48">
        <v>0</v>
      </c>
      <c r="EM81" s="48">
        <v>0</v>
      </c>
      <c r="EN81" s="48">
        <v>0</v>
      </c>
      <c r="EO81" s="48">
        <v>0</v>
      </c>
      <c r="EP81" s="48">
        <v>0</v>
      </c>
      <c r="EQ81" s="48">
        <v>0</v>
      </c>
      <c r="ER81" s="48">
        <v>0</v>
      </c>
      <c r="ES81" s="48">
        <v>0</v>
      </c>
      <c r="ET81" s="48">
        <v>0</v>
      </c>
      <c r="EU81" s="48">
        <v>0</v>
      </c>
      <c r="EV81" s="48">
        <v>0</v>
      </c>
      <c r="EW81" s="48">
        <v>0</v>
      </c>
      <c r="EX81" s="48">
        <v>4782472</v>
      </c>
      <c r="EY81" s="48">
        <v>290016</v>
      </c>
      <c r="EZ81" s="48">
        <v>4830972</v>
      </c>
      <c r="FA81" s="48">
        <v>0</v>
      </c>
      <c r="FB81" s="48">
        <v>0</v>
      </c>
      <c r="FC81" s="48">
        <v>0</v>
      </c>
      <c r="FD81" s="48">
        <v>135214</v>
      </c>
      <c r="FE81" s="48">
        <v>0</v>
      </c>
      <c r="FF81" s="48">
        <v>0</v>
      </c>
      <c r="FG81" s="48">
        <v>0</v>
      </c>
      <c r="FH81" s="48">
        <v>0</v>
      </c>
      <c r="FJ81" s="48">
        <v>0</v>
      </c>
      <c r="FK81" s="48">
        <v>0</v>
      </c>
      <c r="FL81" s="48">
        <v>0</v>
      </c>
      <c r="FM81" s="48">
        <v>0</v>
      </c>
      <c r="FO81" s="48">
        <v>0</v>
      </c>
      <c r="FP81" s="48">
        <v>0</v>
      </c>
      <c r="FQ81" s="48" t="s">
        <v>355</v>
      </c>
      <c r="FR81" s="48">
        <v>576.673</v>
      </c>
      <c r="FS81" s="48">
        <v>0</v>
      </c>
      <c r="FT81" s="48">
        <v>0</v>
      </c>
      <c r="FU81" s="48">
        <v>0</v>
      </c>
      <c r="FV81" s="48">
        <v>0</v>
      </c>
      <c r="FW81" s="48">
        <v>0</v>
      </c>
      <c r="FX81" s="48">
        <v>0</v>
      </c>
      <c r="FY81" s="48">
        <v>0</v>
      </c>
      <c r="FZ81" s="48">
        <v>0</v>
      </c>
      <c r="GA81" s="48">
        <v>0</v>
      </c>
      <c r="GB81" s="52">
        <v>5.3545445599999998E-2</v>
      </c>
      <c r="GC81" s="52">
        <v>4.68582762E-2</v>
      </c>
      <c r="GD81" s="48">
        <v>0</v>
      </c>
      <c r="GE81" s="48">
        <v>0</v>
      </c>
      <c r="GM81" s="48">
        <v>0</v>
      </c>
      <c r="GN81" s="48">
        <v>0</v>
      </c>
      <c r="GP81" s="48">
        <v>0</v>
      </c>
      <c r="GQ81" s="48">
        <v>0</v>
      </c>
      <c r="GR81" s="48">
        <v>0</v>
      </c>
      <c r="GS81" s="48">
        <v>903.16200000000003</v>
      </c>
      <c r="GT81" s="48">
        <v>4996350</v>
      </c>
      <c r="GU81" s="48">
        <v>0</v>
      </c>
      <c r="GV81" s="48">
        <v>4220951</v>
      </c>
      <c r="GW81" s="48">
        <v>0</v>
      </c>
      <c r="GX81" s="48">
        <v>0</v>
      </c>
      <c r="GY81" s="48">
        <v>0</v>
      </c>
      <c r="GZ81" s="48">
        <v>0</v>
      </c>
      <c r="HA81" s="48">
        <v>0</v>
      </c>
      <c r="HB81" s="48">
        <v>0</v>
      </c>
      <c r="HC81" s="48">
        <v>4804.7056220000004</v>
      </c>
      <c r="HD81" s="48">
        <v>545.95299999999997</v>
      </c>
      <c r="HE81" s="48">
        <v>1</v>
      </c>
      <c r="HF81" s="48">
        <v>0</v>
      </c>
      <c r="HG81" s="48">
        <v>5078</v>
      </c>
      <c r="HH81" s="48">
        <v>5078</v>
      </c>
      <c r="HI81" s="48">
        <v>1</v>
      </c>
      <c r="HJ81" s="48">
        <v>28.833649999999999</v>
      </c>
      <c r="HK81" s="48">
        <v>0</v>
      </c>
      <c r="HL81" s="48">
        <v>0</v>
      </c>
      <c r="HM81" s="48">
        <v>0</v>
      </c>
      <c r="HN81" s="48">
        <v>0</v>
      </c>
      <c r="HO81" s="48">
        <v>0</v>
      </c>
      <c r="HP81" s="48">
        <v>0</v>
      </c>
      <c r="HQ81" s="48">
        <v>0</v>
      </c>
      <c r="HR81" s="48">
        <v>0</v>
      </c>
      <c r="HS81" s="48">
        <v>0.97309000000000001</v>
      </c>
      <c r="HT81" s="48">
        <v>4339427</v>
      </c>
      <c r="HU81" s="48">
        <v>0</v>
      </c>
      <c r="HV81" s="48">
        <v>0</v>
      </c>
      <c r="HW81" s="48">
        <v>384046</v>
      </c>
      <c r="HX81" s="48">
        <v>192023</v>
      </c>
      <c r="HY81" s="48">
        <v>0</v>
      </c>
      <c r="IA81" s="48">
        <v>0</v>
      </c>
      <c r="IB81" s="48">
        <v>0</v>
      </c>
      <c r="IC81" s="48">
        <v>0</v>
      </c>
      <c r="ID81" s="48">
        <v>0</v>
      </c>
      <c r="IE81" s="48">
        <v>0</v>
      </c>
      <c r="IF81" s="48">
        <v>0</v>
      </c>
      <c r="IG81" s="48">
        <v>0</v>
      </c>
      <c r="IH81" s="48">
        <v>4220951</v>
      </c>
      <c r="II81" s="48">
        <v>205336</v>
      </c>
      <c r="IJ81" s="48">
        <v>610021</v>
      </c>
      <c r="IK81" s="48">
        <v>0</v>
      </c>
      <c r="IL81" s="48">
        <v>815357</v>
      </c>
      <c r="IP81" s="48">
        <v>9095</v>
      </c>
      <c r="IQ81" s="48">
        <v>0</v>
      </c>
      <c r="IR81" s="48">
        <v>0</v>
      </c>
      <c r="IS81" s="48">
        <v>0</v>
      </c>
      <c r="IT81" s="48">
        <v>0</v>
      </c>
      <c r="IU81" s="48">
        <v>0</v>
      </c>
      <c r="IV81" s="48">
        <v>1</v>
      </c>
      <c r="IW81" s="48">
        <v>0</v>
      </c>
      <c r="IX81" s="48">
        <v>0</v>
      </c>
    </row>
    <row r="82" spans="1:258" s="48" customFormat="1">
      <c r="A82" s="47">
        <v>61804</v>
      </c>
      <c r="C82" s="48">
        <v>4</v>
      </c>
      <c r="E82" s="48">
        <v>0</v>
      </c>
      <c r="F82" s="48" t="s">
        <v>330</v>
      </c>
      <c r="G82" s="48">
        <v>1</v>
      </c>
      <c r="H82" s="48">
        <v>0</v>
      </c>
      <c r="I82" s="48" t="s">
        <v>537</v>
      </c>
      <c r="J82" s="48">
        <v>0</v>
      </c>
      <c r="L82" s="48">
        <v>12</v>
      </c>
      <c r="M82" s="48" t="s">
        <v>538</v>
      </c>
      <c r="N82" s="48" t="s">
        <v>537</v>
      </c>
      <c r="O82" s="48" t="s">
        <v>537</v>
      </c>
      <c r="P82" s="48">
        <v>0</v>
      </c>
      <c r="R82" s="48">
        <v>343.48500000000001</v>
      </c>
      <c r="S82" s="48">
        <v>0</v>
      </c>
      <c r="T82" s="48">
        <v>0</v>
      </c>
      <c r="U82" s="48">
        <v>0.317</v>
      </c>
      <c r="V82" s="48">
        <v>2.5670000000000002</v>
      </c>
      <c r="W82" s="48">
        <v>0</v>
      </c>
      <c r="X82" s="48">
        <v>0</v>
      </c>
      <c r="Y82" s="48">
        <v>0</v>
      </c>
      <c r="Z82" s="48">
        <v>343.48500000000001</v>
      </c>
      <c r="AA82" s="48">
        <v>0</v>
      </c>
      <c r="AB82" s="48">
        <v>0</v>
      </c>
      <c r="AC82" s="48">
        <v>0</v>
      </c>
      <c r="AD82" s="48">
        <v>0</v>
      </c>
      <c r="AE82" s="48">
        <v>0</v>
      </c>
      <c r="AF82" s="48">
        <v>0</v>
      </c>
      <c r="AG82" s="48">
        <v>0</v>
      </c>
      <c r="AH82" s="48">
        <v>0</v>
      </c>
      <c r="AI82" s="48">
        <v>0</v>
      </c>
      <c r="AJ82" s="48">
        <v>0</v>
      </c>
      <c r="AK82" s="48">
        <v>0</v>
      </c>
      <c r="AL82" s="48">
        <v>0</v>
      </c>
      <c r="AM82" s="48">
        <v>0</v>
      </c>
      <c r="AN82" s="48">
        <v>0</v>
      </c>
      <c r="AO82" s="48">
        <v>0</v>
      </c>
      <c r="AP82" s="48">
        <v>0</v>
      </c>
      <c r="AQ82" s="48">
        <v>0</v>
      </c>
      <c r="AR82" s="48">
        <v>0</v>
      </c>
      <c r="AS82" s="48">
        <v>0</v>
      </c>
      <c r="AT82" s="48">
        <v>0</v>
      </c>
      <c r="AU82" s="48">
        <v>0</v>
      </c>
      <c r="AV82" s="48">
        <v>0</v>
      </c>
      <c r="AW82" s="48">
        <v>2.8839999999999999</v>
      </c>
      <c r="AX82" s="48">
        <v>9.2859999999999996</v>
      </c>
      <c r="AY82" s="48">
        <v>0</v>
      </c>
      <c r="AZ82" s="48">
        <v>0</v>
      </c>
      <c r="BA82" s="48">
        <v>0</v>
      </c>
      <c r="BB82" s="48">
        <v>340.601</v>
      </c>
      <c r="BC82" s="48">
        <v>18.670000000000002</v>
      </c>
      <c r="BD82" s="48">
        <v>31.875</v>
      </c>
      <c r="BE82" s="48">
        <v>0</v>
      </c>
      <c r="BF82" s="48">
        <v>0</v>
      </c>
      <c r="BG82" s="48">
        <v>0</v>
      </c>
      <c r="BH82" s="48">
        <v>0</v>
      </c>
      <c r="BI82" s="48">
        <v>1</v>
      </c>
      <c r="BJ82" s="48">
        <v>0</v>
      </c>
      <c r="BK82" s="48">
        <v>5078</v>
      </c>
      <c r="BL82" s="48">
        <v>6152</v>
      </c>
      <c r="BM82" s="48">
        <v>2095377</v>
      </c>
      <c r="BN82" s="48">
        <v>0</v>
      </c>
      <c r="BO82" s="48">
        <v>98310</v>
      </c>
      <c r="BP82" s="48">
        <v>19610</v>
      </c>
      <c r="BQ82" s="48">
        <v>0</v>
      </c>
      <c r="BR82" s="48">
        <v>19610</v>
      </c>
      <c r="BS82" s="48">
        <v>0</v>
      </c>
      <c r="BT82" s="48">
        <v>22972</v>
      </c>
      <c r="BU82" s="48">
        <v>0</v>
      </c>
      <c r="BV82" s="48">
        <v>22972</v>
      </c>
      <c r="BW82" s="48">
        <v>0</v>
      </c>
      <c r="BX82" s="48">
        <v>57127</v>
      </c>
      <c r="BY82" s="48">
        <v>0</v>
      </c>
      <c r="BZ82" s="48">
        <v>0</v>
      </c>
      <c r="CA82" s="48">
        <v>0</v>
      </c>
      <c r="CB82" s="48">
        <v>0</v>
      </c>
      <c r="CC82" s="48">
        <v>0</v>
      </c>
      <c r="CD82" s="48">
        <v>0</v>
      </c>
      <c r="CE82" s="48">
        <v>57127</v>
      </c>
      <c r="CF82" s="48">
        <v>0</v>
      </c>
      <c r="CG82" s="48">
        <v>0</v>
      </c>
      <c r="CH82" s="48">
        <v>0</v>
      </c>
      <c r="CI82" s="48">
        <v>0</v>
      </c>
      <c r="CJ82" s="48">
        <v>0</v>
      </c>
      <c r="CK82" s="48">
        <v>0</v>
      </c>
      <c r="CL82" s="48">
        <v>0</v>
      </c>
      <c r="CM82" s="48">
        <v>0</v>
      </c>
      <c r="CN82" s="48">
        <v>0</v>
      </c>
      <c r="CO82" s="48">
        <v>0</v>
      </c>
      <c r="CP82" s="48">
        <v>0</v>
      </c>
      <c r="CQ82" s="48">
        <v>0</v>
      </c>
      <c r="CR82" s="48">
        <v>0</v>
      </c>
      <c r="CS82" s="48">
        <v>0</v>
      </c>
      <c r="CT82" s="48">
        <v>0</v>
      </c>
      <c r="CU82" s="48">
        <v>0</v>
      </c>
      <c r="CV82" s="48">
        <v>0</v>
      </c>
      <c r="CW82" s="48">
        <v>0</v>
      </c>
      <c r="CX82" s="48">
        <v>0</v>
      </c>
      <c r="CY82" s="48">
        <v>0</v>
      </c>
      <c r="CZ82" s="48">
        <v>0</v>
      </c>
      <c r="DA82" s="48">
        <v>0</v>
      </c>
      <c r="DB82" s="48">
        <v>0</v>
      </c>
      <c r="DC82" s="48">
        <v>0</v>
      </c>
      <c r="DD82" s="48">
        <v>0</v>
      </c>
      <c r="DE82" s="48">
        <v>0</v>
      </c>
      <c r="DF82" s="48">
        <v>0</v>
      </c>
      <c r="DG82" s="48">
        <v>0</v>
      </c>
      <c r="DH82" s="48">
        <v>0</v>
      </c>
      <c r="DI82" s="48">
        <v>0</v>
      </c>
      <c r="DJ82" s="48">
        <v>0</v>
      </c>
      <c r="DK82" s="48">
        <v>0</v>
      </c>
      <c r="DL82" s="48">
        <v>0</v>
      </c>
      <c r="DM82" s="48">
        <v>0</v>
      </c>
      <c r="DN82" s="48">
        <v>0</v>
      </c>
      <c r="DO82" s="48">
        <v>0</v>
      </c>
      <c r="DP82" s="48">
        <v>0</v>
      </c>
      <c r="DQ82" s="48">
        <v>0</v>
      </c>
      <c r="DR82" s="48">
        <v>0</v>
      </c>
      <c r="DS82" s="48">
        <v>0</v>
      </c>
      <c r="DU82" s="48">
        <v>2195086</v>
      </c>
      <c r="DV82" s="48">
        <v>0</v>
      </c>
      <c r="DW82" s="48">
        <v>0</v>
      </c>
      <c r="DX82" s="48">
        <v>0</v>
      </c>
      <c r="DY82" s="48">
        <v>0</v>
      </c>
      <c r="DZ82" s="48">
        <v>286.61700000000002</v>
      </c>
      <c r="EA82" s="48">
        <v>98310</v>
      </c>
      <c r="EB82" s="48">
        <v>343</v>
      </c>
      <c r="EC82" s="48">
        <v>98310</v>
      </c>
      <c r="ED82" s="48">
        <v>0</v>
      </c>
      <c r="EE82" s="48">
        <v>2096776</v>
      </c>
      <c r="EG82" s="48">
        <v>0</v>
      </c>
      <c r="EH82" s="48">
        <v>0</v>
      </c>
      <c r="EI82" s="48">
        <v>0</v>
      </c>
      <c r="EJ82" s="48">
        <v>0</v>
      </c>
      <c r="EK82" s="48">
        <v>0</v>
      </c>
      <c r="EL82" s="48">
        <v>0</v>
      </c>
      <c r="EM82" s="48">
        <v>0</v>
      </c>
      <c r="EN82" s="48">
        <v>0</v>
      </c>
      <c r="EO82" s="48">
        <v>0</v>
      </c>
      <c r="EP82" s="48">
        <v>0</v>
      </c>
      <c r="EQ82" s="48">
        <v>0</v>
      </c>
      <c r="ER82" s="48">
        <v>0</v>
      </c>
      <c r="ES82" s="48">
        <v>0</v>
      </c>
      <c r="ET82" s="48">
        <v>0</v>
      </c>
      <c r="EU82" s="48">
        <v>0</v>
      </c>
      <c r="EV82" s="48">
        <v>0</v>
      </c>
      <c r="EW82" s="48">
        <v>0</v>
      </c>
      <c r="EX82" s="48">
        <v>2306089</v>
      </c>
      <c r="EY82" s="48">
        <v>142756</v>
      </c>
      <c r="EZ82" s="48">
        <v>2306089</v>
      </c>
      <c r="FA82" s="48">
        <v>0</v>
      </c>
      <c r="FB82" s="48">
        <v>0</v>
      </c>
      <c r="FC82" s="48">
        <v>0</v>
      </c>
      <c r="FD82" s="48">
        <v>66557</v>
      </c>
      <c r="FE82" s="48">
        <v>0</v>
      </c>
      <c r="FF82" s="48">
        <v>0</v>
      </c>
      <c r="FG82" s="48">
        <v>0</v>
      </c>
      <c r="FH82" s="48">
        <v>0</v>
      </c>
      <c r="FJ82" s="48">
        <v>0</v>
      </c>
      <c r="FK82" s="48">
        <v>0</v>
      </c>
      <c r="FL82" s="48">
        <v>0</v>
      </c>
      <c r="FM82" s="48">
        <v>0</v>
      </c>
      <c r="FO82" s="48">
        <v>0</v>
      </c>
      <c r="FP82" s="48">
        <v>0</v>
      </c>
      <c r="FQ82" s="48" t="s">
        <v>569</v>
      </c>
      <c r="FR82" s="48">
        <v>343.48500000000001</v>
      </c>
      <c r="FS82" s="48">
        <v>0</v>
      </c>
      <c r="FT82" s="48">
        <v>0</v>
      </c>
      <c r="FU82" s="48">
        <v>0</v>
      </c>
      <c r="FV82" s="48">
        <v>0</v>
      </c>
      <c r="FW82" s="48">
        <v>0</v>
      </c>
      <c r="FX82" s="48">
        <v>0</v>
      </c>
      <c r="FY82" s="48">
        <v>0</v>
      </c>
      <c r="FZ82" s="48">
        <v>0</v>
      </c>
      <c r="GA82" s="48">
        <v>0</v>
      </c>
      <c r="GB82" s="52">
        <v>5.3545445599999998E-2</v>
      </c>
      <c r="GC82" s="52">
        <v>4.68582762E-2</v>
      </c>
      <c r="GD82" s="48">
        <v>0</v>
      </c>
      <c r="GE82" s="48">
        <v>0</v>
      </c>
      <c r="GM82" s="48">
        <v>0</v>
      </c>
      <c r="GN82" s="48">
        <v>0</v>
      </c>
      <c r="GP82" s="48">
        <v>0</v>
      </c>
      <c r="GQ82" s="48">
        <v>0</v>
      </c>
      <c r="GR82" s="48">
        <v>0</v>
      </c>
      <c r="GS82" s="48">
        <v>444.56799999999998</v>
      </c>
      <c r="GT82" s="48">
        <v>2404399</v>
      </c>
      <c r="GU82" s="48">
        <v>0</v>
      </c>
      <c r="GV82" s="48">
        <v>1565985</v>
      </c>
      <c r="GW82" s="48">
        <v>0</v>
      </c>
      <c r="GX82" s="48">
        <v>0</v>
      </c>
      <c r="GY82" s="48">
        <v>0</v>
      </c>
      <c r="GZ82" s="48">
        <v>0</v>
      </c>
      <c r="HA82" s="48">
        <v>0</v>
      </c>
      <c r="HB82" s="48">
        <v>0</v>
      </c>
      <c r="HC82" s="48">
        <v>4804.7056220000004</v>
      </c>
      <c r="HD82" s="48">
        <v>340.601</v>
      </c>
      <c r="HE82" s="48">
        <v>1</v>
      </c>
      <c r="HF82" s="48">
        <v>0</v>
      </c>
      <c r="HG82" s="48">
        <v>5078</v>
      </c>
      <c r="HH82" s="48">
        <v>5078</v>
      </c>
      <c r="HI82" s="48">
        <v>1</v>
      </c>
      <c r="HJ82" s="48">
        <v>17.174250000000001</v>
      </c>
      <c r="HK82" s="48">
        <v>0</v>
      </c>
      <c r="HL82" s="48">
        <v>0</v>
      </c>
      <c r="HM82" s="48">
        <v>0</v>
      </c>
      <c r="HN82" s="48">
        <v>0</v>
      </c>
      <c r="HO82" s="48">
        <v>0</v>
      </c>
      <c r="HP82" s="48">
        <v>0</v>
      </c>
      <c r="HQ82" s="48">
        <v>0</v>
      </c>
      <c r="HR82" s="48">
        <v>0</v>
      </c>
      <c r="HS82" s="48">
        <v>0.97309000000000001</v>
      </c>
      <c r="HT82" s="48">
        <v>2136017</v>
      </c>
      <c r="HU82" s="48">
        <v>0</v>
      </c>
      <c r="HV82" s="48">
        <v>0</v>
      </c>
      <c r="HW82" s="48">
        <v>384046</v>
      </c>
      <c r="HX82" s="48">
        <v>192023</v>
      </c>
      <c r="HY82" s="48">
        <v>0</v>
      </c>
      <c r="IA82" s="48">
        <v>0</v>
      </c>
      <c r="IB82" s="48">
        <v>0</v>
      </c>
      <c r="IC82" s="48">
        <v>0</v>
      </c>
      <c r="ID82" s="48">
        <v>0</v>
      </c>
      <c r="IE82" s="48">
        <v>0</v>
      </c>
      <c r="IF82" s="48">
        <v>0</v>
      </c>
      <c r="IG82" s="48">
        <v>0</v>
      </c>
      <c r="IH82" s="48">
        <v>1565985</v>
      </c>
      <c r="II82" s="48">
        <v>98310</v>
      </c>
      <c r="IJ82" s="48">
        <v>740104</v>
      </c>
      <c r="IK82" s="48">
        <v>0</v>
      </c>
      <c r="IL82" s="48">
        <v>838414</v>
      </c>
      <c r="IP82" s="48">
        <v>9095</v>
      </c>
      <c r="IQ82" s="48">
        <v>0</v>
      </c>
      <c r="IR82" s="48">
        <v>0</v>
      </c>
      <c r="IS82" s="48">
        <v>0</v>
      </c>
      <c r="IT82" s="48">
        <v>0</v>
      </c>
      <c r="IU82" s="48">
        <v>0</v>
      </c>
      <c r="IV82" s="48">
        <v>1</v>
      </c>
      <c r="IW82" s="48">
        <v>0</v>
      </c>
      <c r="IX82" s="48">
        <v>0</v>
      </c>
    </row>
    <row r="83" spans="1:258" s="48" customFormat="1">
      <c r="A83" s="47">
        <v>68801</v>
      </c>
      <c r="C83" s="48">
        <v>4</v>
      </c>
      <c r="E83" s="48">
        <v>0</v>
      </c>
      <c r="F83" s="48" t="s">
        <v>330</v>
      </c>
      <c r="G83" s="48">
        <v>1</v>
      </c>
      <c r="H83" s="48">
        <v>0</v>
      </c>
      <c r="I83" s="48" t="s">
        <v>537</v>
      </c>
      <c r="J83" s="48">
        <v>0</v>
      </c>
      <c r="L83" s="48">
        <v>12</v>
      </c>
      <c r="M83" s="48" t="s">
        <v>538</v>
      </c>
      <c r="N83" s="48" t="s">
        <v>537</v>
      </c>
      <c r="O83" s="48" t="s">
        <v>537</v>
      </c>
      <c r="P83" s="48">
        <v>0</v>
      </c>
      <c r="R83" s="48">
        <v>544.61599999999999</v>
      </c>
      <c r="S83" s="48">
        <v>0</v>
      </c>
      <c r="T83" s="48">
        <v>0</v>
      </c>
      <c r="U83" s="48">
        <v>9.6000000000000002E-2</v>
      </c>
      <c r="V83" s="48">
        <v>1.01</v>
      </c>
      <c r="W83" s="48">
        <v>0.439</v>
      </c>
      <c r="X83" s="48">
        <v>0</v>
      </c>
      <c r="Y83" s="48">
        <v>0</v>
      </c>
      <c r="Z83" s="48">
        <v>544.61599999999999</v>
      </c>
      <c r="AA83" s="48">
        <v>0</v>
      </c>
      <c r="AB83" s="48">
        <v>0</v>
      </c>
      <c r="AC83" s="48">
        <v>0</v>
      </c>
      <c r="AD83" s="48">
        <v>577.13</v>
      </c>
      <c r="AE83" s="48">
        <v>7.1020000000000003</v>
      </c>
      <c r="AF83" s="48">
        <v>0</v>
      </c>
      <c r="AG83" s="48">
        <v>49.247</v>
      </c>
      <c r="AH83" s="48">
        <v>0</v>
      </c>
      <c r="AI83" s="48">
        <v>0</v>
      </c>
      <c r="AJ83" s="48">
        <v>0</v>
      </c>
      <c r="AK83" s="48">
        <v>0</v>
      </c>
      <c r="AL83" s="48">
        <v>0</v>
      </c>
      <c r="AM83" s="48">
        <v>0</v>
      </c>
      <c r="AN83" s="48">
        <v>0</v>
      </c>
      <c r="AO83" s="48">
        <v>0</v>
      </c>
      <c r="AP83" s="48">
        <v>0</v>
      </c>
      <c r="AQ83" s="48">
        <v>0</v>
      </c>
      <c r="AR83" s="48">
        <v>0</v>
      </c>
      <c r="AS83" s="48">
        <v>0</v>
      </c>
      <c r="AT83" s="48">
        <v>0</v>
      </c>
      <c r="AU83" s="48">
        <v>0</v>
      </c>
      <c r="AV83" s="48">
        <v>0</v>
      </c>
      <c r="AW83" s="48">
        <v>1.5449999999999999</v>
      </c>
      <c r="AX83" s="48">
        <v>4.827</v>
      </c>
      <c r="AY83" s="48">
        <v>0</v>
      </c>
      <c r="AZ83" s="48">
        <v>0</v>
      </c>
      <c r="BA83" s="48">
        <v>29.437999999999999</v>
      </c>
      <c r="BB83" s="48">
        <v>513.63300000000004</v>
      </c>
      <c r="BC83" s="48">
        <v>436</v>
      </c>
      <c r="BD83" s="48">
        <v>0</v>
      </c>
      <c r="BE83" s="48">
        <v>0</v>
      </c>
      <c r="BF83" s="48">
        <v>0</v>
      </c>
      <c r="BG83" s="48">
        <v>0</v>
      </c>
      <c r="BH83" s="48">
        <v>27</v>
      </c>
      <c r="BI83" s="48">
        <v>1</v>
      </c>
      <c r="BJ83" s="48">
        <v>0</v>
      </c>
      <c r="BK83" s="48">
        <v>5078</v>
      </c>
      <c r="BL83" s="48">
        <v>6152</v>
      </c>
      <c r="BM83" s="48">
        <v>3159870</v>
      </c>
      <c r="BN83" s="48">
        <v>0</v>
      </c>
      <c r="BO83" s="48">
        <v>305975</v>
      </c>
      <c r="BP83" s="48">
        <v>0</v>
      </c>
      <c r="BQ83" s="48">
        <v>0</v>
      </c>
      <c r="BR83" s="48">
        <v>0</v>
      </c>
      <c r="BS83" s="48">
        <v>0</v>
      </c>
      <c r="BT83" s="48">
        <v>536454</v>
      </c>
      <c r="BU83" s="48">
        <v>0</v>
      </c>
      <c r="BV83" s="48">
        <v>641751</v>
      </c>
      <c r="BW83" s="48">
        <v>105297</v>
      </c>
      <c r="BX83" s="48">
        <v>29696</v>
      </c>
      <c r="BY83" s="48">
        <v>0</v>
      </c>
      <c r="BZ83" s="48">
        <v>0</v>
      </c>
      <c r="CA83" s="48">
        <v>0</v>
      </c>
      <c r="CB83" s="48">
        <v>0</v>
      </c>
      <c r="CC83" s="48">
        <v>333264</v>
      </c>
      <c r="CD83" s="48">
        <v>0</v>
      </c>
      <c r="CE83" s="48">
        <v>362960</v>
      </c>
      <c r="CF83" s="48">
        <v>149769</v>
      </c>
      <c r="CG83" s="48">
        <v>244488</v>
      </c>
      <c r="CH83" s="48">
        <v>0</v>
      </c>
      <c r="CI83" s="48">
        <v>244488</v>
      </c>
      <c r="CJ83" s="48">
        <v>0</v>
      </c>
      <c r="CK83" s="48">
        <v>0</v>
      </c>
      <c r="CL83" s="48">
        <v>0</v>
      </c>
      <c r="CM83" s="48">
        <v>0</v>
      </c>
      <c r="CN83" s="48">
        <v>0</v>
      </c>
      <c r="CO83" s="48">
        <v>0</v>
      </c>
      <c r="CP83" s="48">
        <v>0</v>
      </c>
      <c r="CQ83" s="48">
        <v>0</v>
      </c>
      <c r="CR83" s="48">
        <v>0</v>
      </c>
      <c r="CS83" s="48">
        <v>0</v>
      </c>
      <c r="CT83" s="48">
        <v>0</v>
      </c>
      <c r="CU83" s="48">
        <v>0</v>
      </c>
      <c r="CV83" s="48">
        <v>0</v>
      </c>
      <c r="CW83" s="48">
        <v>0</v>
      </c>
      <c r="CX83" s="48">
        <v>0</v>
      </c>
      <c r="CY83" s="48">
        <v>0</v>
      </c>
      <c r="CZ83" s="48">
        <v>0</v>
      </c>
      <c r="DA83" s="48">
        <v>0</v>
      </c>
      <c r="DB83" s="48">
        <v>0</v>
      </c>
      <c r="DC83" s="48">
        <v>0</v>
      </c>
      <c r="DD83" s="48">
        <v>0</v>
      </c>
      <c r="DE83" s="48">
        <v>0</v>
      </c>
      <c r="DF83" s="48">
        <v>0</v>
      </c>
      <c r="DG83" s="48">
        <v>0</v>
      </c>
      <c r="DH83" s="48">
        <v>0</v>
      </c>
      <c r="DI83" s="48">
        <v>0</v>
      </c>
      <c r="DJ83" s="48">
        <v>0</v>
      </c>
      <c r="DK83" s="48">
        <v>0</v>
      </c>
      <c r="DL83" s="48">
        <v>0</v>
      </c>
      <c r="DM83" s="48">
        <v>0</v>
      </c>
      <c r="DN83" s="48">
        <v>0</v>
      </c>
      <c r="DO83" s="48">
        <v>0</v>
      </c>
      <c r="DP83" s="48">
        <v>0</v>
      </c>
      <c r="DQ83" s="48">
        <v>0</v>
      </c>
      <c r="DR83" s="48">
        <v>0</v>
      </c>
      <c r="DS83" s="48">
        <v>0</v>
      </c>
      <c r="DU83" s="48">
        <v>4558838</v>
      </c>
      <c r="DV83" s="48">
        <v>0</v>
      </c>
      <c r="DW83" s="48">
        <v>0</v>
      </c>
      <c r="DX83" s="48">
        <v>0</v>
      </c>
      <c r="DY83" s="48">
        <v>0</v>
      </c>
      <c r="DZ83" s="48">
        <v>286.61700000000002</v>
      </c>
      <c r="EA83" s="48">
        <v>156206</v>
      </c>
      <c r="EB83" s="48">
        <v>545</v>
      </c>
      <c r="EC83" s="48">
        <v>305975</v>
      </c>
      <c r="ED83" s="48">
        <v>0</v>
      </c>
      <c r="EE83" s="48">
        <v>4252863</v>
      </c>
      <c r="EG83" s="48">
        <v>0</v>
      </c>
      <c r="EH83" s="48">
        <v>0</v>
      </c>
      <c r="EI83" s="48">
        <v>0</v>
      </c>
      <c r="EJ83" s="48">
        <v>0</v>
      </c>
      <c r="EK83" s="48">
        <v>0</v>
      </c>
      <c r="EL83" s="48">
        <v>0</v>
      </c>
      <c r="EM83" s="48">
        <v>0</v>
      </c>
      <c r="EN83" s="48">
        <v>0</v>
      </c>
      <c r="EO83" s="48">
        <v>0</v>
      </c>
      <c r="EP83" s="48">
        <v>0</v>
      </c>
      <c r="EQ83" s="48">
        <v>0</v>
      </c>
      <c r="ER83" s="48">
        <v>0</v>
      </c>
      <c r="ES83" s="48">
        <v>0</v>
      </c>
      <c r="ET83" s="48">
        <v>0</v>
      </c>
      <c r="EU83" s="48">
        <v>0</v>
      </c>
      <c r="EV83" s="48">
        <v>0</v>
      </c>
      <c r="EW83" s="48">
        <v>0</v>
      </c>
      <c r="EX83" s="48">
        <v>4673291</v>
      </c>
      <c r="EY83" s="48">
        <v>286741</v>
      </c>
      <c r="EZ83" s="48">
        <v>4823060</v>
      </c>
      <c r="FA83" s="48">
        <v>0</v>
      </c>
      <c r="FB83" s="48">
        <v>0</v>
      </c>
      <c r="FC83" s="48">
        <v>0</v>
      </c>
      <c r="FD83" s="48">
        <v>133687</v>
      </c>
      <c r="FE83" s="48">
        <v>0</v>
      </c>
      <c r="FF83" s="48">
        <v>0</v>
      </c>
      <c r="FG83" s="48">
        <v>0</v>
      </c>
      <c r="FH83" s="48">
        <v>0</v>
      </c>
      <c r="FJ83" s="48">
        <v>0</v>
      </c>
      <c r="FK83" s="48">
        <v>0</v>
      </c>
      <c r="FL83" s="48">
        <v>0</v>
      </c>
      <c r="FM83" s="48">
        <v>0</v>
      </c>
      <c r="FO83" s="48">
        <v>0</v>
      </c>
      <c r="FP83" s="48">
        <v>0</v>
      </c>
      <c r="FQ83" s="48" t="s">
        <v>92</v>
      </c>
      <c r="FR83" s="48">
        <v>544.61599999999999</v>
      </c>
      <c r="FS83" s="48">
        <v>0</v>
      </c>
      <c r="FT83" s="48">
        <v>0</v>
      </c>
      <c r="FU83" s="48">
        <v>0</v>
      </c>
      <c r="FV83" s="48">
        <v>0</v>
      </c>
      <c r="FW83" s="48">
        <v>0</v>
      </c>
      <c r="FX83" s="48">
        <v>0</v>
      </c>
      <c r="FY83" s="48">
        <v>0</v>
      </c>
      <c r="FZ83" s="48">
        <v>0</v>
      </c>
      <c r="GA83" s="48">
        <v>0</v>
      </c>
      <c r="GB83" s="52">
        <v>5.3545445599999998E-2</v>
      </c>
      <c r="GC83" s="52">
        <v>4.68582762E-2</v>
      </c>
      <c r="GD83" s="48">
        <v>0</v>
      </c>
      <c r="GE83" s="48">
        <v>0</v>
      </c>
      <c r="GM83" s="48">
        <v>0</v>
      </c>
      <c r="GN83" s="48">
        <v>0</v>
      </c>
      <c r="GP83" s="48">
        <v>0</v>
      </c>
      <c r="GQ83" s="48">
        <v>0</v>
      </c>
      <c r="GR83" s="48">
        <v>0</v>
      </c>
      <c r="GS83" s="48">
        <v>892.96299999999997</v>
      </c>
      <c r="GT83" s="48">
        <v>4979266</v>
      </c>
      <c r="GU83" s="48">
        <v>0</v>
      </c>
      <c r="GV83" s="48">
        <v>7092928</v>
      </c>
      <c r="GW83" s="48">
        <v>0</v>
      </c>
      <c r="GX83" s="48">
        <v>0</v>
      </c>
      <c r="GY83" s="48">
        <v>0</v>
      </c>
      <c r="GZ83" s="48">
        <v>0</v>
      </c>
      <c r="HA83" s="48">
        <v>0</v>
      </c>
      <c r="HB83" s="48">
        <v>0</v>
      </c>
      <c r="HC83" s="48">
        <v>4804.7056220000004</v>
      </c>
      <c r="HD83" s="48">
        <v>513.63300000000004</v>
      </c>
      <c r="HE83" s="48">
        <v>1</v>
      </c>
      <c r="HF83" s="48">
        <v>0</v>
      </c>
      <c r="HG83" s="48">
        <v>5078</v>
      </c>
      <c r="HH83" s="48">
        <v>5078</v>
      </c>
      <c r="HI83" s="48">
        <v>1</v>
      </c>
      <c r="HJ83" s="48">
        <v>27.230799999999999</v>
      </c>
      <c r="HK83" s="48">
        <v>0</v>
      </c>
      <c r="HL83" s="48">
        <v>0</v>
      </c>
      <c r="HM83" s="48">
        <v>0</v>
      </c>
      <c r="HN83" s="48">
        <v>0</v>
      </c>
      <c r="HO83" s="48">
        <v>0</v>
      </c>
      <c r="HP83" s="48">
        <v>0</v>
      </c>
      <c r="HQ83" s="48">
        <v>0</v>
      </c>
      <c r="HR83" s="48">
        <v>0</v>
      </c>
      <c r="HS83" s="48">
        <v>0.97309000000000001</v>
      </c>
      <c r="HT83" s="48">
        <v>4290423</v>
      </c>
      <c r="HU83" s="48">
        <v>0</v>
      </c>
      <c r="HV83" s="48">
        <v>0</v>
      </c>
      <c r="HW83" s="48">
        <v>384046</v>
      </c>
      <c r="HX83" s="48">
        <v>192023</v>
      </c>
      <c r="HY83" s="48">
        <v>0</v>
      </c>
      <c r="IA83" s="48">
        <v>0</v>
      </c>
      <c r="IB83" s="48">
        <v>0</v>
      </c>
      <c r="IC83" s="48">
        <v>0</v>
      </c>
      <c r="ID83" s="48">
        <v>0</v>
      </c>
      <c r="IE83" s="48">
        <v>0</v>
      </c>
      <c r="IF83" s="48">
        <v>0</v>
      </c>
      <c r="IG83" s="48">
        <v>0</v>
      </c>
      <c r="IH83" s="48">
        <v>7092928</v>
      </c>
      <c r="II83" s="48">
        <v>305975</v>
      </c>
      <c r="IJ83" s="48">
        <v>-2269868</v>
      </c>
      <c r="IK83" s="48">
        <v>0</v>
      </c>
      <c r="IL83" s="48">
        <v>-1963893</v>
      </c>
      <c r="IP83" s="48">
        <v>9095</v>
      </c>
      <c r="IQ83" s="48">
        <v>0</v>
      </c>
      <c r="IR83" s="48">
        <v>0</v>
      </c>
      <c r="IS83" s="48">
        <v>0</v>
      </c>
      <c r="IT83" s="48">
        <v>0</v>
      </c>
      <c r="IU83" s="48">
        <v>0</v>
      </c>
      <c r="IV83" s="48">
        <v>1</v>
      </c>
      <c r="IW83" s="48">
        <v>0</v>
      </c>
      <c r="IX83" s="48">
        <v>0</v>
      </c>
    </row>
    <row r="84" spans="1:258" s="48" customFormat="1">
      <c r="A84" s="47">
        <v>68802</v>
      </c>
      <c r="C84" s="48">
        <v>4</v>
      </c>
      <c r="E84" s="48">
        <v>0</v>
      </c>
      <c r="F84" s="48" t="s">
        <v>330</v>
      </c>
      <c r="G84" s="48">
        <v>1</v>
      </c>
      <c r="H84" s="48">
        <v>0</v>
      </c>
      <c r="I84" s="48" t="s">
        <v>537</v>
      </c>
      <c r="J84" s="48">
        <v>0</v>
      </c>
      <c r="L84" s="48">
        <v>12</v>
      </c>
      <c r="M84" s="48" t="s">
        <v>538</v>
      </c>
      <c r="N84" s="48" t="s">
        <v>537</v>
      </c>
      <c r="O84" s="48" t="s">
        <v>537</v>
      </c>
      <c r="P84" s="48">
        <v>0</v>
      </c>
      <c r="R84" s="48">
        <v>350.31799999999998</v>
      </c>
      <c r="S84" s="48">
        <v>0</v>
      </c>
      <c r="T84" s="48">
        <v>0</v>
      </c>
      <c r="U84" s="48">
        <v>0.47699999999999998</v>
      </c>
      <c r="V84" s="48">
        <v>1.2170000000000001</v>
      </c>
      <c r="W84" s="48">
        <v>0</v>
      </c>
      <c r="X84" s="48">
        <v>0</v>
      </c>
      <c r="Y84" s="48">
        <v>0</v>
      </c>
      <c r="Z84" s="48">
        <v>350.31799999999998</v>
      </c>
      <c r="AA84" s="48">
        <v>0</v>
      </c>
      <c r="AB84" s="48">
        <v>0</v>
      </c>
      <c r="AC84" s="48">
        <v>0</v>
      </c>
      <c r="AD84" s="48">
        <v>0</v>
      </c>
      <c r="AE84" s="48">
        <v>0</v>
      </c>
      <c r="AF84" s="48">
        <v>0</v>
      </c>
      <c r="AG84" s="48">
        <v>1</v>
      </c>
      <c r="AH84" s="48">
        <v>0</v>
      </c>
      <c r="AI84" s="48">
        <v>0</v>
      </c>
      <c r="AJ84" s="48">
        <v>0</v>
      </c>
      <c r="AK84" s="48">
        <v>0</v>
      </c>
      <c r="AL84" s="48">
        <v>0</v>
      </c>
      <c r="AM84" s="48">
        <v>0</v>
      </c>
      <c r="AN84" s="48">
        <v>0</v>
      </c>
      <c r="AO84" s="48">
        <v>0</v>
      </c>
      <c r="AP84" s="48">
        <v>0</v>
      </c>
      <c r="AQ84" s="48">
        <v>0</v>
      </c>
      <c r="AR84" s="48">
        <v>0</v>
      </c>
      <c r="AS84" s="48">
        <v>0</v>
      </c>
      <c r="AT84" s="48">
        <v>0</v>
      </c>
      <c r="AU84" s="48">
        <v>0</v>
      </c>
      <c r="AV84" s="48">
        <v>0</v>
      </c>
      <c r="AW84" s="48">
        <v>1.694</v>
      </c>
      <c r="AX84" s="48">
        <v>6.0359999999999996</v>
      </c>
      <c r="AY84" s="48">
        <v>0</v>
      </c>
      <c r="AZ84" s="48">
        <v>0</v>
      </c>
      <c r="BA84" s="48">
        <v>0</v>
      </c>
      <c r="BB84" s="48">
        <v>348.62400000000002</v>
      </c>
      <c r="BC84" s="48">
        <v>73.5</v>
      </c>
      <c r="BD84" s="48">
        <v>1.8440000000000001</v>
      </c>
      <c r="BE84" s="48">
        <v>17.515999999999998</v>
      </c>
      <c r="BF84" s="48">
        <v>0</v>
      </c>
      <c r="BG84" s="48">
        <v>0</v>
      </c>
      <c r="BH84" s="48">
        <v>0</v>
      </c>
      <c r="BI84" s="48">
        <v>1</v>
      </c>
      <c r="BJ84" s="48">
        <v>0</v>
      </c>
      <c r="BK84" s="48">
        <v>5078</v>
      </c>
      <c r="BL84" s="48">
        <v>6152</v>
      </c>
      <c r="BM84" s="48">
        <v>2144735</v>
      </c>
      <c r="BN84" s="48">
        <v>0</v>
      </c>
      <c r="BO84" s="48">
        <v>100316</v>
      </c>
      <c r="BP84" s="48">
        <v>1134</v>
      </c>
      <c r="BQ84" s="48">
        <v>0</v>
      </c>
      <c r="BR84" s="48">
        <v>1134</v>
      </c>
      <c r="BS84" s="48">
        <v>0</v>
      </c>
      <c r="BT84" s="48">
        <v>90434</v>
      </c>
      <c r="BU84" s="48">
        <v>0</v>
      </c>
      <c r="BV84" s="48">
        <v>90434</v>
      </c>
      <c r="BW84" s="48">
        <v>0</v>
      </c>
      <c r="BX84" s="48">
        <v>37133</v>
      </c>
      <c r="BY84" s="48">
        <v>0</v>
      </c>
      <c r="BZ84" s="48">
        <v>0</v>
      </c>
      <c r="CA84" s="48">
        <v>0</v>
      </c>
      <c r="CB84" s="48">
        <v>0</v>
      </c>
      <c r="CC84" s="48">
        <v>6767</v>
      </c>
      <c r="CD84" s="48">
        <v>0</v>
      </c>
      <c r="CE84" s="48">
        <v>43900</v>
      </c>
      <c r="CF84" s="48">
        <v>0</v>
      </c>
      <c r="CG84" s="48">
        <v>0</v>
      </c>
      <c r="CH84" s="48">
        <v>0</v>
      </c>
      <c r="CI84" s="48">
        <v>0</v>
      </c>
      <c r="CJ84" s="48">
        <v>0</v>
      </c>
      <c r="CK84" s="48">
        <v>12931</v>
      </c>
      <c r="CL84" s="48">
        <v>0</v>
      </c>
      <c r="CM84" s="48">
        <v>12931</v>
      </c>
      <c r="CN84" s="48">
        <v>0</v>
      </c>
      <c r="CO84" s="48">
        <v>0</v>
      </c>
      <c r="CP84" s="48">
        <v>0</v>
      </c>
      <c r="CQ84" s="48">
        <v>0</v>
      </c>
      <c r="CR84" s="48">
        <v>0</v>
      </c>
      <c r="CS84" s="48">
        <v>0</v>
      </c>
      <c r="CT84" s="48">
        <v>0</v>
      </c>
      <c r="CU84" s="48">
        <v>0</v>
      </c>
      <c r="CV84" s="48">
        <v>0</v>
      </c>
      <c r="CW84" s="48">
        <v>0</v>
      </c>
      <c r="CX84" s="48">
        <v>0</v>
      </c>
      <c r="CY84" s="48">
        <v>0</v>
      </c>
      <c r="CZ84" s="48">
        <v>0</v>
      </c>
      <c r="DA84" s="48">
        <v>0</v>
      </c>
      <c r="DB84" s="48">
        <v>0</v>
      </c>
      <c r="DC84" s="48">
        <v>0</v>
      </c>
      <c r="DD84" s="48">
        <v>0</v>
      </c>
      <c r="DE84" s="48">
        <v>0</v>
      </c>
      <c r="DF84" s="48">
        <v>0</v>
      </c>
      <c r="DG84" s="48">
        <v>0</v>
      </c>
      <c r="DH84" s="48">
        <v>0</v>
      </c>
      <c r="DI84" s="48">
        <v>0</v>
      </c>
      <c r="DJ84" s="48">
        <v>0</v>
      </c>
      <c r="DK84" s="48">
        <v>0</v>
      </c>
      <c r="DL84" s="48">
        <v>0</v>
      </c>
      <c r="DM84" s="48">
        <v>0</v>
      </c>
      <c r="DN84" s="48">
        <v>0</v>
      </c>
      <c r="DO84" s="48">
        <v>0</v>
      </c>
      <c r="DP84" s="48">
        <v>0</v>
      </c>
      <c r="DQ84" s="48">
        <v>0</v>
      </c>
      <c r="DR84" s="48">
        <v>0</v>
      </c>
      <c r="DS84" s="48">
        <v>0</v>
      </c>
      <c r="DU84" s="48">
        <v>2293134</v>
      </c>
      <c r="DV84" s="48">
        <v>0</v>
      </c>
      <c r="DW84" s="48">
        <v>0</v>
      </c>
      <c r="DX84" s="48">
        <v>0</v>
      </c>
      <c r="DY84" s="48">
        <v>0</v>
      </c>
      <c r="DZ84" s="48">
        <v>286.61700000000002</v>
      </c>
      <c r="EA84" s="48">
        <v>100316</v>
      </c>
      <c r="EB84" s="48">
        <v>350</v>
      </c>
      <c r="EC84" s="48">
        <v>100316</v>
      </c>
      <c r="ED84" s="48">
        <v>0</v>
      </c>
      <c r="EE84" s="48">
        <v>2192818</v>
      </c>
      <c r="EG84" s="48">
        <v>0</v>
      </c>
      <c r="EH84" s="48">
        <v>0</v>
      </c>
      <c r="EI84" s="48">
        <v>0</v>
      </c>
      <c r="EJ84" s="48">
        <v>0</v>
      </c>
      <c r="EK84" s="48">
        <v>0</v>
      </c>
      <c r="EL84" s="48">
        <v>0</v>
      </c>
      <c r="EM84" s="48">
        <v>0</v>
      </c>
      <c r="EN84" s="48">
        <v>0</v>
      </c>
      <c r="EO84" s="48">
        <v>0</v>
      </c>
      <c r="EP84" s="48">
        <v>0</v>
      </c>
      <c r="EQ84" s="48">
        <v>0</v>
      </c>
      <c r="ER84" s="48">
        <v>0</v>
      </c>
      <c r="ES84" s="48">
        <v>0</v>
      </c>
      <c r="ET84" s="48">
        <v>0</v>
      </c>
      <c r="EU84" s="48">
        <v>0</v>
      </c>
      <c r="EV84" s="48">
        <v>0</v>
      </c>
      <c r="EW84" s="48">
        <v>0</v>
      </c>
      <c r="EX84" s="48">
        <v>2411480</v>
      </c>
      <c r="EY84" s="48">
        <v>149132</v>
      </c>
      <c r="EZ84" s="48">
        <v>2411480</v>
      </c>
      <c r="FA84" s="48">
        <v>0</v>
      </c>
      <c r="FB84" s="48">
        <v>0</v>
      </c>
      <c r="FC84" s="48">
        <v>0</v>
      </c>
      <c r="FD84" s="48">
        <v>69530</v>
      </c>
      <c r="FE84" s="48">
        <v>0</v>
      </c>
      <c r="FF84" s="48">
        <v>0</v>
      </c>
      <c r="FG84" s="48">
        <v>0</v>
      </c>
      <c r="FH84" s="48">
        <v>0</v>
      </c>
      <c r="FJ84" s="48">
        <v>0</v>
      </c>
      <c r="FK84" s="48">
        <v>0</v>
      </c>
      <c r="FL84" s="48">
        <v>0</v>
      </c>
      <c r="FM84" s="48">
        <v>0</v>
      </c>
      <c r="FO84" s="48">
        <v>0</v>
      </c>
      <c r="FP84" s="48">
        <v>0</v>
      </c>
      <c r="FQ84" s="48" t="s">
        <v>570</v>
      </c>
      <c r="FR84" s="48">
        <v>350.31799999999998</v>
      </c>
      <c r="FS84" s="48">
        <v>0</v>
      </c>
      <c r="FT84" s="48">
        <v>0</v>
      </c>
      <c r="FU84" s="48">
        <v>0</v>
      </c>
      <c r="FV84" s="48">
        <v>0</v>
      </c>
      <c r="FW84" s="48">
        <v>0</v>
      </c>
      <c r="FX84" s="48">
        <v>0</v>
      </c>
      <c r="FY84" s="48">
        <v>0</v>
      </c>
      <c r="FZ84" s="48">
        <v>0</v>
      </c>
      <c r="GA84" s="48">
        <v>0</v>
      </c>
      <c r="GB84" s="52">
        <v>5.3545445599999998E-2</v>
      </c>
      <c r="GC84" s="52">
        <v>4.68582762E-2</v>
      </c>
      <c r="GD84" s="48">
        <v>0</v>
      </c>
      <c r="GE84" s="48">
        <v>0</v>
      </c>
      <c r="GM84" s="48">
        <v>0</v>
      </c>
      <c r="GN84" s="48">
        <v>0</v>
      </c>
      <c r="GP84" s="48">
        <v>0</v>
      </c>
      <c r="GQ84" s="48">
        <v>0</v>
      </c>
      <c r="GR84" s="48">
        <v>0</v>
      </c>
      <c r="GS84" s="48">
        <v>464.42500000000001</v>
      </c>
      <c r="GT84" s="48">
        <v>2511796</v>
      </c>
      <c r="GU84" s="48">
        <v>0</v>
      </c>
      <c r="GV84" s="48">
        <v>1560098</v>
      </c>
      <c r="GW84" s="48">
        <v>0</v>
      </c>
      <c r="GX84" s="48">
        <v>0</v>
      </c>
      <c r="GY84" s="48">
        <v>0</v>
      </c>
      <c r="GZ84" s="48">
        <v>0</v>
      </c>
      <c r="HA84" s="48">
        <v>0</v>
      </c>
      <c r="HB84" s="48">
        <v>0</v>
      </c>
      <c r="HC84" s="48">
        <v>4804.7056220000004</v>
      </c>
      <c r="HD84" s="48">
        <v>348.62400000000002</v>
      </c>
      <c r="HE84" s="48">
        <v>1</v>
      </c>
      <c r="HF84" s="48">
        <v>0</v>
      </c>
      <c r="HG84" s="48">
        <v>5078</v>
      </c>
      <c r="HH84" s="48">
        <v>5078</v>
      </c>
      <c r="HI84" s="48">
        <v>1</v>
      </c>
      <c r="HJ84" s="48">
        <v>17.515899999999998</v>
      </c>
      <c r="HK84" s="48">
        <v>0</v>
      </c>
      <c r="HL84" s="48">
        <v>0</v>
      </c>
      <c r="HM84" s="48">
        <v>0</v>
      </c>
      <c r="HN84" s="48">
        <v>0</v>
      </c>
      <c r="HO84" s="48">
        <v>0</v>
      </c>
      <c r="HP84" s="48">
        <v>0</v>
      </c>
      <c r="HQ84" s="48">
        <v>0</v>
      </c>
      <c r="HR84" s="48">
        <v>0</v>
      </c>
      <c r="HS84" s="48">
        <v>0.97309000000000001</v>
      </c>
      <c r="HT84" s="48">
        <v>2231427</v>
      </c>
      <c r="HU84" s="48">
        <v>0</v>
      </c>
      <c r="HV84" s="48">
        <v>0</v>
      </c>
      <c r="HW84" s="48">
        <v>384046</v>
      </c>
      <c r="HX84" s="48">
        <v>192023</v>
      </c>
      <c r="HY84" s="48">
        <v>0</v>
      </c>
      <c r="IA84" s="48">
        <v>0</v>
      </c>
      <c r="IB84" s="48">
        <v>0</v>
      </c>
      <c r="IC84" s="48">
        <v>0</v>
      </c>
      <c r="ID84" s="48">
        <v>0</v>
      </c>
      <c r="IE84" s="48">
        <v>0</v>
      </c>
      <c r="IF84" s="48">
        <v>0</v>
      </c>
      <c r="IG84" s="48">
        <v>0</v>
      </c>
      <c r="IH84" s="48">
        <v>1560098</v>
      </c>
      <c r="II84" s="48">
        <v>100316</v>
      </c>
      <c r="IJ84" s="48">
        <v>851382</v>
      </c>
      <c r="IK84" s="48">
        <v>0</v>
      </c>
      <c r="IL84" s="48">
        <v>951698</v>
      </c>
      <c r="IP84" s="48">
        <v>9095</v>
      </c>
      <c r="IQ84" s="48">
        <v>0</v>
      </c>
      <c r="IR84" s="48">
        <v>0</v>
      </c>
      <c r="IS84" s="48">
        <v>0</v>
      </c>
      <c r="IT84" s="48">
        <v>0</v>
      </c>
      <c r="IU84" s="48">
        <v>0</v>
      </c>
      <c r="IV84" s="48">
        <v>1</v>
      </c>
      <c r="IW84" s="48">
        <v>0</v>
      </c>
      <c r="IX84" s="48">
        <v>0</v>
      </c>
    </row>
    <row r="85" spans="1:258" s="48" customFormat="1">
      <c r="A85" s="47">
        <v>70801</v>
      </c>
      <c r="C85" s="48">
        <v>4</v>
      </c>
      <c r="E85" s="48">
        <v>0</v>
      </c>
      <c r="F85" s="48" t="s">
        <v>330</v>
      </c>
      <c r="G85" s="48">
        <v>1</v>
      </c>
      <c r="H85" s="48">
        <v>0</v>
      </c>
      <c r="I85" s="48" t="s">
        <v>537</v>
      </c>
      <c r="J85" s="48">
        <v>0</v>
      </c>
      <c r="L85" s="48">
        <v>12</v>
      </c>
      <c r="M85" s="48" t="s">
        <v>538</v>
      </c>
      <c r="N85" s="48" t="s">
        <v>537</v>
      </c>
      <c r="O85" s="48" t="s">
        <v>537</v>
      </c>
      <c r="P85" s="48">
        <v>0</v>
      </c>
      <c r="R85" s="48">
        <v>352.55500000000001</v>
      </c>
      <c r="S85" s="48">
        <v>0</v>
      </c>
      <c r="T85" s="48">
        <v>0</v>
      </c>
      <c r="U85" s="48">
        <v>0.29899999999999999</v>
      </c>
      <c r="V85" s="48">
        <v>5.202</v>
      </c>
      <c r="W85" s="48">
        <v>0</v>
      </c>
      <c r="X85" s="48">
        <v>0</v>
      </c>
      <c r="Y85" s="48">
        <v>0</v>
      </c>
      <c r="Z85" s="48">
        <v>352.55500000000001</v>
      </c>
      <c r="AA85" s="48">
        <v>0</v>
      </c>
      <c r="AB85" s="48">
        <v>0</v>
      </c>
      <c r="AC85" s="48">
        <v>0</v>
      </c>
      <c r="AD85" s="48">
        <v>64.47</v>
      </c>
      <c r="AE85" s="48">
        <v>0</v>
      </c>
      <c r="AF85" s="48">
        <v>0</v>
      </c>
      <c r="AG85" s="48">
        <v>1.927</v>
      </c>
      <c r="AH85" s="48">
        <v>0</v>
      </c>
      <c r="AI85" s="48">
        <v>0</v>
      </c>
      <c r="AJ85" s="48">
        <v>0</v>
      </c>
      <c r="AK85" s="48">
        <v>0</v>
      </c>
      <c r="AL85" s="48">
        <v>0</v>
      </c>
      <c r="AM85" s="48">
        <v>0</v>
      </c>
      <c r="AN85" s="48">
        <v>0</v>
      </c>
      <c r="AO85" s="48">
        <v>0</v>
      </c>
      <c r="AP85" s="48">
        <v>0</v>
      </c>
      <c r="AQ85" s="48">
        <v>14.667</v>
      </c>
      <c r="AR85" s="48">
        <v>0</v>
      </c>
      <c r="AS85" s="48">
        <v>0</v>
      </c>
      <c r="AT85" s="48">
        <v>0.83299999999999996</v>
      </c>
      <c r="AU85" s="48">
        <v>0</v>
      </c>
      <c r="AV85" s="48">
        <v>0</v>
      </c>
      <c r="AW85" s="48">
        <v>5.5010000000000003</v>
      </c>
      <c r="AX85" s="48">
        <v>17.100999999999999</v>
      </c>
      <c r="AY85" s="48">
        <v>0</v>
      </c>
      <c r="AZ85" s="48">
        <v>0</v>
      </c>
      <c r="BA85" s="48">
        <v>19.791</v>
      </c>
      <c r="BB85" s="48">
        <v>327.26299999999998</v>
      </c>
      <c r="BC85" s="48">
        <v>315.17</v>
      </c>
      <c r="BD85" s="48">
        <v>33.606999999999999</v>
      </c>
      <c r="BE85" s="48">
        <v>0</v>
      </c>
      <c r="BF85" s="48">
        <v>0</v>
      </c>
      <c r="BG85" s="48">
        <v>0</v>
      </c>
      <c r="BH85" s="48">
        <v>0</v>
      </c>
      <c r="BI85" s="48">
        <v>1</v>
      </c>
      <c r="BJ85" s="48">
        <v>0</v>
      </c>
      <c r="BK85" s="48">
        <v>5078</v>
      </c>
      <c r="BL85" s="48">
        <v>6152</v>
      </c>
      <c r="BM85" s="48">
        <v>2013322</v>
      </c>
      <c r="BN85" s="48">
        <v>0</v>
      </c>
      <c r="BO85" s="48">
        <v>118905</v>
      </c>
      <c r="BP85" s="48">
        <v>20675</v>
      </c>
      <c r="BQ85" s="48">
        <v>0</v>
      </c>
      <c r="BR85" s="48">
        <v>20675</v>
      </c>
      <c r="BS85" s="48">
        <v>0</v>
      </c>
      <c r="BT85" s="48">
        <v>387785</v>
      </c>
      <c r="BU85" s="48">
        <v>0</v>
      </c>
      <c r="BV85" s="48">
        <v>387785</v>
      </c>
      <c r="BW85" s="48">
        <v>0</v>
      </c>
      <c r="BX85" s="48">
        <v>105205</v>
      </c>
      <c r="BY85" s="48">
        <v>0</v>
      </c>
      <c r="BZ85" s="48">
        <v>0</v>
      </c>
      <c r="CA85" s="48">
        <v>0</v>
      </c>
      <c r="CB85" s="48">
        <v>0</v>
      </c>
      <c r="CC85" s="48">
        <v>13040</v>
      </c>
      <c r="CD85" s="48">
        <v>0</v>
      </c>
      <c r="CE85" s="48">
        <v>118245</v>
      </c>
      <c r="CF85" s="48">
        <v>17729</v>
      </c>
      <c r="CG85" s="48">
        <v>164368</v>
      </c>
      <c r="CH85" s="48">
        <v>0</v>
      </c>
      <c r="CI85" s="48">
        <v>164368</v>
      </c>
      <c r="CJ85" s="48">
        <v>7542</v>
      </c>
      <c r="CK85" s="48">
        <v>0</v>
      </c>
      <c r="CL85" s="48">
        <v>0</v>
      </c>
      <c r="CM85" s="48">
        <v>0</v>
      </c>
      <c r="CN85" s="48">
        <v>0</v>
      </c>
      <c r="CO85" s="48">
        <v>0</v>
      </c>
      <c r="CP85" s="48">
        <v>0</v>
      </c>
      <c r="CQ85" s="48">
        <v>0</v>
      </c>
      <c r="CR85" s="48">
        <v>0</v>
      </c>
      <c r="CS85" s="48">
        <v>0</v>
      </c>
      <c r="CT85" s="48">
        <v>0</v>
      </c>
      <c r="CU85" s="48">
        <v>0</v>
      </c>
      <c r="CV85" s="48">
        <v>0</v>
      </c>
      <c r="CW85" s="48">
        <v>0</v>
      </c>
      <c r="CX85" s="48">
        <v>0</v>
      </c>
      <c r="CY85" s="48">
        <v>0</v>
      </c>
      <c r="CZ85" s="48">
        <v>0</v>
      </c>
      <c r="DA85" s="48">
        <v>0</v>
      </c>
      <c r="DB85" s="48">
        <v>0</v>
      </c>
      <c r="DC85" s="48">
        <v>0</v>
      </c>
      <c r="DD85" s="48">
        <v>0</v>
      </c>
      <c r="DE85" s="48">
        <v>0</v>
      </c>
      <c r="DF85" s="48">
        <v>0</v>
      </c>
      <c r="DG85" s="48">
        <v>0</v>
      </c>
      <c r="DH85" s="48">
        <v>7542</v>
      </c>
      <c r="DI85" s="48">
        <v>0</v>
      </c>
      <c r="DJ85" s="48">
        <v>7073</v>
      </c>
      <c r="DK85" s="48">
        <v>0</v>
      </c>
      <c r="DL85" s="48">
        <v>0</v>
      </c>
      <c r="DM85" s="48">
        <v>0</v>
      </c>
      <c r="DN85" s="48">
        <v>7073</v>
      </c>
      <c r="DO85" s="48">
        <v>0</v>
      </c>
      <c r="DP85" s="48">
        <v>0</v>
      </c>
      <c r="DQ85" s="48">
        <v>0</v>
      </c>
      <c r="DR85" s="48">
        <v>0</v>
      </c>
      <c r="DS85" s="48">
        <v>7073</v>
      </c>
      <c r="DU85" s="48">
        <v>2729197</v>
      </c>
      <c r="DV85" s="48">
        <v>0</v>
      </c>
      <c r="DW85" s="48">
        <v>0</v>
      </c>
      <c r="DX85" s="48">
        <v>0</v>
      </c>
      <c r="DY85" s="48">
        <v>0</v>
      </c>
      <c r="DZ85" s="48">
        <v>286.61700000000002</v>
      </c>
      <c r="EA85" s="48">
        <v>101176</v>
      </c>
      <c r="EB85" s="48">
        <v>353</v>
      </c>
      <c r="EC85" s="48">
        <v>118905</v>
      </c>
      <c r="ED85" s="48">
        <v>0</v>
      </c>
      <c r="EE85" s="48">
        <v>2610292</v>
      </c>
      <c r="EG85" s="48">
        <v>0</v>
      </c>
      <c r="EH85" s="48">
        <v>0</v>
      </c>
      <c r="EI85" s="48">
        <v>0</v>
      </c>
      <c r="EJ85" s="48">
        <v>0</v>
      </c>
      <c r="EK85" s="48">
        <v>0</v>
      </c>
      <c r="EL85" s="48">
        <v>0</v>
      </c>
      <c r="EM85" s="48">
        <v>0</v>
      </c>
      <c r="EN85" s="48">
        <v>0</v>
      </c>
      <c r="EO85" s="48">
        <v>0</v>
      </c>
      <c r="EP85" s="48">
        <v>0</v>
      </c>
      <c r="EQ85" s="48">
        <v>0</v>
      </c>
      <c r="ER85" s="48">
        <v>0</v>
      </c>
      <c r="ES85" s="48">
        <v>0</v>
      </c>
      <c r="ET85" s="48">
        <v>0</v>
      </c>
      <c r="EU85" s="48">
        <v>0</v>
      </c>
      <c r="EV85" s="48">
        <v>0</v>
      </c>
      <c r="EW85" s="48">
        <v>0</v>
      </c>
      <c r="EX85" s="48">
        <v>2868171</v>
      </c>
      <c r="EY85" s="48">
        <v>175879</v>
      </c>
      <c r="EZ85" s="48">
        <v>2893442</v>
      </c>
      <c r="FA85" s="48">
        <v>0</v>
      </c>
      <c r="FB85" s="48">
        <v>0</v>
      </c>
      <c r="FC85" s="48">
        <v>0</v>
      </c>
      <c r="FD85" s="48">
        <v>82000</v>
      </c>
      <c r="FE85" s="48">
        <v>0</v>
      </c>
      <c r="FF85" s="48">
        <v>0</v>
      </c>
      <c r="FG85" s="48">
        <v>0</v>
      </c>
      <c r="FH85" s="48">
        <v>0</v>
      </c>
      <c r="FJ85" s="48">
        <v>0</v>
      </c>
      <c r="FK85" s="48">
        <v>0</v>
      </c>
      <c r="FL85" s="48">
        <v>0</v>
      </c>
      <c r="FM85" s="48">
        <v>0</v>
      </c>
      <c r="FO85" s="48">
        <v>0</v>
      </c>
      <c r="FP85" s="48">
        <v>0</v>
      </c>
      <c r="FQ85" s="48" t="s">
        <v>93</v>
      </c>
      <c r="FR85" s="48">
        <v>352.55500000000001</v>
      </c>
      <c r="FS85" s="48">
        <v>0</v>
      </c>
      <c r="FT85" s="48">
        <v>0</v>
      </c>
      <c r="FU85" s="48">
        <v>0</v>
      </c>
      <c r="FV85" s="48">
        <v>0</v>
      </c>
      <c r="FW85" s="48">
        <v>0</v>
      </c>
      <c r="FX85" s="48">
        <v>0</v>
      </c>
      <c r="FY85" s="48">
        <v>0</v>
      </c>
      <c r="FZ85" s="48">
        <v>0</v>
      </c>
      <c r="GA85" s="48">
        <v>0</v>
      </c>
      <c r="GB85" s="52">
        <v>5.3545445599999998E-2</v>
      </c>
      <c r="GC85" s="52">
        <v>4.68582762E-2</v>
      </c>
      <c r="GD85" s="48">
        <v>0</v>
      </c>
      <c r="GE85" s="48">
        <v>0</v>
      </c>
      <c r="GM85" s="48">
        <v>0</v>
      </c>
      <c r="GN85" s="48">
        <v>0</v>
      </c>
      <c r="GP85" s="48">
        <v>0</v>
      </c>
      <c r="GQ85" s="48">
        <v>0</v>
      </c>
      <c r="GR85" s="48">
        <v>0</v>
      </c>
      <c r="GS85" s="48">
        <v>547.71699999999998</v>
      </c>
      <c r="GT85" s="48">
        <v>2994618</v>
      </c>
      <c r="GU85" s="48">
        <v>0</v>
      </c>
      <c r="GV85" s="48">
        <v>3040337</v>
      </c>
      <c r="GW85" s="48">
        <v>0</v>
      </c>
      <c r="GX85" s="48">
        <v>0</v>
      </c>
      <c r="GY85" s="48">
        <v>0</v>
      </c>
      <c r="GZ85" s="48">
        <v>0</v>
      </c>
      <c r="HA85" s="48">
        <v>0</v>
      </c>
      <c r="HB85" s="48">
        <v>0</v>
      </c>
      <c r="HC85" s="48">
        <v>4804.7056220000004</v>
      </c>
      <c r="HD85" s="48">
        <v>327.26299999999998</v>
      </c>
      <c r="HE85" s="48">
        <v>1</v>
      </c>
      <c r="HF85" s="48">
        <v>0</v>
      </c>
      <c r="HG85" s="48">
        <v>5078</v>
      </c>
      <c r="HH85" s="48">
        <v>5078</v>
      </c>
      <c r="HI85" s="48">
        <v>1</v>
      </c>
      <c r="HJ85" s="48">
        <v>17.627749999999999</v>
      </c>
      <c r="HK85" s="48">
        <v>0</v>
      </c>
      <c r="HL85" s="48">
        <v>0</v>
      </c>
      <c r="HM85" s="48">
        <v>0</v>
      </c>
      <c r="HN85" s="48">
        <v>0</v>
      </c>
      <c r="HO85" s="48">
        <v>0</v>
      </c>
      <c r="HP85" s="48">
        <v>0</v>
      </c>
      <c r="HQ85" s="48">
        <v>0</v>
      </c>
      <c r="HR85" s="48">
        <v>0</v>
      </c>
      <c r="HS85" s="48">
        <v>0.97309000000000001</v>
      </c>
      <c r="HT85" s="48">
        <v>2631621</v>
      </c>
      <c r="HU85" s="48">
        <v>0</v>
      </c>
      <c r="HV85" s="48">
        <v>0</v>
      </c>
      <c r="HW85" s="48">
        <v>384046</v>
      </c>
      <c r="HX85" s="48">
        <v>192023</v>
      </c>
      <c r="HY85" s="48">
        <v>0</v>
      </c>
      <c r="IA85" s="48">
        <v>0</v>
      </c>
      <c r="IB85" s="48">
        <v>0</v>
      </c>
      <c r="IC85" s="48">
        <v>0</v>
      </c>
      <c r="ID85" s="48">
        <v>0</v>
      </c>
      <c r="IE85" s="48">
        <v>0</v>
      </c>
      <c r="IF85" s="48">
        <v>0</v>
      </c>
      <c r="IG85" s="48">
        <v>0</v>
      </c>
      <c r="IH85" s="48">
        <v>3040337</v>
      </c>
      <c r="II85" s="48">
        <v>118905</v>
      </c>
      <c r="IJ85" s="48">
        <v>-146895</v>
      </c>
      <c r="IK85" s="48">
        <v>0</v>
      </c>
      <c r="IL85" s="48">
        <v>-27990</v>
      </c>
      <c r="IP85" s="48">
        <v>9095</v>
      </c>
      <c r="IQ85" s="48">
        <v>0</v>
      </c>
      <c r="IR85" s="48">
        <v>0</v>
      </c>
      <c r="IS85" s="48">
        <v>0</v>
      </c>
      <c r="IT85" s="48">
        <v>0</v>
      </c>
      <c r="IU85" s="48">
        <v>0</v>
      </c>
      <c r="IV85" s="48">
        <v>1</v>
      </c>
      <c r="IW85" s="48">
        <v>0</v>
      </c>
      <c r="IX85" s="48">
        <v>0</v>
      </c>
    </row>
    <row r="86" spans="1:258" s="48" customFormat="1">
      <c r="A86" s="47">
        <v>71801</v>
      </c>
      <c r="C86" s="48">
        <v>4</v>
      </c>
      <c r="E86" s="48">
        <v>0</v>
      </c>
      <c r="F86" s="48" t="s">
        <v>330</v>
      </c>
      <c r="G86" s="48">
        <v>1</v>
      </c>
      <c r="H86" s="48">
        <v>0</v>
      </c>
      <c r="I86" s="48" t="s">
        <v>537</v>
      </c>
      <c r="J86" s="48">
        <v>0</v>
      </c>
      <c r="L86" s="48">
        <v>12</v>
      </c>
      <c r="M86" s="48" t="s">
        <v>538</v>
      </c>
      <c r="N86" s="48" t="s">
        <v>537</v>
      </c>
      <c r="O86" s="48" t="s">
        <v>537</v>
      </c>
      <c r="P86" s="48">
        <v>0</v>
      </c>
      <c r="R86" s="48">
        <v>819.88800000000003</v>
      </c>
      <c r="S86" s="48">
        <v>0</v>
      </c>
      <c r="T86" s="48">
        <v>0</v>
      </c>
      <c r="U86" s="48">
        <v>0.80100000000000005</v>
      </c>
      <c r="V86" s="48">
        <v>1.3149999999999999</v>
      </c>
      <c r="W86" s="48">
        <v>0</v>
      </c>
      <c r="X86" s="48">
        <v>0</v>
      </c>
      <c r="Y86" s="48">
        <v>0</v>
      </c>
      <c r="Z86" s="48">
        <v>819.88800000000003</v>
      </c>
      <c r="AA86" s="48">
        <v>0</v>
      </c>
      <c r="AB86" s="48">
        <v>0</v>
      </c>
      <c r="AC86" s="48">
        <v>0</v>
      </c>
      <c r="AD86" s="48">
        <v>102.84</v>
      </c>
      <c r="AE86" s="48">
        <v>0</v>
      </c>
      <c r="AF86" s="48">
        <v>0</v>
      </c>
      <c r="AG86" s="48">
        <v>17.638000000000002</v>
      </c>
      <c r="AH86" s="48">
        <v>0</v>
      </c>
      <c r="AI86" s="48">
        <v>0</v>
      </c>
      <c r="AJ86" s="48">
        <v>0</v>
      </c>
      <c r="AK86" s="48">
        <v>0</v>
      </c>
      <c r="AL86" s="48">
        <v>0</v>
      </c>
      <c r="AM86" s="48">
        <v>0</v>
      </c>
      <c r="AN86" s="48">
        <v>0</v>
      </c>
      <c r="AO86" s="48">
        <v>0</v>
      </c>
      <c r="AP86" s="48">
        <v>0</v>
      </c>
      <c r="AQ86" s="48">
        <v>13.667</v>
      </c>
      <c r="AR86" s="48">
        <v>0</v>
      </c>
      <c r="AS86" s="48">
        <v>0</v>
      </c>
      <c r="AT86" s="48">
        <v>0</v>
      </c>
      <c r="AU86" s="48">
        <v>0</v>
      </c>
      <c r="AV86" s="48">
        <v>0</v>
      </c>
      <c r="AW86" s="48">
        <v>2.1160000000000001</v>
      </c>
      <c r="AX86" s="48">
        <v>7.95</v>
      </c>
      <c r="AY86" s="48">
        <v>0</v>
      </c>
      <c r="AZ86" s="48">
        <v>0</v>
      </c>
      <c r="BA86" s="48">
        <v>0</v>
      </c>
      <c r="BB86" s="48">
        <v>817.77200000000005</v>
      </c>
      <c r="BC86" s="48">
        <v>417.33</v>
      </c>
      <c r="BD86" s="48">
        <v>119.873</v>
      </c>
      <c r="BE86" s="48">
        <v>0</v>
      </c>
      <c r="BF86" s="48">
        <v>0</v>
      </c>
      <c r="BG86" s="48">
        <v>0</v>
      </c>
      <c r="BH86" s="48">
        <v>0</v>
      </c>
      <c r="BI86" s="48">
        <v>1</v>
      </c>
      <c r="BJ86" s="48">
        <v>0</v>
      </c>
      <c r="BK86" s="48">
        <v>5078</v>
      </c>
      <c r="BL86" s="48">
        <v>6152</v>
      </c>
      <c r="BM86" s="48">
        <v>5030933</v>
      </c>
      <c r="BN86" s="48">
        <v>0</v>
      </c>
      <c r="BO86" s="48">
        <v>264167</v>
      </c>
      <c r="BP86" s="48">
        <v>73746</v>
      </c>
      <c r="BQ86" s="48">
        <v>0</v>
      </c>
      <c r="BR86" s="48">
        <v>73746</v>
      </c>
      <c r="BS86" s="48">
        <v>0</v>
      </c>
      <c r="BT86" s="48">
        <v>513483</v>
      </c>
      <c r="BU86" s="48">
        <v>0</v>
      </c>
      <c r="BV86" s="48">
        <v>513483</v>
      </c>
      <c r="BW86" s="48">
        <v>0</v>
      </c>
      <c r="BX86" s="48">
        <v>48908</v>
      </c>
      <c r="BY86" s="48">
        <v>0</v>
      </c>
      <c r="BZ86" s="48">
        <v>0</v>
      </c>
      <c r="CA86" s="48">
        <v>0</v>
      </c>
      <c r="CB86" s="48">
        <v>0</v>
      </c>
      <c r="CC86" s="48">
        <v>119360</v>
      </c>
      <c r="CD86" s="48">
        <v>0</v>
      </c>
      <c r="CE86" s="48">
        <v>168268</v>
      </c>
      <c r="CF86" s="48">
        <v>28281</v>
      </c>
      <c r="CG86" s="48">
        <v>0</v>
      </c>
      <c r="CH86" s="48">
        <v>0</v>
      </c>
      <c r="CI86" s="48">
        <v>0</v>
      </c>
      <c r="CJ86" s="48">
        <v>6834</v>
      </c>
      <c r="CK86" s="48">
        <v>0</v>
      </c>
      <c r="CL86" s="48">
        <v>0</v>
      </c>
      <c r="CM86" s="48">
        <v>0</v>
      </c>
      <c r="CN86" s="48">
        <v>0</v>
      </c>
      <c r="CO86" s="48">
        <v>0</v>
      </c>
      <c r="CP86" s="48">
        <v>0</v>
      </c>
      <c r="CQ86" s="48">
        <v>0</v>
      </c>
      <c r="CR86" s="48">
        <v>0</v>
      </c>
      <c r="CS86" s="48">
        <v>0</v>
      </c>
      <c r="CT86" s="48">
        <v>0</v>
      </c>
      <c r="CU86" s="48">
        <v>0</v>
      </c>
      <c r="CV86" s="48">
        <v>0</v>
      </c>
      <c r="CW86" s="48">
        <v>0</v>
      </c>
      <c r="CX86" s="48">
        <v>0</v>
      </c>
      <c r="CY86" s="48">
        <v>0</v>
      </c>
      <c r="CZ86" s="48">
        <v>0</v>
      </c>
      <c r="DA86" s="48">
        <v>0</v>
      </c>
      <c r="DB86" s="48">
        <v>0</v>
      </c>
      <c r="DC86" s="48">
        <v>0</v>
      </c>
      <c r="DD86" s="48">
        <v>0</v>
      </c>
      <c r="DE86" s="48">
        <v>0</v>
      </c>
      <c r="DF86" s="48">
        <v>0</v>
      </c>
      <c r="DG86" s="48">
        <v>0</v>
      </c>
      <c r="DH86" s="48">
        <v>6834</v>
      </c>
      <c r="DI86" s="48">
        <v>0</v>
      </c>
      <c r="DJ86" s="48">
        <v>0</v>
      </c>
      <c r="DK86" s="48">
        <v>0</v>
      </c>
      <c r="DL86" s="48">
        <v>0</v>
      </c>
      <c r="DM86" s="48">
        <v>0</v>
      </c>
      <c r="DN86" s="48">
        <v>0</v>
      </c>
      <c r="DO86" s="48">
        <v>0</v>
      </c>
      <c r="DP86" s="48">
        <v>0</v>
      </c>
      <c r="DQ86" s="48">
        <v>0</v>
      </c>
      <c r="DR86" s="48">
        <v>0</v>
      </c>
      <c r="DS86" s="48">
        <v>0</v>
      </c>
      <c r="DU86" s="48">
        <v>5814711</v>
      </c>
      <c r="DV86" s="48">
        <v>0</v>
      </c>
      <c r="DW86" s="48">
        <v>0</v>
      </c>
      <c r="DX86" s="48">
        <v>0</v>
      </c>
      <c r="DY86" s="48">
        <v>0</v>
      </c>
      <c r="DZ86" s="48">
        <v>286.61700000000002</v>
      </c>
      <c r="EA86" s="48">
        <v>235886</v>
      </c>
      <c r="EB86" s="48">
        <v>823</v>
      </c>
      <c r="EC86" s="48">
        <v>264167</v>
      </c>
      <c r="ED86" s="48">
        <v>0</v>
      </c>
      <c r="EE86" s="48">
        <v>5550544</v>
      </c>
      <c r="EG86" s="48">
        <v>0</v>
      </c>
      <c r="EH86" s="48">
        <v>0</v>
      </c>
      <c r="EI86" s="48">
        <v>0</v>
      </c>
      <c r="EJ86" s="48">
        <v>0</v>
      </c>
      <c r="EK86" s="48">
        <v>0</v>
      </c>
      <c r="EL86" s="48">
        <v>0</v>
      </c>
      <c r="EM86" s="48">
        <v>0</v>
      </c>
      <c r="EN86" s="48">
        <v>0</v>
      </c>
      <c r="EO86" s="48">
        <v>0</v>
      </c>
      <c r="EP86" s="48">
        <v>0</v>
      </c>
      <c r="EQ86" s="48">
        <v>0</v>
      </c>
      <c r="ER86" s="48">
        <v>0</v>
      </c>
      <c r="ES86" s="48">
        <v>0</v>
      </c>
      <c r="ET86" s="48">
        <v>0</v>
      </c>
      <c r="EU86" s="48">
        <v>0</v>
      </c>
      <c r="EV86" s="48">
        <v>0</v>
      </c>
      <c r="EW86" s="48">
        <v>0</v>
      </c>
      <c r="EX86" s="48">
        <v>6102311</v>
      </c>
      <c r="EY86" s="48">
        <v>376317</v>
      </c>
      <c r="EZ86" s="48">
        <v>6137426</v>
      </c>
      <c r="FA86" s="48">
        <v>0</v>
      </c>
      <c r="FB86" s="48">
        <v>0</v>
      </c>
      <c r="FC86" s="48">
        <v>0</v>
      </c>
      <c r="FD86" s="48">
        <v>175450</v>
      </c>
      <c r="FE86" s="48">
        <v>0</v>
      </c>
      <c r="FF86" s="48">
        <v>0</v>
      </c>
      <c r="FG86" s="48">
        <v>0</v>
      </c>
      <c r="FH86" s="48">
        <v>0</v>
      </c>
      <c r="FJ86" s="48">
        <v>0</v>
      </c>
      <c r="FK86" s="48">
        <v>0</v>
      </c>
      <c r="FL86" s="48">
        <v>0</v>
      </c>
      <c r="FM86" s="48">
        <v>0</v>
      </c>
      <c r="FO86" s="48">
        <v>0</v>
      </c>
      <c r="FP86" s="48">
        <v>0</v>
      </c>
      <c r="FQ86" s="48" t="s">
        <v>94</v>
      </c>
      <c r="FR86" s="48">
        <v>819.88800000000003</v>
      </c>
      <c r="FS86" s="48">
        <v>0</v>
      </c>
      <c r="FT86" s="48">
        <v>0</v>
      </c>
      <c r="FU86" s="48">
        <v>0</v>
      </c>
      <c r="FV86" s="48">
        <v>0</v>
      </c>
      <c r="FW86" s="48">
        <v>0</v>
      </c>
      <c r="FX86" s="48">
        <v>0</v>
      </c>
      <c r="FY86" s="48">
        <v>0</v>
      </c>
      <c r="FZ86" s="48">
        <v>0</v>
      </c>
      <c r="GA86" s="48">
        <v>0</v>
      </c>
      <c r="GB86" s="52">
        <v>5.3545445599999998E-2</v>
      </c>
      <c r="GC86" s="52">
        <v>4.68582762E-2</v>
      </c>
      <c r="GD86" s="48">
        <v>0</v>
      </c>
      <c r="GE86" s="48">
        <v>0</v>
      </c>
      <c r="GM86" s="48">
        <v>0</v>
      </c>
      <c r="GN86" s="48">
        <v>0</v>
      </c>
      <c r="GP86" s="48">
        <v>0</v>
      </c>
      <c r="GQ86" s="48">
        <v>0</v>
      </c>
      <c r="GR86" s="48">
        <v>0</v>
      </c>
      <c r="GS86" s="48">
        <v>1171.9179999999999</v>
      </c>
      <c r="GT86" s="48">
        <v>6373312</v>
      </c>
      <c r="GU86" s="48">
        <v>0</v>
      </c>
      <c r="GV86" s="48">
        <v>7765740</v>
      </c>
      <c r="GW86" s="48">
        <v>0</v>
      </c>
      <c r="GX86" s="48">
        <v>0</v>
      </c>
      <c r="GY86" s="48">
        <v>0</v>
      </c>
      <c r="GZ86" s="48">
        <v>0</v>
      </c>
      <c r="HA86" s="48">
        <v>0</v>
      </c>
      <c r="HB86" s="48">
        <v>0</v>
      </c>
      <c r="HC86" s="48">
        <v>4804.7056220000004</v>
      </c>
      <c r="HD86" s="48">
        <v>817.77200000000005</v>
      </c>
      <c r="HE86" s="48">
        <v>1</v>
      </c>
      <c r="HF86" s="48">
        <v>0</v>
      </c>
      <c r="HG86" s="48">
        <v>5078</v>
      </c>
      <c r="HH86" s="48">
        <v>5078</v>
      </c>
      <c r="HI86" s="48">
        <v>1</v>
      </c>
      <c r="HJ86" s="48">
        <v>40.994399999999999</v>
      </c>
      <c r="HK86" s="48">
        <v>0</v>
      </c>
      <c r="HL86" s="48">
        <v>0</v>
      </c>
      <c r="HM86" s="48">
        <v>0</v>
      </c>
      <c r="HN86" s="48">
        <v>0</v>
      </c>
      <c r="HO86" s="48">
        <v>0</v>
      </c>
      <c r="HP86" s="48">
        <v>0</v>
      </c>
      <c r="HQ86" s="48">
        <v>0</v>
      </c>
      <c r="HR86" s="48">
        <v>0</v>
      </c>
      <c r="HS86" s="48">
        <v>0.97309000000000001</v>
      </c>
      <c r="HT86" s="48">
        <v>5630719</v>
      </c>
      <c r="HU86" s="48">
        <v>0</v>
      </c>
      <c r="HV86" s="48">
        <v>0</v>
      </c>
      <c r="HW86" s="48">
        <v>384046</v>
      </c>
      <c r="HX86" s="48">
        <v>192023</v>
      </c>
      <c r="HY86" s="48">
        <v>0</v>
      </c>
      <c r="IA86" s="48">
        <v>0</v>
      </c>
      <c r="IB86" s="48">
        <v>0</v>
      </c>
      <c r="IC86" s="48">
        <v>0</v>
      </c>
      <c r="ID86" s="48">
        <v>0</v>
      </c>
      <c r="IE86" s="48">
        <v>0</v>
      </c>
      <c r="IF86" s="48">
        <v>0</v>
      </c>
      <c r="IG86" s="48">
        <v>0</v>
      </c>
      <c r="IH86" s="48">
        <v>7765740</v>
      </c>
      <c r="II86" s="48">
        <v>264167</v>
      </c>
      <c r="IJ86" s="48">
        <v>-1628314</v>
      </c>
      <c r="IK86" s="48">
        <v>0</v>
      </c>
      <c r="IL86" s="48">
        <v>-1364147</v>
      </c>
      <c r="IP86" s="48">
        <v>9095</v>
      </c>
      <c r="IQ86" s="48">
        <v>0</v>
      </c>
      <c r="IR86" s="48">
        <v>0</v>
      </c>
      <c r="IS86" s="48">
        <v>0</v>
      </c>
      <c r="IT86" s="48">
        <v>0</v>
      </c>
      <c r="IU86" s="48">
        <v>0</v>
      </c>
      <c r="IV86" s="48">
        <v>1</v>
      </c>
      <c r="IW86" s="48">
        <v>0</v>
      </c>
      <c r="IX86" s="48">
        <v>0</v>
      </c>
    </row>
    <row r="87" spans="1:258" s="48" customFormat="1">
      <c r="A87" s="47">
        <v>71803</v>
      </c>
      <c r="C87" s="48">
        <v>4</v>
      </c>
      <c r="E87" s="48">
        <v>0</v>
      </c>
      <c r="F87" s="48" t="s">
        <v>330</v>
      </c>
      <c r="G87" s="48">
        <v>1</v>
      </c>
      <c r="H87" s="48">
        <v>0</v>
      </c>
      <c r="I87" s="48" t="s">
        <v>537</v>
      </c>
      <c r="J87" s="48">
        <v>0</v>
      </c>
      <c r="L87" s="48">
        <v>12</v>
      </c>
      <c r="M87" s="48" t="s">
        <v>538</v>
      </c>
      <c r="N87" s="48" t="s">
        <v>537</v>
      </c>
      <c r="O87" s="48" t="s">
        <v>537</v>
      </c>
      <c r="P87" s="48">
        <v>0</v>
      </c>
      <c r="R87" s="48">
        <v>246.37799999999999</v>
      </c>
      <c r="S87" s="48">
        <v>0</v>
      </c>
      <c r="T87" s="48">
        <v>0</v>
      </c>
      <c r="U87" s="48">
        <v>0</v>
      </c>
      <c r="V87" s="48">
        <v>0</v>
      </c>
      <c r="W87" s="48">
        <v>0</v>
      </c>
      <c r="X87" s="48">
        <v>0</v>
      </c>
      <c r="Y87" s="48">
        <v>0</v>
      </c>
      <c r="Z87" s="48">
        <v>246.37799999999999</v>
      </c>
      <c r="AA87" s="48">
        <v>0</v>
      </c>
      <c r="AB87" s="48">
        <v>0</v>
      </c>
      <c r="AC87" s="48">
        <v>0</v>
      </c>
      <c r="AD87" s="48">
        <v>246.82</v>
      </c>
      <c r="AE87" s="48">
        <v>2.1970000000000001</v>
      </c>
      <c r="AF87" s="48">
        <v>0</v>
      </c>
      <c r="AG87" s="48">
        <v>11.791</v>
      </c>
      <c r="AH87" s="48">
        <v>0</v>
      </c>
      <c r="AI87" s="48">
        <v>0</v>
      </c>
      <c r="AJ87" s="48">
        <v>0</v>
      </c>
      <c r="AK87" s="48">
        <v>0</v>
      </c>
      <c r="AL87" s="48">
        <v>0</v>
      </c>
      <c r="AM87" s="48">
        <v>0</v>
      </c>
      <c r="AN87" s="48">
        <v>0</v>
      </c>
      <c r="AO87" s="48">
        <v>0</v>
      </c>
      <c r="AP87" s="48">
        <v>0</v>
      </c>
      <c r="AQ87" s="48">
        <v>1.25</v>
      </c>
      <c r="AR87" s="48">
        <v>0</v>
      </c>
      <c r="AS87" s="48">
        <v>0</v>
      </c>
      <c r="AT87" s="48">
        <v>0</v>
      </c>
      <c r="AU87" s="48">
        <v>0</v>
      </c>
      <c r="AV87" s="48">
        <v>0</v>
      </c>
      <c r="AW87" s="48">
        <v>0</v>
      </c>
      <c r="AX87" s="48">
        <v>0</v>
      </c>
      <c r="AY87" s="48">
        <v>0</v>
      </c>
      <c r="AZ87" s="48">
        <v>0</v>
      </c>
      <c r="BA87" s="48">
        <v>3.0409999999999999</v>
      </c>
      <c r="BB87" s="48">
        <v>243.33699999999999</v>
      </c>
      <c r="BC87" s="48">
        <v>270.83</v>
      </c>
      <c r="BD87" s="48">
        <v>2.21</v>
      </c>
      <c r="BE87" s="48">
        <v>0</v>
      </c>
      <c r="BF87" s="48">
        <v>0</v>
      </c>
      <c r="BG87" s="48">
        <v>0</v>
      </c>
      <c r="BH87" s="48">
        <v>18</v>
      </c>
      <c r="BI87" s="48">
        <v>1</v>
      </c>
      <c r="BJ87" s="48">
        <v>0</v>
      </c>
      <c r="BK87" s="48">
        <v>5078</v>
      </c>
      <c r="BL87" s="48">
        <v>6152</v>
      </c>
      <c r="BM87" s="48">
        <v>1497009</v>
      </c>
      <c r="BN87" s="48">
        <v>0</v>
      </c>
      <c r="BO87" s="48">
        <v>139122</v>
      </c>
      <c r="BP87" s="48">
        <v>1360</v>
      </c>
      <c r="BQ87" s="48">
        <v>0</v>
      </c>
      <c r="BR87" s="48">
        <v>1360</v>
      </c>
      <c r="BS87" s="48">
        <v>0</v>
      </c>
      <c r="BT87" s="48">
        <v>333229</v>
      </c>
      <c r="BU87" s="48">
        <v>0</v>
      </c>
      <c r="BV87" s="48">
        <v>365802</v>
      </c>
      <c r="BW87" s="48">
        <v>32573</v>
      </c>
      <c r="BX87" s="48">
        <v>0</v>
      </c>
      <c r="BY87" s="48">
        <v>0</v>
      </c>
      <c r="BZ87" s="48">
        <v>0</v>
      </c>
      <c r="CA87" s="48">
        <v>0</v>
      </c>
      <c r="CB87" s="48">
        <v>0</v>
      </c>
      <c r="CC87" s="48">
        <v>79792</v>
      </c>
      <c r="CD87" s="48">
        <v>0</v>
      </c>
      <c r="CE87" s="48">
        <v>79792</v>
      </c>
      <c r="CF87" s="48">
        <v>67754</v>
      </c>
      <c r="CG87" s="48">
        <v>25256</v>
      </c>
      <c r="CH87" s="48">
        <v>0</v>
      </c>
      <c r="CI87" s="48">
        <v>25256</v>
      </c>
      <c r="CJ87" s="48">
        <v>625</v>
      </c>
      <c r="CK87" s="48">
        <v>0</v>
      </c>
      <c r="CL87" s="48">
        <v>0</v>
      </c>
      <c r="CM87" s="48">
        <v>0</v>
      </c>
      <c r="CN87" s="48">
        <v>0</v>
      </c>
      <c r="CO87" s="48">
        <v>0</v>
      </c>
      <c r="CP87" s="48">
        <v>0</v>
      </c>
      <c r="CQ87" s="48">
        <v>0</v>
      </c>
      <c r="CR87" s="48">
        <v>0</v>
      </c>
      <c r="CS87" s="48">
        <v>0</v>
      </c>
      <c r="CT87" s="48">
        <v>0</v>
      </c>
      <c r="CU87" s="48">
        <v>0</v>
      </c>
      <c r="CV87" s="48">
        <v>0</v>
      </c>
      <c r="CW87" s="48">
        <v>0</v>
      </c>
      <c r="CX87" s="48">
        <v>0</v>
      </c>
      <c r="CY87" s="48">
        <v>0</v>
      </c>
      <c r="CZ87" s="48">
        <v>0</v>
      </c>
      <c r="DA87" s="48">
        <v>0</v>
      </c>
      <c r="DB87" s="48">
        <v>0</v>
      </c>
      <c r="DC87" s="48">
        <v>0</v>
      </c>
      <c r="DD87" s="48">
        <v>0</v>
      </c>
      <c r="DE87" s="48">
        <v>0</v>
      </c>
      <c r="DF87" s="48">
        <v>0</v>
      </c>
      <c r="DG87" s="48">
        <v>0</v>
      </c>
      <c r="DH87" s="48">
        <v>625</v>
      </c>
      <c r="DI87" s="48">
        <v>0</v>
      </c>
      <c r="DJ87" s="48">
        <v>0</v>
      </c>
      <c r="DK87" s="48">
        <v>0</v>
      </c>
      <c r="DL87" s="48">
        <v>0</v>
      </c>
      <c r="DM87" s="48">
        <v>0</v>
      </c>
      <c r="DN87" s="48">
        <v>0</v>
      </c>
      <c r="DO87" s="48">
        <v>0</v>
      </c>
      <c r="DP87" s="48">
        <v>0</v>
      </c>
      <c r="DQ87" s="48">
        <v>0</v>
      </c>
      <c r="DR87" s="48">
        <v>0</v>
      </c>
      <c r="DS87" s="48">
        <v>0</v>
      </c>
      <c r="DU87" s="48">
        <v>2036973</v>
      </c>
      <c r="DV87" s="48">
        <v>0</v>
      </c>
      <c r="DW87" s="48">
        <v>0</v>
      </c>
      <c r="DX87" s="48">
        <v>0</v>
      </c>
      <c r="DY87" s="48">
        <v>0</v>
      </c>
      <c r="DZ87" s="48">
        <v>286.61700000000002</v>
      </c>
      <c r="EA87" s="48">
        <v>71368</v>
      </c>
      <c r="EB87" s="48">
        <v>249</v>
      </c>
      <c r="EC87" s="48">
        <v>139122</v>
      </c>
      <c r="ED87" s="48">
        <v>0</v>
      </c>
      <c r="EE87" s="48">
        <v>1897851</v>
      </c>
      <c r="EG87" s="48">
        <v>0</v>
      </c>
      <c r="EH87" s="48">
        <v>0</v>
      </c>
      <c r="EI87" s="48">
        <v>0</v>
      </c>
      <c r="EJ87" s="48">
        <v>0</v>
      </c>
      <c r="EK87" s="48">
        <v>0</v>
      </c>
      <c r="EL87" s="48">
        <v>0</v>
      </c>
      <c r="EM87" s="48">
        <v>0</v>
      </c>
      <c r="EN87" s="48">
        <v>0</v>
      </c>
      <c r="EO87" s="48">
        <v>0</v>
      </c>
      <c r="EP87" s="48">
        <v>0</v>
      </c>
      <c r="EQ87" s="48">
        <v>0</v>
      </c>
      <c r="ER87" s="48">
        <v>0</v>
      </c>
      <c r="ES87" s="48">
        <v>0</v>
      </c>
      <c r="ET87" s="48">
        <v>0</v>
      </c>
      <c r="EU87" s="48">
        <v>0</v>
      </c>
      <c r="EV87" s="48">
        <v>0</v>
      </c>
      <c r="EW87" s="48">
        <v>0</v>
      </c>
      <c r="EX87" s="48">
        <v>2085627</v>
      </c>
      <c r="EY87" s="48">
        <v>128067</v>
      </c>
      <c r="EZ87" s="48">
        <v>2154006</v>
      </c>
      <c r="FA87" s="48">
        <v>0</v>
      </c>
      <c r="FB87" s="48">
        <v>0</v>
      </c>
      <c r="FC87" s="48">
        <v>0</v>
      </c>
      <c r="FD87" s="48">
        <v>59709</v>
      </c>
      <c r="FE87" s="48">
        <v>0</v>
      </c>
      <c r="FF87" s="48">
        <v>0</v>
      </c>
      <c r="FG87" s="48">
        <v>0</v>
      </c>
      <c r="FH87" s="48">
        <v>0</v>
      </c>
      <c r="FJ87" s="48">
        <v>0</v>
      </c>
      <c r="FK87" s="48">
        <v>0</v>
      </c>
      <c r="FL87" s="48">
        <v>0</v>
      </c>
      <c r="FM87" s="48">
        <v>0</v>
      </c>
      <c r="FO87" s="48">
        <v>0</v>
      </c>
      <c r="FP87" s="48">
        <v>0</v>
      </c>
      <c r="FQ87" s="48" t="s">
        <v>571</v>
      </c>
      <c r="FR87" s="48">
        <v>246.37799999999999</v>
      </c>
      <c r="FS87" s="48">
        <v>0</v>
      </c>
      <c r="FT87" s="48">
        <v>0</v>
      </c>
      <c r="FU87" s="48">
        <v>0</v>
      </c>
      <c r="FV87" s="48">
        <v>0</v>
      </c>
      <c r="FW87" s="48">
        <v>0</v>
      </c>
      <c r="FX87" s="48">
        <v>0</v>
      </c>
      <c r="FY87" s="48">
        <v>0</v>
      </c>
      <c r="FZ87" s="48">
        <v>0</v>
      </c>
      <c r="GA87" s="48">
        <v>0</v>
      </c>
      <c r="GB87" s="52">
        <v>5.3545445599999998E-2</v>
      </c>
      <c r="GC87" s="52">
        <v>4.68582762E-2</v>
      </c>
      <c r="GD87" s="48">
        <v>0</v>
      </c>
      <c r="GE87" s="48">
        <v>0</v>
      </c>
      <c r="GM87" s="48">
        <v>0</v>
      </c>
      <c r="GN87" s="48">
        <v>0</v>
      </c>
      <c r="GP87" s="48">
        <v>0</v>
      </c>
      <c r="GQ87" s="48">
        <v>0</v>
      </c>
      <c r="GR87" s="48">
        <v>0</v>
      </c>
      <c r="GS87" s="48">
        <v>398.82299999999998</v>
      </c>
      <c r="GT87" s="48">
        <v>2225374</v>
      </c>
      <c r="GU87" s="48">
        <v>0</v>
      </c>
      <c r="GV87" s="48">
        <v>2049278</v>
      </c>
      <c r="GW87" s="48">
        <v>0</v>
      </c>
      <c r="GX87" s="48">
        <v>0</v>
      </c>
      <c r="GY87" s="48">
        <v>0</v>
      </c>
      <c r="GZ87" s="48">
        <v>0</v>
      </c>
      <c r="HA87" s="48">
        <v>0</v>
      </c>
      <c r="HB87" s="48">
        <v>0</v>
      </c>
      <c r="HC87" s="48">
        <v>4804.7056220000004</v>
      </c>
      <c r="HD87" s="48">
        <v>243.33699999999999</v>
      </c>
      <c r="HE87" s="48">
        <v>1</v>
      </c>
      <c r="HF87" s="48">
        <v>0</v>
      </c>
      <c r="HG87" s="48">
        <v>5078</v>
      </c>
      <c r="HH87" s="48">
        <v>5078</v>
      </c>
      <c r="HI87" s="48">
        <v>1</v>
      </c>
      <c r="HJ87" s="48">
        <v>12.318899999999999</v>
      </c>
      <c r="HK87" s="48">
        <v>0</v>
      </c>
      <c r="HL87" s="48">
        <v>0</v>
      </c>
      <c r="HM87" s="48">
        <v>0</v>
      </c>
      <c r="HN87" s="48">
        <v>0</v>
      </c>
      <c r="HO87" s="48">
        <v>0</v>
      </c>
      <c r="HP87" s="48">
        <v>0</v>
      </c>
      <c r="HQ87" s="48">
        <v>0</v>
      </c>
      <c r="HR87" s="48">
        <v>0</v>
      </c>
      <c r="HS87" s="48">
        <v>0.97309000000000001</v>
      </c>
      <c r="HT87" s="48">
        <v>1916228</v>
      </c>
      <c r="HU87" s="48">
        <v>0</v>
      </c>
      <c r="HV87" s="48">
        <v>0</v>
      </c>
      <c r="HW87" s="48">
        <v>384046</v>
      </c>
      <c r="HX87" s="48">
        <v>192023</v>
      </c>
      <c r="HY87" s="48">
        <v>0</v>
      </c>
      <c r="IA87" s="48">
        <v>0</v>
      </c>
      <c r="IB87" s="48">
        <v>0</v>
      </c>
      <c r="IC87" s="48">
        <v>0</v>
      </c>
      <c r="ID87" s="48">
        <v>0</v>
      </c>
      <c r="IE87" s="48">
        <v>0</v>
      </c>
      <c r="IF87" s="48">
        <v>0</v>
      </c>
      <c r="IG87" s="48">
        <v>0</v>
      </c>
      <c r="IH87" s="48">
        <v>2049278</v>
      </c>
      <c r="II87" s="48">
        <v>139122</v>
      </c>
      <c r="IJ87" s="48">
        <v>104728</v>
      </c>
      <c r="IK87" s="48">
        <v>0</v>
      </c>
      <c r="IL87" s="48">
        <v>243850</v>
      </c>
      <c r="IP87" s="48">
        <v>9095</v>
      </c>
      <c r="IQ87" s="48">
        <v>0</v>
      </c>
      <c r="IR87" s="48">
        <v>0</v>
      </c>
      <c r="IS87" s="48">
        <v>0</v>
      </c>
      <c r="IT87" s="48">
        <v>0</v>
      </c>
      <c r="IU87" s="48">
        <v>0</v>
      </c>
      <c r="IV87" s="48">
        <v>1</v>
      </c>
      <c r="IW87" s="48">
        <v>0</v>
      </c>
      <c r="IX87" s="48">
        <v>0</v>
      </c>
    </row>
    <row r="88" spans="1:258" s="48" customFormat="1">
      <c r="A88" s="47">
        <v>71804</v>
      </c>
      <c r="C88" s="48">
        <v>4</v>
      </c>
      <c r="E88" s="48">
        <v>0</v>
      </c>
      <c r="F88" s="48" t="s">
        <v>330</v>
      </c>
      <c r="G88" s="48">
        <v>1</v>
      </c>
      <c r="H88" s="48">
        <v>0</v>
      </c>
      <c r="I88" s="48" t="s">
        <v>537</v>
      </c>
      <c r="J88" s="48">
        <v>0</v>
      </c>
      <c r="L88" s="48">
        <v>12</v>
      </c>
      <c r="M88" s="48" t="s">
        <v>538</v>
      </c>
      <c r="N88" s="48" t="s">
        <v>537</v>
      </c>
      <c r="O88" s="48" t="s">
        <v>537</v>
      </c>
      <c r="P88" s="48">
        <v>0</v>
      </c>
      <c r="R88" s="48">
        <v>383.53899999999999</v>
      </c>
      <c r="S88" s="48">
        <v>0</v>
      </c>
      <c r="T88" s="48">
        <v>0</v>
      </c>
      <c r="U88" s="48">
        <v>0</v>
      </c>
      <c r="V88" s="48">
        <v>5.5149999999999997</v>
      </c>
      <c r="W88" s="48">
        <v>0</v>
      </c>
      <c r="X88" s="48">
        <v>0</v>
      </c>
      <c r="Y88" s="48">
        <v>0</v>
      </c>
      <c r="Z88" s="48">
        <v>383.53899999999999</v>
      </c>
      <c r="AA88" s="48">
        <v>0</v>
      </c>
      <c r="AB88" s="48">
        <v>0</v>
      </c>
      <c r="AC88" s="48">
        <v>0</v>
      </c>
      <c r="AD88" s="48">
        <v>344.95</v>
      </c>
      <c r="AE88" s="48">
        <v>4.0670000000000002</v>
      </c>
      <c r="AF88" s="48">
        <v>0</v>
      </c>
      <c r="AG88" s="48">
        <v>14.067</v>
      </c>
      <c r="AH88" s="48">
        <v>0</v>
      </c>
      <c r="AI88" s="48">
        <v>0</v>
      </c>
      <c r="AJ88" s="48">
        <v>0</v>
      </c>
      <c r="AK88" s="48">
        <v>0</v>
      </c>
      <c r="AL88" s="48">
        <v>0</v>
      </c>
      <c r="AM88" s="48">
        <v>0</v>
      </c>
      <c r="AN88" s="48">
        <v>0</v>
      </c>
      <c r="AO88" s="48">
        <v>0</v>
      </c>
      <c r="AP88" s="48">
        <v>0</v>
      </c>
      <c r="AQ88" s="48">
        <v>11.333</v>
      </c>
      <c r="AR88" s="48">
        <v>0</v>
      </c>
      <c r="AS88" s="48">
        <v>0</v>
      </c>
      <c r="AT88" s="48">
        <v>0</v>
      </c>
      <c r="AU88" s="48">
        <v>0</v>
      </c>
      <c r="AV88" s="48">
        <v>0</v>
      </c>
      <c r="AW88" s="48">
        <v>5.5149999999999997</v>
      </c>
      <c r="AX88" s="48">
        <v>16.545000000000002</v>
      </c>
      <c r="AY88" s="48">
        <v>0</v>
      </c>
      <c r="AZ88" s="48">
        <v>0</v>
      </c>
      <c r="BA88" s="48">
        <v>20.846</v>
      </c>
      <c r="BB88" s="48">
        <v>357.178</v>
      </c>
      <c r="BC88" s="48">
        <v>320.67</v>
      </c>
      <c r="BD88" s="48">
        <v>29.908999999999999</v>
      </c>
      <c r="BE88" s="48">
        <v>0.66700000000000004</v>
      </c>
      <c r="BF88" s="48">
        <v>0</v>
      </c>
      <c r="BG88" s="48">
        <v>0</v>
      </c>
      <c r="BH88" s="48">
        <v>0</v>
      </c>
      <c r="BI88" s="48">
        <v>1</v>
      </c>
      <c r="BJ88" s="48">
        <v>0</v>
      </c>
      <c r="BK88" s="48">
        <v>5078</v>
      </c>
      <c r="BL88" s="48">
        <v>6152</v>
      </c>
      <c r="BM88" s="48">
        <v>2197359</v>
      </c>
      <c r="BN88" s="48">
        <v>0</v>
      </c>
      <c r="BO88" s="48">
        <v>204922</v>
      </c>
      <c r="BP88" s="48">
        <v>18400</v>
      </c>
      <c r="BQ88" s="48">
        <v>0</v>
      </c>
      <c r="BR88" s="48">
        <v>18400</v>
      </c>
      <c r="BS88" s="48">
        <v>0</v>
      </c>
      <c r="BT88" s="48">
        <v>394552</v>
      </c>
      <c r="BU88" s="48">
        <v>0</v>
      </c>
      <c r="BV88" s="48">
        <v>454851</v>
      </c>
      <c r="BW88" s="48">
        <v>60299</v>
      </c>
      <c r="BX88" s="48">
        <v>101785</v>
      </c>
      <c r="BY88" s="48">
        <v>0</v>
      </c>
      <c r="BZ88" s="48">
        <v>0</v>
      </c>
      <c r="CA88" s="48">
        <v>0</v>
      </c>
      <c r="CB88" s="48">
        <v>0</v>
      </c>
      <c r="CC88" s="48">
        <v>95194</v>
      </c>
      <c r="CD88" s="48">
        <v>0</v>
      </c>
      <c r="CE88" s="48">
        <v>196979</v>
      </c>
      <c r="CF88" s="48">
        <v>94861</v>
      </c>
      <c r="CG88" s="48">
        <v>173130</v>
      </c>
      <c r="CH88" s="48">
        <v>0</v>
      </c>
      <c r="CI88" s="48">
        <v>173130</v>
      </c>
      <c r="CJ88" s="48">
        <v>5667</v>
      </c>
      <c r="CK88" s="48">
        <v>492</v>
      </c>
      <c r="CL88" s="48">
        <v>0</v>
      </c>
      <c r="CM88" s="48">
        <v>492</v>
      </c>
      <c r="CN88" s="48">
        <v>0</v>
      </c>
      <c r="CO88" s="48">
        <v>0</v>
      </c>
      <c r="CP88" s="48">
        <v>0</v>
      </c>
      <c r="CQ88" s="48">
        <v>0</v>
      </c>
      <c r="CR88" s="48">
        <v>0</v>
      </c>
      <c r="CS88" s="48">
        <v>0</v>
      </c>
      <c r="CT88" s="48">
        <v>0</v>
      </c>
      <c r="CU88" s="48">
        <v>0</v>
      </c>
      <c r="CV88" s="48">
        <v>0</v>
      </c>
      <c r="CW88" s="48">
        <v>0</v>
      </c>
      <c r="CX88" s="48">
        <v>0</v>
      </c>
      <c r="CY88" s="48">
        <v>0</v>
      </c>
      <c r="CZ88" s="48">
        <v>0</v>
      </c>
      <c r="DA88" s="48">
        <v>0</v>
      </c>
      <c r="DB88" s="48">
        <v>0</v>
      </c>
      <c r="DC88" s="48">
        <v>0</v>
      </c>
      <c r="DD88" s="48">
        <v>0</v>
      </c>
      <c r="DE88" s="48">
        <v>0</v>
      </c>
      <c r="DF88" s="48">
        <v>0</v>
      </c>
      <c r="DG88" s="48">
        <v>0</v>
      </c>
      <c r="DH88" s="48">
        <v>5667</v>
      </c>
      <c r="DI88" s="48">
        <v>0</v>
      </c>
      <c r="DJ88" s="48">
        <v>0</v>
      </c>
      <c r="DK88" s="48">
        <v>0</v>
      </c>
      <c r="DL88" s="48">
        <v>0</v>
      </c>
      <c r="DM88" s="48">
        <v>0</v>
      </c>
      <c r="DN88" s="48">
        <v>0</v>
      </c>
      <c r="DO88" s="48">
        <v>0</v>
      </c>
      <c r="DP88" s="48">
        <v>0</v>
      </c>
      <c r="DQ88" s="48">
        <v>0</v>
      </c>
      <c r="DR88" s="48">
        <v>0</v>
      </c>
      <c r="DS88" s="48">
        <v>0</v>
      </c>
      <c r="DU88" s="48">
        <v>3136072</v>
      </c>
      <c r="DV88" s="48">
        <v>0</v>
      </c>
      <c r="DW88" s="48">
        <v>0</v>
      </c>
      <c r="DX88" s="48">
        <v>0</v>
      </c>
      <c r="DY88" s="48">
        <v>0</v>
      </c>
      <c r="DZ88" s="48">
        <v>286.61700000000002</v>
      </c>
      <c r="EA88" s="48">
        <v>110061</v>
      </c>
      <c r="EB88" s="48">
        <v>384</v>
      </c>
      <c r="EC88" s="48">
        <v>204922</v>
      </c>
      <c r="ED88" s="48">
        <v>0</v>
      </c>
      <c r="EE88" s="48">
        <v>2931150</v>
      </c>
      <c r="EG88" s="48">
        <v>0</v>
      </c>
      <c r="EH88" s="48">
        <v>0</v>
      </c>
      <c r="EI88" s="48">
        <v>0</v>
      </c>
      <c r="EJ88" s="48">
        <v>0</v>
      </c>
      <c r="EK88" s="48">
        <v>0</v>
      </c>
      <c r="EL88" s="48">
        <v>0</v>
      </c>
      <c r="EM88" s="48">
        <v>0</v>
      </c>
      <c r="EN88" s="48">
        <v>0</v>
      </c>
      <c r="EO88" s="48">
        <v>0</v>
      </c>
      <c r="EP88" s="48">
        <v>0</v>
      </c>
      <c r="EQ88" s="48">
        <v>0</v>
      </c>
      <c r="ER88" s="48">
        <v>0</v>
      </c>
      <c r="ES88" s="48">
        <v>0</v>
      </c>
      <c r="ET88" s="48">
        <v>0</v>
      </c>
      <c r="EU88" s="48">
        <v>0</v>
      </c>
      <c r="EV88" s="48">
        <v>0</v>
      </c>
      <c r="EW88" s="48">
        <v>0</v>
      </c>
      <c r="EX88" s="48">
        <v>3221146</v>
      </c>
      <c r="EY88" s="48">
        <v>197783</v>
      </c>
      <c r="EZ88" s="48">
        <v>3321674</v>
      </c>
      <c r="FA88" s="48">
        <v>0</v>
      </c>
      <c r="FB88" s="48">
        <v>0</v>
      </c>
      <c r="FC88" s="48">
        <v>0</v>
      </c>
      <c r="FD88" s="48">
        <v>92213</v>
      </c>
      <c r="FE88" s="48">
        <v>0</v>
      </c>
      <c r="FF88" s="48">
        <v>0</v>
      </c>
      <c r="FG88" s="48">
        <v>0</v>
      </c>
      <c r="FH88" s="48">
        <v>0</v>
      </c>
      <c r="FJ88" s="48">
        <v>0</v>
      </c>
      <c r="FK88" s="48">
        <v>0</v>
      </c>
      <c r="FL88" s="48">
        <v>0</v>
      </c>
      <c r="FM88" s="48">
        <v>0</v>
      </c>
      <c r="FO88" s="48">
        <v>0</v>
      </c>
      <c r="FP88" s="48">
        <v>0</v>
      </c>
      <c r="FQ88" s="48" t="s">
        <v>146</v>
      </c>
      <c r="FR88" s="48">
        <v>383.53899999999999</v>
      </c>
      <c r="FS88" s="48">
        <v>0</v>
      </c>
      <c r="FT88" s="48">
        <v>0</v>
      </c>
      <c r="FU88" s="48">
        <v>0</v>
      </c>
      <c r="FV88" s="48">
        <v>0</v>
      </c>
      <c r="FW88" s="48">
        <v>0</v>
      </c>
      <c r="FX88" s="48">
        <v>0</v>
      </c>
      <c r="FY88" s="48">
        <v>0</v>
      </c>
      <c r="FZ88" s="48">
        <v>0</v>
      </c>
      <c r="GA88" s="48">
        <v>0</v>
      </c>
      <c r="GB88" s="52">
        <v>5.3545445599999998E-2</v>
      </c>
      <c r="GC88" s="52">
        <v>4.68582762E-2</v>
      </c>
      <c r="GD88" s="48">
        <v>0</v>
      </c>
      <c r="GE88" s="48">
        <v>0</v>
      </c>
      <c r="GM88" s="48">
        <v>0</v>
      </c>
      <c r="GN88" s="48">
        <v>0</v>
      </c>
      <c r="GP88" s="48">
        <v>0</v>
      </c>
      <c r="GQ88" s="48">
        <v>0</v>
      </c>
      <c r="GR88" s="48">
        <v>0</v>
      </c>
      <c r="GS88" s="48">
        <v>615.93200000000002</v>
      </c>
      <c r="GT88" s="48">
        <v>3431735</v>
      </c>
      <c r="GU88" s="48">
        <v>0</v>
      </c>
      <c r="GV88" s="48">
        <v>2650448</v>
      </c>
      <c r="GW88" s="48">
        <v>0</v>
      </c>
      <c r="GX88" s="48">
        <v>0</v>
      </c>
      <c r="GY88" s="48">
        <v>0</v>
      </c>
      <c r="GZ88" s="48">
        <v>0</v>
      </c>
      <c r="HA88" s="48">
        <v>0</v>
      </c>
      <c r="HB88" s="48">
        <v>0</v>
      </c>
      <c r="HC88" s="48">
        <v>4804.7056220000004</v>
      </c>
      <c r="HD88" s="48">
        <v>357.178</v>
      </c>
      <c r="HE88" s="48">
        <v>1</v>
      </c>
      <c r="HF88" s="48">
        <v>0</v>
      </c>
      <c r="HG88" s="48">
        <v>5078</v>
      </c>
      <c r="HH88" s="48">
        <v>5078</v>
      </c>
      <c r="HI88" s="48">
        <v>1</v>
      </c>
      <c r="HJ88" s="48">
        <v>19.176950000000001</v>
      </c>
      <c r="HK88" s="48">
        <v>0</v>
      </c>
      <c r="HL88" s="48">
        <v>0</v>
      </c>
      <c r="HM88" s="48">
        <v>0</v>
      </c>
      <c r="HN88" s="48">
        <v>0</v>
      </c>
      <c r="HO88" s="48">
        <v>0</v>
      </c>
      <c r="HP88" s="48">
        <v>0</v>
      </c>
      <c r="HQ88" s="48">
        <v>0</v>
      </c>
      <c r="HR88" s="48">
        <v>0</v>
      </c>
      <c r="HS88" s="48">
        <v>0.97309000000000001</v>
      </c>
      <c r="HT88" s="48">
        <v>2959373</v>
      </c>
      <c r="HU88" s="48">
        <v>0</v>
      </c>
      <c r="HV88" s="48">
        <v>0</v>
      </c>
      <c r="HW88" s="48">
        <v>384046</v>
      </c>
      <c r="HX88" s="48">
        <v>192023</v>
      </c>
      <c r="HY88" s="48">
        <v>0</v>
      </c>
      <c r="IA88" s="48">
        <v>0</v>
      </c>
      <c r="IB88" s="48">
        <v>0</v>
      </c>
      <c r="IC88" s="48">
        <v>0</v>
      </c>
      <c r="ID88" s="48">
        <v>0</v>
      </c>
      <c r="IE88" s="48">
        <v>0</v>
      </c>
      <c r="IF88" s="48">
        <v>0</v>
      </c>
      <c r="IG88" s="48">
        <v>0</v>
      </c>
      <c r="IH88" s="48">
        <v>2650448</v>
      </c>
      <c r="II88" s="48">
        <v>204922</v>
      </c>
      <c r="IJ88" s="48">
        <v>671226</v>
      </c>
      <c r="IK88" s="48">
        <v>0</v>
      </c>
      <c r="IL88" s="48">
        <v>876148</v>
      </c>
      <c r="IP88" s="48">
        <v>9095</v>
      </c>
      <c r="IQ88" s="48">
        <v>0</v>
      </c>
      <c r="IR88" s="48">
        <v>0</v>
      </c>
      <c r="IS88" s="48">
        <v>0</v>
      </c>
      <c r="IT88" s="48">
        <v>0</v>
      </c>
      <c r="IU88" s="48">
        <v>0</v>
      </c>
      <c r="IV88" s="48">
        <v>1</v>
      </c>
      <c r="IW88" s="48">
        <v>0</v>
      </c>
      <c r="IX88" s="48">
        <v>0</v>
      </c>
    </row>
    <row r="89" spans="1:258" s="48" customFormat="1">
      <c r="A89" s="47">
        <v>71806</v>
      </c>
      <c r="C89" s="48">
        <v>4</v>
      </c>
      <c r="E89" s="48">
        <v>0</v>
      </c>
      <c r="F89" s="48" t="s">
        <v>330</v>
      </c>
      <c r="G89" s="48">
        <v>1</v>
      </c>
      <c r="H89" s="48">
        <v>0</v>
      </c>
      <c r="I89" s="48" t="s">
        <v>537</v>
      </c>
      <c r="J89" s="48">
        <v>0</v>
      </c>
      <c r="L89" s="48">
        <v>12</v>
      </c>
      <c r="M89" s="48" t="s">
        <v>538</v>
      </c>
      <c r="N89" s="48" t="s">
        <v>537</v>
      </c>
      <c r="O89" s="48" t="s">
        <v>537</v>
      </c>
      <c r="P89" s="48">
        <v>0</v>
      </c>
      <c r="R89" s="48">
        <v>2150.2159999999999</v>
      </c>
      <c r="S89" s="48">
        <v>0</v>
      </c>
      <c r="T89" s="48">
        <v>0</v>
      </c>
      <c r="U89" s="48">
        <v>2.056</v>
      </c>
      <c r="V89" s="48">
        <v>15.12</v>
      </c>
      <c r="W89" s="48">
        <v>2.52</v>
      </c>
      <c r="X89" s="48">
        <v>0</v>
      </c>
      <c r="Y89" s="48">
        <v>0</v>
      </c>
      <c r="Z89" s="48">
        <v>2150.2159999999999</v>
      </c>
      <c r="AA89" s="48">
        <v>0</v>
      </c>
      <c r="AB89" s="48">
        <v>0</v>
      </c>
      <c r="AC89" s="48">
        <v>0</v>
      </c>
      <c r="AD89" s="48">
        <v>248.88</v>
      </c>
      <c r="AE89" s="48">
        <v>0</v>
      </c>
      <c r="AF89" s="48">
        <v>0</v>
      </c>
      <c r="AG89" s="48">
        <v>25.948</v>
      </c>
      <c r="AH89" s="48">
        <v>0</v>
      </c>
      <c r="AI89" s="48">
        <v>0</v>
      </c>
      <c r="AJ89" s="48">
        <v>0</v>
      </c>
      <c r="AK89" s="48">
        <v>0</v>
      </c>
      <c r="AL89" s="48">
        <v>0</v>
      </c>
      <c r="AM89" s="48">
        <v>0</v>
      </c>
      <c r="AN89" s="48">
        <v>0</v>
      </c>
      <c r="AO89" s="48">
        <v>0</v>
      </c>
      <c r="AP89" s="48">
        <v>0</v>
      </c>
      <c r="AQ89" s="48">
        <v>9.3330000000000002</v>
      </c>
      <c r="AR89" s="48">
        <v>0</v>
      </c>
      <c r="AS89" s="48">
        <v>0</v>
      </c>
      <c r="AT89" s="48">
        <v>0</v>
      </c>
      <c r="AU89" s="48">
        <v>0</v>
      </c>
      <c r="AV89" s="48">
        <v>0</v>
      </c>
      <c r="AW89" s="48">
        <v>19.696000000000002</v>
      </c>
      <c r="AX89" s="48">
        <v>63.2</v>
      </c>
      <c r="AY89" s="48">
        <v>0</v>
      </c>
      <c r="AZ89" s="48">
        <v>0</v>
      </c>
      <c r="BA89" s="48">
        <v>13.897</v>
      </c>
      <c r="BB89" s="48">
        <v>2116.623</v>
      </c>
      <c r="BC89" s="48">
        <v>1210.83</v>
      </c>
      <c r="BD89" s="48">
        <v>257.161</v>
      </c>
      <c r="BE89" s="48">
        <v>107.511</v>
      </c>
      <c r="BF89" s="48">
        <v>0</v>
      </c>
      <c r="BG89" s="48">
        <v>0</v>
      </c>
      <c r="BH89" s="48">
        <v>0</v>
      </c>
      <c r="BI89" s="48">
        <v>1</v>
      </c>
      <c r="BJ89" s="48">
        <v>0</v>
      </c>
      <c r="BK89" s="48">
        <v>5078</v>
      </c>
      <c r="BL89" s="48">
        <v>6152</v>
      </c>
      <c r="BM89" s="48">
        <v>13021465</v>
      </c>
      <c r="BN89" s="48">
        <v>0</v>
      </c>
      <c r="BO89" s="48">
        <v>684669</v>
      </c>
      <c r="BP89" s="48">
        <v>158205</v>
      </c>
      <c r="BQ89" s="48">
        <v>0</v>
      </c>
      <c r="BR89" s="48">
        <v>158205</v>
      </c>
      <c r="BS89" s="48">
        <v>0</v>
      </c>
      <c r="BT89" s="48">
        <v>1489805</v>
      </c>
      <c r="BU89" s="48">
        <v>0</v>
      </c>
      <c r="BV89" s="48">
        <v>1489805</v>
      </c>
      <c r="BW89" s="48">
        <v>0</v>
      </c>
      <c r="BX89" s="48">
        <v>388806</v>
      </c>
      <c r="BY89" s="48">
        <v>0</v>
      </c>
      <c r="BZ89" s="48">
        <v>0</v>
      </c>
      <c r="CA89" s="48">
        <v>0</v>
      </c>
      <c r="CB89" s="48">
        <v>0</v>
      </c>
      <c r="CC89" s="48">
        <v>175595</v>
      </c>
      <c r="CD89" s="48">
        <v>0</v>
      </c>
      <c r="CE89" s="48">
        <v>564401</v>
      </c>
      <c r="CF89" s="48">
        <v>68442</v>
      </c>
      <c r="CG89" s="48">
        <v>115417</v>
      </c>
      <c r="CH89" s="48">
        <v>0</v>
      </c>
      <c r="CI89" s="48">
        <v>115417</v>
      </c>
      <c r="CJ89" s="48">
        <v>4667</v>
      </c>
      <c r="CK89" s="48">
        <v>79369</v>
      </c>
      <c r="CL89" s="48">
        <v>0</v>
      </c>
      <c r="CM89" s="48">
        <v>79369</v>
      </c>
      <c r="CN89" s="48">
        <v>0</v>
      </c>
      <c r="CO89" s="48">
        <v>0</v>
      </c>
      <c r="CP89" s="48">
        <v>0</v>
      </c>
      <c r="CQ89" s="48">
        <v>0</v>
      </c>
      <c r="CR89" s="48">
        <v>0</v>
      </c>
      <c r="CS89" s="48">
        <v>0</v>
      </c>
      <c r="CT89" s="48">
        <v>0</v>
      </c>
      <c r="CU89" s="48">
        <v>0</v>
      </c>
      <c r="CV89" s="48">
        <v>0</v>
      </c>
      <c r="CW89" s="48">
        <v>0</v>
      </c>
      <c r="CX89" s="48">
        <v>0</v>
      </c>
      <c r="CY89" s="48">
        <v>0</v>
      </c>
      <c r="CZ89" s="48">
        <v>0</v>
      </c>
      <c r="DA89" s="48">
        <v>0</v>
      </c>
      <c r="DB89" s="48">
        <v>0</v>
      </c>
      <c r="DC89" s="48">
        <v>0</v>
      </c>
      <c r="DD89" s="48">
        <v>0</v>
      </c>
      <c r="DE89" s="48">
        <v>0</v>
      </c>
      <c r="DF89" s="48">
        <v>0</v>
      </c>
      <c r="DG89" s="48">
        <v>0</v>
      </c>
      <c r="DH89" s="48">
        <v>4667</v>
      </c>
      <c r="DI89" s="48">
        <v>0</v>
      </c>
      <c r="DJ89" s="48">
        <v>0</v>
      </c>
      <c r="DK89" s="48">
        <v>0</v>
      </c>
      <c r="DL89" s="48">
        <v>0</v>
      </c>
      <c r="DM89" s="48">
        <v>0</v>
      </c>
      <c r="DN89" s="48">
        <v>0</v>
      </c>
      <c r="DO89" s="48">
        <v>0</v>
      </c>
      <c r="DP89" s="48">
        <v>0</v>
      </c>
      <c r="DQ89" s="48">
        <v>0</v>
      </c>
      <c r="DR89" s="48">
        <v>0</v>
      </c>
      <c r="DS89" s="48">
        <v>0</v>
      </c>
      <c r="DU89" s="48">
        <v>15497104</v>
      </c>
      <c r="DV89" s="48">
        <v>0</v>
      </c>
      <c r="DW89" s="48">
        <v>0</v>
      </c>
      <c r="DX89" s="48">
        <v>0</v>
      </c>
      <c r="DY89" s="48">
        <v>0</v>
      </c>
      <c r="DZ89" s="48">
        <v>286.61700000000002</v>
      </c>
      <c r="EA89" s="48">
        <v>616227</v>
      </c>
      <c r="EB89" s="48">
        <v>2150</v>
      </c>
      <c r="EC89" s="48">
        <v>684669</v>
      </c>
      <c r="ED89" s="48">
        <v>0</v>
      </c>
      <c r="EE89" s="48">
        <v>14812435</v>
      </c>
      <c r="EG89" s="48">
        <v>0</v>
      </c>
      <c r="EH89" s="48">
        <v>0</v>
      </c>
      <c r="EI89" s="48">
        <v>0</v>
      </c>
      <c r="EJ89" s="48">
        <v>0</v>
      </c>
      <c r="EK89" s="48">
        <v>0</v>
      </c>
      <c r="EL89" s="48">
        <v>0</v>
      </c>
      <c r="EM89" s="48">
        <v>0</v>
      </c>
      <c r="EN89" s="48">
        <v>0</v>
      </c>
      <c r="EO89" s="48">
        <v>0</v>
      </c>
      <c r="EP89" s="48">
        <v>0</v>
      </c>
      <c r="EQ89" s="48">
        <v>0</v>
      </c>
      <c r="ER89" s="48">
        <v>0</v>
      </c>
      <c r="ES89" s="48">
        <v>0</v>
      </c>
      <c r="ET89" s="48">
        <v>0</v>
      </c>
      <c r="EU89" s="48">
        <v>0</v>
      </c>
      <c r="EV89" s="48">
        <v>0</v>
      </c>
      <c r="EW89" s="48">
        <v>0</v>
      </c>
      <c r="EX89" s="48">
        <v>16283640</v>
      </c>
      <c r="EY89" s="48">
        <v>1003393</v>
      </c>
      <c r="EZ89" s="48">
        <v>16356749</v>
      </c>
      <c r="FA89" s="48">
        <v>0</v>
      </c>
      <c r="FB89" s="48">
        <v>0</v>
      </c>
      <c r="FC89" s="48">
        <v>0</v>
      </c>
      <c r="FD89" s="48">
        <v>467812</v>
      </c>
      <c r="FE89" s="48">
        <v>0</v>
      </c>
      <c r="FF89" s="48">
        <v>0</v>
      </c>
      <c r="FG89" s="48">
        <v>0</v>
      </c>
      <c r="FH89" s="48">
        <v>0</v>
      </c>
      <c r="FJ89" s="48">
        <v>0</v>
      </c>
      <c r="FK89" s="48">
        <v>0</v>
      </c>
      <c r="FL89" s="48">
        <v>0</v>
      </c>
      <c r="FM89" s="48">
        <v>0</v>
      </c>
      <c r="FO89" s="48">
        <v>0</v>
      </c>
      <c r="FP89" s="48">
        <v>0</v>
      </c>
      <c r="FQ89" s="48" t="s">
        <v>147</v>
      </c>
      <c r="FR89" s="48">
        <v>2150.2159999999999</v>
      </c>
      <c r="FS89" s="48">
        <v>0</v>
      </c>
      <c r="FT89" s="48">
        <v>0</v>
      </c>
      <c r="FU89" s="48">
        <v>0</v>
      </c>
      <c r="FV89" s="48">
        <v>0</v>
      </c>
      <c r="FW89" s="48">
        <v>0</v>
      </c>
      <c r="FX89" s="48">
        <v>0</v>
      </c>
      <c r="FY89" s="48">
        <v>0</v>
      </c>
      <c r="FZ89" s="48">
        <v>0</v>
      </c>
      <c r="GA89" s="48">
        <v>0</v>
      </c>
      <c r="GB89" s="52">
        <v>5.3545445599999998E-2</v>
      </c>
      <c r="GC89" s="52">
        <v>4.68582762E-2</v>
      </c>
      <c r="GD89" s="48">
        <v>0</v>
      </c>
      <c r="GE89" s="48">
        <v>0</v>
      </c>
      <c r="GM89" s="48">
        <v>0</v>
      </c>
      <c r="GN89" s="48">
        <v>0</v>
      </c>
      <c r="GP89" s="48">
        <v>0</v>
      </c>
      <c r="GQ89" s="48">
        <v>0</v>
      </c>
      <c r="GR89" s="48">
        <v>0</v>
      </c>
      <c r="GS89" s="48">
        <v>3124.7449999999999</v>
      </c>
      <c r="GT89" s="48">
        <v>16972976</v>
      </c>
      <c r="GU89" s="48">
        <v>0</v>
      </c>
      <c r="GV89" s="48">
        <v>17702729</v>
      </c>
      <c r="GW89" s="48">
        <v>0</v>
      </c>
      <c r="GX89" s="48">
        <v>0</v>
      </c>
      <c r="GY89" s="48">
        <v>0</v>
      </c>
      <c r="GZ89" s="48">
        <v>0</v>
      </c>
      <c r="HA89" s="48">
        <v>0</v>
      </c>
      <c r="HB89" s="48">
        <v>0</v>
      </c>
      <c r="HC89" s="48">
        <v>4804.7056220000004</v>
      </c>
      <c r="HD89" s="48">
        <v>2116.623</v>
      </c>
      <c r="HE89" s="48">
        <v>1</v>
      </c>
      <c r="HF89" s="48">
        <v>0</v>
      </c>
      <c r="HG89" s="48">
        <v>5078</v>
      </c>
      <c r="HH89" s="48">
        <v>5078</v>
      </c>
      <c r="HI89" s="48">
        <v>1</v>
      </c>
      <c r="HJ89" s="48">
        <v>107.5108</v>
      </c>
      <c r="HK89" s="48">
        <v>0</v>
      </c>
      <c r="HL89" s="48">
        <v>0</v>
      </c>
      <c r="HM89" s="48">
        <v>0</v>
      </c>
      <c r="HN89" s="48">
        <v>0</v>
      </c>
      <c r="HO89" s="48">
        <v>0</v>
      </c>
      <c r="HP89" s="48">
        <v>0</v>
      </c>
      <c r="HQ89" s="48">
        <v>0</v>
      </c>
      <c r="HR89" s="48">
        <v>0</v>
      </c>
      <c r="HS89" s="48">
        <v>0.97309000000000001</v>
      </c>
      <c r="HT89" s="48">
        <v>15013482</v>
      </c>
      <c r="HU89" s="48">
        <v>0</v>
      </c>
      <c r="HV89" s="48">
        <v>0</v>
      </c>
      <c r="HW89" s="48">
        <v>384046</v>
      </c>
      <c r="HX89" s="48">
        <v>192023</v>
      </c>
      <c r="HY89" s="48">
        <v>0</v>
      </c>
      <c r="IA89" s="48">
        <v>0</v>
      </c>
      <c r="IB89" s="48">
        <v>0</v>
      </c>
      <c r="IC89" s="48">
        <v>0</v>
      </c>
      <c r="ID89" s="48">
        <v>0</v>
      </c>
      <c r="IE89" s="48">
        <v>0</v>
      </c>
      <c r="IF89" s="48">
        <v>0</v>
      </c>
      <c r="IG89" s="48">
        <v>0</v>
      </c>
      <c r="IH89" s="48">
        <v>17702729</v>
      </c>
      <c r="II89" s="48">
        <v>684669</v>
      </c>
      <c r="IJ89" s="48">
        <v>-1345980</v>
      </c>
      <c r="IK89" s="48">
        <v>0</v>
      </c>
      <c r="IL89" s="48">
        <v>-661311</v>
      </c>
      <c r="IP89" s="48">
        <v>9095</v>
      </c>
      <c r="IQ89" s="48">
        <v>0</v>
      </c>
      <c r="IR89" s="48">
        <v>0</v>
      </c>
      <c r="IS89" s="48">
        <v>0</v>
      </c>
      <c r="IT89" s="48">
        <v>0</v>
      </c>
      <c r="IU89" s="48">
        <v>0</v>
      </c>
      <c r="IV89" s="48">
        <v>1</v>
      </c>
      <c r="IW89" s="48">
        <v>0</v>
      </c>
      <c r="IX89" s="48">
        <v>0</v>
      </c>
    </row>
    <row r="90" spans="1:258" s="48" customFormat="1">
      <c r="A90" s="47">
        <v>71807</v>
      </c>
      <c r="C90" s="48">
        <v>4</v>
      </c>
      <c r="E90" s="48">
        <v>0</v>
      </c>
      <c r="F90" s="48" t="s">
        <v>330</v>
      </c>
      <c r="G90" s="48">
        <v>1</v>
      </c>
      <c r="H90" s="48">
        <v>0</v>
      </c>
      <c r="I90" s="48" t="s">
        <v>537</v>
      </c>
      <c r="J90" s="48">
        <v>0</v>
      </c>
      <c r="L90" s="48">
        <v>12</v>
      </c>
      <c r="M90" s="48" t="s">
        <v>538</v>
      </c>
      <c r="N90" s="48" t="s">
        <v>537</v>
      </c>
      <c r="O90" s="48" t="s">
        <v>537</v>
      </c>
      <c r="P90" s="48">
        <v>0</v>
      </c>
      <c r="R90" s="48">
        <v>235.78299999999999</v>
      </c>
      <c r="S90" s="48">
        <v>0</v>
      </c>
      <c r="T90" s="48">
        <v>0</v>
      </c>
      <c r="U90" s="48">
        <v>0.372</v>
      </c>
      <c r="V90" s="48">
        <v>4.0049999999999999</v>
      </c>
      <c r="W90" s="48">
        <v>0</v>
      </c>
      <c r="X90" s="48">
        <v>0</v>
      </c>
      <c r="Y90" s="48">
        <v>0</v>
      </c>
      <c r="Z90" s="48">
        <v>235.78299999999999</v>
      </c>
      <c r="AA90" s="48">
        <v>0</v>
      </c>
      <c r="AB90" s="48">
        <v>0</v>
      </c>
      <c r="AC90" s="48">
        <v>0</v>
      </c>
      <c r="AD90" s="48">
        <v>0</v>
      </c>
      <c r="AE90" s="48">
        <v>0</v>
      </c>
      <c r="AF90" s="48">
        <v>0</v>
      </c>
      <c r="AG90" s="48">
        <v>0</v>
      </c>
      <c r="AH90" s="48">
        <v>0</v>
      </c>
      <c r="AI90" s="48">
        <v>0</v>
      </c>
      <c r="AJ90" s="48">
        <v>0</v>
      </c>
      <c r="AK90" s="48">
        <v>0</v>
      </c>
      <c r="AL90" s="48">
        <v>0</v>
      </c>
      <c r="AM90" s="48">
        <v>0</v>
      </c>
      <c r="AN90" s="48">
        <v>0</v>
      </c>
      <c r="AO90" s="48">
        <v>0</v>
      </c>
      <c r="AP90" s="48">
        <v>0</v>
      </c>
      <c r="AQ90" s="48">
        <v>0</v>
      </c>
      <c r="AR90" s="48">
        <v>0</v>
      </c>
      <c r="AS90" s="48">
        <v>0</v>
      </c>
      <c r="AT90" s="48">
        <v>0</v>
      </c>
      <c r="AU90" s="48">
        <v>0</v>
      </c>
      <c r="AV90" s="48">
        <v>0</v>
      </c>
      <c r="AW90" s="48">
        <v>4.3769999999999998</v>
      </c>
      <c r="AX90" s="48">
        <v>13.875</v>
      </c>
      <c r="AY90" s="48">
        <v>0</v>
      </c>
      <c r="AZ90" s="48">
        <v>0</v>
      </c>
      <c r="BA90" s="48">
        <v>0</v>
      </c>
      <c r="BB90" s="48">
        <v>231.40600000000001</v>
      </c>
      <c r="BC90" s="48">
        <v>196.33</v>
      </c>
      <c r="BD90" s="48">
        <v>171.667</v>
      </c>
      <c r="BE90" s="48">
        <v>0</v>
      </c>
      <c r="BF90" s="48">
        <v>0</v>
      </c>
      <c r="BG90" s="48">
        <v>0</v>
      </c>
      <c r="BH90" s="48">
        <v>11</v>
      </c>
      <c r="BI90" s="48">
        <v>1</v>
      </c>
      <c r="BJ90" s="48">
        <v>0</v>
      </c>
      <c r="BK90" s="48">
        <v>5078</v>
      </c>
      <c r="BL90" s="48">
        <v>6152</v>
      </c>
      <c r="BM90" s="48">
        <v>1423610</v>
      </c>
      <c r="BN90" s="48">
        <v>0</v>
      </c>
      <c r="BO90" s="48">
        <v>67642</v>
      </c>
      <c r="BP90" s="48">
        <v>105610</v>
      </c>
      <c r="BQ90" s="48">
        <v>0</v>
      </c>
      <c r="BR90" s="48">
        <v>105610</v>
      </c>
      <c r="BS90" s="48">
        <v>0</v>
      </c>
      <c r="BT90" s="48">
        <v>241564</v>
      </c>
      <c r="BU90" s="48">
        <v>0</v>
      </c>
      <c r="BV90" s="48">
        <v>241564</v>
      </c>
      <c r="BW90" s="48">
        <v>0</v>
      </c>
      <c r="BX90" s="48">
        <v>85359</v>
      </c>
      <c r="BY90" s="48">
        <v>0</v>
      </c>
      <c r="BZ90" s="48">
        <v>0</v>
      </c>
      <c r="CA90" s="48">
        <v>0</v>
      </c>
      <c r="CB90" s="48">
        <v>0</v>
      </c>
      <c r="CC90" s="48">
        <v>0</v>
      </c>
      <c r="CD90" s="48">
        <v>0</v>
      </c>
      <c r="CE90" s="48">
        <v>85359</v>
      </c>
      <c r="CF90" s="48">
        <v>0</v>
      </c>
      <c r="CG90" s="48">
        <v>0</v>
      </c>
      <c r="CH90" s="48">
        <v>0</v>
      </c>
      <c r="CI90" s="48">
        <v>0</v>
      </c>
      <c r="CJ90" s="48">
        <v>0</v>
      </c>
      <c r="CK90" s="48">
        <v>0</v>
      </c>
      <c r="CL90" s="48">
        <v>0</v>
      </c>
      <c r="CM90" s="48">
        <v>0</v>
      </c>
      <c r="CN90" s="48">
        <v>0</v>
      </c>
      <c r="CO90" s="48">
        <v>0</v>
      </c>
      <c r="CP90" s="48">
        <v>0</v>
      </c>
      <c r="CQ90" s="48">
        <v>0</v>
      </c>
      <c r="CR90" s="48">
        <v>0</v>
      </c>
      <c r="CS90" s="48">
        <v>0</v>
      </c>
      <c r="CT90" s="48">
        <v>0</v>
      </c>
      <c r="CU90" s="48">
        <v>0</v>
      </c>
      <c r="CV90" s="48">
        <v>0</v>
      </c>
      <c r="CW90" s="48">
        <v>0</v>
      </c>
      <c r="CX90" s="48">
        <v>0</v>
      </c>
      <c r="CY90" s="48">
        <v>0</v>
      </c>
      <c r="CZ90" s="48">
        <v>0</v>
      </c>
      <c r="DA90" s="48">
        <v>0</v>
      </c>
      <c r="DB90" s="48">
        <v>0</v>
      </c>
      <c r="DC90" s="48">
        <v>0</v>
      </c>
      <c r="DD90" s="48">
        <v>0</v>
      </c>
      <c r="DE90" s="48">
        <v>0</v>
      </c>
      <c r="DF90" s="48">
        <v>0</v>
      </c>
      <c r="DG90" s="48">
        <v>0</v>
      </c>
      <c r="DH90" s="48">
        <v>0</v>
      </c>
      <c r="DI90" s="48">
        <v>0</v>
      </c>
      <c r="DJ90" s="48">
        <v>0</v>
      </c>
      <c r="DK90" s="48">
        <v>0</v>
      </c>
      <c r="DL90" s="48">
        <v>0</v>
      </c>
      <c r="DM90" s="48">
        <v>0</v>
      </c>
      <c r="DN90" s="48">
        <v>0</v>
      </c>
      <c r="DO90" s="48">
        <v>0</v>
      </c>
      <c r="DP90" s="48">
        <v>0</v>
      </c>
      <c r="DQ90" s="48">
        <v>0</v>
      </c>
      <c r="DR90" s="48">
        <v>0</v>
      </c>
      <c r="DS90" s="48">
        <v>0</v>
      </c>
      <c r="DU90" s="48">
        <v>1856143</v>
      </c>
      <c r="DV90" s="48">
        <v>0</v>
      </c>
      <c r="DW90" s="48">
        <v>0</v>
      </c>
      <c r="DX90" s="48">
        <v>0</v>
      </c>
      <c r="DY90" s="48">
        <v>0</v>
      </c>
      <c r="DZ90" s="48">
        <v>286.61700000000002</v>
      </c>
      <c r="EA90" s="48">
        <v>67642</v>
      </c>
      <c r="EB90" s="48">
        <v>236</v>
      </c>
      <c r="EC90" s="48">
        <v>67642</v>
      </c>
      <c r="ED90" s="48">
        <v>0</v>
      </c>
      <c r="EE90" s="48">
        <v>1788501</v>
      </c>
      <c r="EG90" s="48">
        <v>0</v>
      </c>
      <c r="EH90" s="48">
        <v>0</v>
      </c>
      <c r="EI90" s="48">
        <v>0</v>
      </c>
      <c r="EJ90" s="48">
        <v>0</v>
      </c>
      <c r="EK90" s="48">
        <v>0</v>
      </c>
      <c r="EL90" s="48">
        <v>0</v>
      </c>
      <c r="EM90" s="48">
        <v>0</v>
      </c>
      <c r="EN90" s="48">
        <v>0</v>
      </c>
      <c r="EO90" s="48">
        <v>0</v>
      </c>
      <c r="EP90" s="48">
        <v>0</v>
      </c>
      <c r="EQ90" s="48">
        <v>0</v>
      </c>
      <c r="ER90" s="48">
        <v>0</v>
      </c>
      <c r="ES90" s="48">
        <v>0</v>
      </c>
      <c r="ET90" s="48">
        <v>0</v>
      </c>
      <c r="EU90" s="48">
        <v>0</v>
      </c>
      <c r="EV90" s="48">
        <v>0</v>
      </c>
      <c r="EW90" s="48">
        <v>0</v>
      </c>
      <c r="EX90" s="48">
        <v>1965494</v>
      </c>
      <c r="EY90" s="48">
        <v>120713</v>
      </c>
      <c r="EZ90" s="48">
        <v>1965494</v>
      </c>
      <c r="FA90" s="48">
        <v>0</v>
      </c>
      <c r="FB90" s="48">
        <v>0</v>
      </c>
      <c r="FC90" s="48">
        <v>0</v>
      </c>
      <c r="FD90" s="48">
        <v>56280</v>
      </c>
      <c r="FE90" s="48">
        <v>0</v>
      </c>
      <c r="FF90" s="48">
        <v>0</v>
      </c>
      <c r="FG90" s="48">
        <v>0</v>
      </c>
      <c r="FH90" s="48">
        <v>0</v>
      </c>
      <c r="FJ90" s="48">
        <v>0</v>
      </c>
      <c r="FK90" s="48">
        <v>0</v>
      </c>
      <c r="FL90" s="48">
        <v>0</v>
      </c>
      <c r="FM90" s="48">
        <v>0</v>
      </c>
      <c r="FO90" s="48">
        <v>0</v>
      </c>
      <c r="FP90" s="48">
        <v>0</v>
      </c>
      <c r="FQ90" s="48" t="s">
        <v>267</v>
      </c>
      <c r="FR90" s="48">
        <v>235.78299999999999</v>
      </c>
      <c r="FS90" s="48">
        <v>0</v>
      </c>
      <c r="FT90" s="48">
        <v>0</v>
      </c>
      <c r="FU90" s="48">
        <v>0</v>
      </c>
      <c r="FV90" s="48">
        <v>0</v>
      </c>
      <c r="FW90" s="48">
        <v>0</v>
      </c>
      <c r="FX90" s="48">
        <v>0</v>
      </c>
      <c r="FY90" s="48">
        <v>0</v>
      </c>
      <c r="FZ90" s="48">
        <v>0</v>
      </c>
      <c r="GA90" s="48">
        <v>0</v>
      </c>
      <c r="GB90" s="52">
        <v>5.3545445599999998E-2</v>
      </c>
      <c r="GC90" s="52">
        <v>4.68582762E-2</v>
      </c>
      <c r="GD90" s="48">
        <v>0</v>
      </c>
      <c r="GE90" s="48">
        <v>0</v>
      </c>
      <c r="GM90" s="48">
        <v>0</v>
      </c>
      <c r="GN90" s="48">
        <v>0</v>
      </c>
      <c r="GP90" s="48">
        <v>0</v>
      </c>
      <c r="GQ90" s="48">
        <v>0</v>
      </c>
      <c r="GR90" s="48">
        <v>0</v>
      </c>
      <c r="GS90" s="48">
        <v>375.92200000000003</v>
      </c>
      <c r="GT90" s="48">
        <v>2033136</v>
      </c>
      <c r="GU90" s="48">
        <v>0</v>
      </c>
      <c r="GV90" s="48">
        <v>2238478</v>
      </c>
      <c r="GW90" s="48">
        <v>0</v>
      </c>
      <c r="GX90" s="48">
        <v>0</v>
      </c>
      <c r="GY90" s="48">
        <v>0</v>
      </c>
      <c r="GZ90" s="48">
        <v>0</v>
      </c>
      <c r="HA90" s="48">
        <v>0</v>
      </c>
      <c r="HB90" s="48">
        <v>0</v>
      </c>
      <c r="HC90" s="48">
        <v>4804.7056220000004</v>
      </c>
      <c r="HD90" s="48">
        <v>231.40600000000001</v>
      </c>
      <c r="HE90" s="48">
        <v>1</v>
      </c>
      <c r="HF90" s="48">
        <v>0</v>
      </c>
      <c r="HG90" s="48">
        <v>5078</v>
      </c>
      <c r="HH90" s="48">
        <v>5078</v>
      </c>
      <c r="HI90" s="48">
        <v>1</v>
      </c>
      <c r="HJ90" s="48">
        <v>11.789149999999999</v>
      </c>
      <c r="HK90" s="48">
        <v>0</v>
      </c>
      <c r="HL90" s="48">
        <v>0</v>
      </c>
      <c r="HM90" s="48">
        <v>0</v>
      </c>
      <c r="HN90" s="48">
        <v>0</v>
      </c>
      <c r="HO90" s="48">
        <v>0</v>
      </c>
      <c r="HP90" s="48">
        <v>0</v>
      </c>
      <c r="HQ90" s="48">
        <v>0</v>
      </c>
      <c r="HR90" s="48">
        <v>0</v>
      </c>
      <c r="HS90" s="48">
        <v>0.97309000000000001</v>
      </c>
      <c r="HT90" s="48">
        <v>1806195</v>
      </c>
      <c r="HU90" s="48">
        <v>0</v>
      </c>
      <c r="HV90" s="48">
        <v>0</v>
      </c>
      <c r="HW90" s="48">
        <v>384046</v>
      </c>
      <c r="HX90" s="48">
        <v>192023</v>
      </c>
      <c r="HY90" s="48">
        <v>0</v>
      </c>
      <c r="IA90" s="48">
        <v>0</v>
      </c>
      <c r="IB90" s="48">
        <v>0</v>
      </c>
      <c r="IC90" s="48">
        <v>0</v>
      </c>
      <c r="ID90" s="48">
        <v>0</v>
      </c>
      <c r="IE90" s="48">
        <v>0</v>
      </c>
      <c r="IF90" s="48">
        <v>0</v>
      </c>
      <c r="IG90" s="48">
        <v>0</v>
      </c>
      <c r="IH90" s="48">
        <v>2238478</v>
      </c>
      <c r="II90" s="48">
        <v>67642</v>
      </c>
      <c r="IJ90" s="48">
        <v>-272984</v>
      </c>
      <c r="IK90" s="48">
        <v>0</v>
      </c>
      <c r="IL90" s="48">
        <v>-205342</v>
      </c>
      <c r="IP90" s="48">
        <v>9095</v>
      </c>
      <c r="IQ90" s="48">
        <v>0</v>
      </c>
      <c r="IR90" s="48">
        <v>0</v>
      </c>
      <c r="IS90" s="48">
        <v>0</v>
      </c>
      <c r="IT90" s="48">
        <v>0</v>
      </c>
      <c r="IU90" s="48">
        <v>0</v>
      </c>
      <c r="IV90" s="48">
        <v>1</v>
      </c>
      <c r="IW90" s="48">
        <v>0</v>
      </c>
      <c r="IX90" s="48">
        <v>0</v>
      </c>
    </row>
    <row r="91" spans="1:258" s="48" customFormat="1">
      <c r="A91" s="47">
        <v>71809</v>
      </c>
      <c r="C91" s="48">
        <v>4</v>
      </c>
      <c r="E91" s="48">
        <v>0</v>
      </c>
      <c r="F91" s="48" t="s">
        <v>330</v>
      </c>
      <c r="G91" s="48">
        <v>1</v>
      </c>
      <c r="H91" s="48">
        <v>0</v>
      </c>
      <c r="I91" s="48" t="s">
        <v>537</v>
      </c>
      <c r="J91" s="48">
        <v>0</v>
      </c>
      <c r="L91" s="48">
        <v>12</v>
      </c>
      <c r="M91" s="48" t="s">
        <v>538</v>
      </c>
      <c r="N91" s="48" t="s">
        <v>537</v>
      </c>
      <c r="O91" s="48" t="s">
        <v>537</v>
      </c>
      <c r="P91" s="48">
        <v>0</v>
      </c>
      <c r="R91" s="48">
        <v>172.64699999999999</v>
      </c>
      <c r="S91" s="48">
        <v>0</v>
      </c>
      <c r="T91" s="48">
        <v>0</v>
      </c>
      <c r="U91" s="48">
        <v>0.28299999999999997</v>
      </c>
      <c r="V91" s="48">
        <v>0</v>
      </c>
      <c r="W91" s="48">
        <v>0</v>
      </c>
      <c r="X91" s="48">
        <v>0</v>
      </c>
      <c r="Y91" s="48">
        <v>0</v>
      </c>
      <c r="Z91" s="48">
        <v>172.64699999999999</v>
      </c>
      <c r="AA91" s="48">
        <v>0</v>
      </c>
      <c r="AB91" s="48">
        <v>0</v>
      </c>
      <c r="AC91" s="48">
        <v>0</v>
      </c>
      <c r="AD91" s="48">
        <v>0</v>
      </c>
      <c r="AE91" s="48">
        <v>0</v>
      </c>
      <c r="AF91" s="48">
        <v>0</v>
      </c>
      <c r="AG91" s="48">
        <v>0.93899999999999995</v>
      </c>
      <c r="AH91" s="48">
        <v>0</v>
      </c>
      <c r="AI91" s="48">
        <v>0</v>
      </c>
      <c r="AJ91" s="48">
        <v>0</v>
      </c>
      <c r="AK91" s="48">
        <v>0</v>
      </c>
      <c r="AL91" s="48">
        <v>0</v>
      </c>
      <c r="AM91" s="48">
        <v>0</v>
      </c>
      <c r="AN91" s="48">
        <v>0</v>
      </c>
      <c r="AO91" s="48">
        <v>0</v>
      </c>
      <c r="AP91" s="48">
        <v>0</v>
      </c>
      <c r="AQ91" s="48">
        <v>5.6669999999999998</v>
      </c>
      <c r="AR91" s="48">
        <v>0</v>
      </c>
      <c r="AS91" s="48">
        <v>0</v>
      </c>
      <c r="AT91" s="48">
        <v>0</v>
      </c>
      <c r="AU91" s="48">
        <v>0</v>
      </c>
      <c r="AV91" s="48">
        <v>0</v>
      </c>
      <c r="AW91" s="48">
        <v>0.28299999999999997</v>
      </c>
      <c r="AX91" s="48">
        <v>1.415</v>
      </c>
      <c r="AY91" s="48">
        <v>0</v>
      </c>
      <c r="AZ91" s="48">
        <v>0</v>
      </c>
      <c r="BA91" s="48">
        <v>0</v>
      </c>
      <c r="BB91" s="48">
        <v>172.364</v>
      </c>
      <c r="BC91" s="48">
        <v>96.5</v>
      </c>
      <c r="BD91" s="48">
        <v>35.862000000000002</v>
      </c>
      <c r="BE91" s="48">
        <v>0</v>
      </c>
      <c r="BF91" s="48">
        <v>0</v>
      </c>
      <c r="BG91" s="48">
        <v>0</v>
      </c>
      <c r="BH91" s="48">
        <v>0</v>
      </c>
      <c r="BI91" s="48">
        <v>1</v>
      </c>
      <c r="BJ91" s="48">
        <v>0</v>
      </c>
      <c r="BK91" s="48">
        <v>5078</v>
      </c>
      <c r="BL91" s="48">
        <v>6152</v>
      </c>
      <c r="BM91" s="48">
        <v>1060383</v>
      </c>
      <c r="BN91" s="48">
        <v>0</v>
      </c>
      <c r="BO91" s="48">
        <v>49585</v>
      </c>
      <c r="BP91" s="48">
        <v>22062</v>
      </c>
      <c r="BQ91" s="48">
        <v>0</v>
      </c>
      <c r="BR91" s="48">
        <v>22062</v>
      </c>
      <c r="BS91" s="48">
        <v>0</v>
      </c>
      <c r="BT91" s="48">
        <v>118734</v>
      </c>
      <c r="BU91" s="48">
        <v>0</v>
      </c>
      <c r="BV91" s="48">
        <v>118734</v>
      </c>
      <c r="BW91" s="48">
        <v>0</v>
      </c>
      <c r="BX91" s="48">
        <v>8705</v>
      </c>
      <c r="BY91" s="48">
        <v>0</v>
      </c>
      <c r="BZ91" s="48">
        <v>0</v>
      </c>
      <c r="CA91" s="48">
        <v>0</v>
      </c>
      <c r="CB91" s="48">
        <v>0</v>
      </c>
      <c r="CC91" s="48">
        <v>6354</v>
      </c>
      <c r="CD91" s="48">
        <v>0</v>
      </c>
      <c r="CE91" s="48">
        <v>15059</v>
      </c>
      <c r="CF91" s="48">
        <v>0</v>
      </c>
      <c r="CG91" s="48">
        <v>0</v>
      </c>
      <c r="CH91" s="48">
        <v>0</v>
      </c>
      <c r="CI91" s="48">
        <v>0</v>
      </c>
      <c r="CJ91" s="48">
        <v>2834</v>
      </c>
      <c r="CK91" s="48">
        <v>0</v>
      </c>
      <c r="CL91" s="48">
        <v>0</v>
      </c>
      <c r="CM91" s="48">
        <v>0</v>
      </c>
      <c r="CN91" s="48">
        <v>0</v>
      </c>
      <c r="CO91" s="48">
        <v>0</v>
      </c>
      <c r="CP91" s="48">
        <v>0</v>
      </c>
      <c r="CQ91" s="48">
        <v>0</v>
      </c>
      <c r="CR91" s="48">
        <v>0</v>
      </c>
      <c r="CS91" s="48">
        <v>0</v>
      </c>
      <c r="CT91" s="48">
        <v>0</v>
      </c>
      <c r="CU91" s="48">
        <v>0</v>
      </c>
      <c r="CV91" s="48">
        <v>0</v>
      </c>
      <c r="CW91" s="48">
        <v>0</v>
      </c>
      <c r="CX91" s="48">
        <v>0</v>
      </c>
      <c r="CY91" s="48">
        <v>0</v>
      </c>
      <c r="CZ91" s="48">
        <v>0</v>
      </c>
      <c r="DA91" s="48">
        <v>0</v>
      </c>
      <c r="DB91" s="48">
        <v>0</v>
      </c>
      <c r="DC91" s="48">
        <v>0</v>
      </c>
      <c r="DD91" s="48">
        <v>0</v>
      </c>
      <c r="DE91" s="48">
        <v>0</v>
      </c>
      <c r="DF91" s="48">
        <v>0</v>
      </c>
      <c r="DG91" s="48">
        <v>0</v>
      </c>
      <c r="DH91" s="48">
        <v>2834</v>
      </c>
      <c r="DI91" s="48">
        <v>0</v>
      </c>
      <c r="DJ91" s="48">
        <v>0</v>
      </c>
      <c r="DK91" s="48">
        <v>0</v>
      </c>
      <c r="DL91" s="48">
        <v>0</v>
      </c>
      <c r="DM91" s="48">
        <v>0</v>
      </c>
      <c r="DN91" s="48">
        <v>0</v>
      </c>
      <c r="DO91" s="48">
        <v>0</v>
      </c>
      <c r="DP91" s="48">
        <v>0</v>
      </c>
      <c r="DQ91" s="48">
        <v>0</v>
      </c>
      <c r="DR91" s="48">
        <v>0</v>
      </c>
      <c r="DS91" s="48">
        <v>0</v>
      </c>
      <c r="DU91" s="48">
        <v>1216238</v>
      </c>
      <c r="DV91" s="48">
        <v>0</v>
      </c>
      <c r="DW91" s="48">
        <v>0</v>
      </c>
      <c r="DX91" s="48">
        <v>0</v>
      </c>
      <c r="DY91" s="48">
        <v>0</v>
      </c>
      <c r="DZ91" s="48">
        <v>286.61700000000002</v>
      </c>
      <c r="EA91" s="48">
        <v>49585</v>
      </c>
      <c r="EB91" s="48">
        <v>173</v>
      </c>
      <c r="EC91" s="48">
        <v>49585</v>
      </c>
      <c r="ED91" s="48">
        <v>0</v>
      </c>
      <c r="EE91" s="48">
        <v>1166653</v>
      </c>
      <c r="EG91" s="48">
        <v>0</v>
      </c>
      <c r="EH91" s="48">
        <v>0</v>
      </c>
      <c r="EI91" s="48">
        <v>0</v>
      </c>
      <c r="EJ91" s="48">
        <v>0</v>
      </c>
      <c r="EK91" s="48">
        <v>0</v>
      </c>
      <c r="EL91" s="48">
        <v>0</v>
      </c>
      <c r="EM91" s="48">
        <v>0</v>
      </c>
      <c r="EN91" s="48">
        <v>0</v>
      </c>
      <c r="EO91" s="48">
        <v>0</v>
      </c>
      <c r="EP91" s="48">
        <v>0</v>
      </c>
      <c r="EQ91" s="48">
        <v>0</v>
      </c>
      <c r="ER91" s="48">
        <v>0</v>
      </c>
      <c r="ES91" s="48">
        <v>0</v>
      </c>
      <c r="ET91" s="48">
        <v>0</v>
      </c>
      <c r="EU91" s="48">
        <v>0</v>
      </c>
      <c r="EV91" s="48">
        <v>0</v>
      </c>
      <c r="EW91" s="48">
        <v>0</v>
      </c>
      <c r="EX91" s="48">
        <v>1282628</v>
      </c>
      <c r="EY91" s="48">
        <v>79097</v>
      </c>
      <c r="EZ91" s="48">
        <v>1285462</v>
      </c>
      <c r="FA91" s="48">
        <v>0</v>
      </c>
      <c r="FB91" s="48">
        <v>0</v>
      </c>
      <c r="FC91" s="48">
        <v>0</v>
      </c>
      <c r="FD91" s="48">
        <v>36878</v>
      </c>
      <c r="FE91" s="48">
        <v>0</v>
      </c>
      <c r="FF91" s="48">
        <v>0</v>
      </c>
      <c r="FG91" s="48">
        <v>0</v>
      </c>
      <c r="FH91" s="48">
        <v>0</v>
      </c>
      <c r="FJ91" s="48">
        <v>0</v>
      </c>
      <c r="FK91" s="48">
        <v>0</v>
      </c>
      <c r="FL91" s="48">
        <v>0</v>
      </c>
      <c r="FM91" s="48">
        <v>0</v>
      </c>
      <c r="FO91" s="48">
        <v>0</v>
      </c>
      <c r="FP91" s="48">
        <v>0</v>
      </c>
      <c r="FQ91" s="48" t="s">
        <v>316</v>
      </c>
      <c r="FR91" s="48">
        <v>172.64699999999999</v>
      </c>
      <c r="FS91" s="48">
        <v>0</v>
      </c>
      <c r="FT91" s="48">
        <v>0</v>
      </c>
      <c r="FU91" s="48">
        <v>0</v>
      </c>
      <c r="FV91" s="48">
        <v>0</v>
      </c>
      <c r="FW91" s="48">
        <v>0</v>
      </c>
      <c r="FX91" s="48">
        <v>0</v>
      </c>
      <c r="FY91" s="48">
        <v>0</v>
      </c>
      <c r="FZ91" s="48">
        <v>0</v>
      </c>
      <c r="GA91" s="48">
        <v>0</v>
      </c>
      <c r="GB91" s="52">
        <v>5.3545445599999998E-2</v>
      </c>
      <c r="GC91" s="52">
        <v>4.68582762E-2</v>
      </c>
      <c r="GD91" s="48">
        <v>0</v>
      </c>
      <c r="GE91" s="48">
        <v>0</v>
      </c>
      <c r="GM91" s="48">
        <v>0</v>
      </c>
      <c r="GN91" s="48">
        <v>0</v>
      </c>
      <c r="GP91" s="48">
        <v>0</v>
      </c>
      <c r="GQ91" s="48">
        <v>0</v>
      </c>
      <c r="GR91" s="48">
        <v>0</v>
      </c>
      <c r="GS91" s="48">
        <v>246.32300000000001</v>
      </c>
      <c r="GT91" s="48">
        <v>1335047</v>
      </c>
      <c r="GU91" s="48">
        <v>0</v>
      </c>
      <c r="GV91" s="48">
        <v>965911</v>
      </c>
      <c r="GW91" s="48">
        <v>0</v>
      </c>
      <c r="GX91" s="48">
        <v>0</v>
      </c>
      <c r="GY91" s="48">
        <v>0</v>
      </c>
      <c r="GZ91" s="48">
        <v>0</v>
      </c>
      <c r="HA91" s="48">
        <v>0</v>
      </c>
      <c r="HB91" s="48">
        <v>0</v>
      </c>
      <c r="HC91" s="48">
        <v>4804.7056220000004</v>
      </c>
      <c r="HD91" s="48">
        <v>172.364</v>
      </c>
      <c r="HE91" s="48">
        <v>1</v>
      </c>
      <c r="HF91" s="48">
        <v>0</v>
      </c>
      <c r="HG91" s="48">
        <v>5078</v>
      </c>
      <c r="HH91" s="48">
        <v>5078</v>
      </c>
      <c r="HI91" s="48">
        <v>1</v>
      </c>
      <c r="HJ91" s="48">
        <v>8.6323500000000006</v>
      </c>
      <c r="HK91" s="48">
        <v>0</v>
      </c>
      <c r="HL91" s="48">
        <v>0</v>
      </c>
      <c r="HM91" s="48">
        <v>0</v>
      </c>
      <c r="HN91" s="48">
        <v>0</v>
      </c>
      <c r="HO91" s="48">
        <v>0</v>
      </c>
      <c r="HP91" s="48">
        <v>0</v>
      </c>
      <c r="HQ91" s="48">
        <v>0</v>
      </c>
      <c r="HR91" s="48">
        <v>0</v>
      </c>
      <c r="HS91" s="48">
        <v>0.97309000000000001</v>
      </c>
      <c r="HT91" s="48">
        <v>1183509</v>
      </c>
      <c r="HU91" s="48">
        <v>0</v>
      </c>
      <c r="HV91" s="48">
        <v>0</v>
      </c>
      <c r="HW91" s="48">
        <v>384046</v>
      </c>
      <c r="HX91" s="48">
        <v>192023</v>
      </c>
      <c r="HY91" s="48">
        <v>0</v>
      </c>
      <c r="IA91" s="48">
        <v>0</v>
      </c>
      <c r="IB91" s="48">
        <v>0</v>
      </c>
      <c r="IC91" s="48">
        <v>0</v>
      </c>
      <c r="ID91" s="48">
        <v>0</v>
      </c>
      <c r="IE91" s="48">
        <v>0</v>
      </c>
      <c r="IF91" s="48">
        <v>0</v>
      </c>
      <c r="IG91" s="48">
        <v>0</v>
      </c>
      <c r="IH91" s="48">
        <v>965911</v>
      </c>
      <c r="II91" s="48">
        <v>49585</v>
      </c>
      <c r="IJ91" s="48">
        <v>319551</v>
      </c>
      <c r="IK91" s="48">
        <v>0</v>
      </c>
      <c r="IL91" s="48">
        <v>369136</v>
      </c>
      <c r="IP91" s="48">
        <v>9095</v>
      </c>
      <c r="IQ91" s="48">
        <v>0</v>
      </c>
      <c r="IR91" s="48">
        <v>0</v>
      </c>
      <c r="IS91" s="48">
        <v>0</v>
      </c>
      <c r="IT91" s="48">
        <v>0</v>
      </c>
      <c r="IU91" s="48">
        <v>0</v>
      </c>
      <c r="IV91" s="48">
        <v>1</v>
      </c>
      <c r="IW91" s="48">
        <v>0</v>
      </c>
      <c r="IX91" s="48">
        <v>0</v>
      </c>
    </row>
    <row r="92" spans="1:258" s="48" customFormat="1">
      <c r="A92" s="47">
        <v>72801</v>
      </c>
      <c r="C92" s="48">
        <v>4</v>
      </c>
      <c r="E92" s="48">
        <v>0</v>
      </c>
      <c r="F92" s="48" t="s">
        <v>330</v>
      </c>
      <c r="G92" s="48">
        <v>1</v>
      </c>
      <c r="H92" s="48">
        <v>0</v>
      </c>
      <c r="I92" s="48" t="s">
        <v>537</v>
      </c>
      <c r="J92" s="48">
        <v>0</v>
      </c>
      <c r="L92" s="48">
        <v>12</v>
      </c>
      <c r="M92" s="48" t="s">
        <v>538</v>
      </c>
      <c r="N92" s="48" t="s">
        <v>537</v>
      </c>
      <c r="O92" s="48" t="s">
        <v>537</v>
      </c>
      <c r="P92" s="48">
        <v>0</v>
      </c>
      <c r="R92" s="48">
        <v>3173.2860000000001</v>
      </c>
      <c r="S92" s="48">
        <v>4.4999999999999998E-2</v>
      </c>
      <c r="T92" s="48">
        <v>2.746</v>
      </c>
      <c r="U92" s="48">
        <v>0</v>
      </c>
      <c r="V92" s="48">
        <v>38.36</v>
      </c>
      <c r="W92" s="48">
        <v>0</v>
      </c>
      <c r="X92" s="48">
        <v>6.0750000000000002</v>
      </c>
      <c r="Y92" s="48">
        <v>0</v>
      </c>
      <c r="Z92" s="48">
        <v>3173.2860000000001</v>
      </c>
      <c r="AA92" s="48">
        <v>0</v>
      </c>
      <c r="AB92" s="48">
        <v>0</v>
      </c>
      <c r="AC92" s="48">
        <v>0</v>
      </c>
      <c r="AD92" s="48">
        <v>2861.19</v>
      </c>
      <c r="AE92" s="48">
        <v>0.13100000000000001</v>
      </c>
      <c r="AF92" s="48">
        <v>0.95</v>
      </c>
      <c r="AG92" s="48">
        <v>148.417</v>
      </c>
      <c r="AH92" s="48">
        <v>0</v>
      </c>
      <c r="AI92" s="48">
        <v>0</v>
      </c>
      <c r="AJ92" s="48">
        <v>0</v>
      </c>
      <c r="AK92" s="48">
        <v>0</v>
      </c>
      <c r="AL92" s="48">
        <v>0</v>
      </c>
      <c r="AM92" s="48">
        <v>0</v>
      </c>
      <c r="AN92" s="48">
        <v>0</v>
      </c>
      <c r="AO92" s="48">
        <v>0</v>
      </c>
      <c r="AP92" s="48">
        <v>0</v>
      </c>
      <c r="AQ92" s="48">
        <v>15.667</v>
      </c>
      <c r="AR92" s="48">
        <v>0</v>
      </c>
      <c r="AS92" s="48">
        <v>0</v>
      </c>
      <c r="AT92" s="48">
        <v>2.25</v>
      </c>
      <c r="AU92" s="48">
        <v>0</v>
      </c>
      <c r="AV92" s="48">
        <v>0</v>
      </c>
      <c r="AW92" s="48">
        <v>48.176000000000002</v>
      </c>
      <c r="AX92" s="48">
        <v>141.768</v>
      </c>
      <c r="AY92" s="48">
        <v>0</v>
      </c>
      <c r="AZ92" s="48">
        <v>0</v>
      </c>
      <c r="BA92" s="48">
        <v>0</v>
      </c>
      <c r="BB92" s="48">
        <v>3125.11</v>
      </c>
      <c r="BC92" s="48">
        <v>2415</v>
      </c>
      <c r="BD92" s="48">
        <v>934.35400000000004</v>
      </c>
      <c r="BE92" s="48">
        <v>0</v>
      </c>
      <c r="BF92" s="48">
        <v>0</v>
      </c>
      <c r="BG92" s="48">
        <v>0</v>
      </c>
      <c r="BH92" s="48">
        <v>0</v>
      </c>
      <c r="BI92" s="48">
        <v>1</v>
      </c>
      <c r="BJ92" s="48">
        <v>0</v>
      </c>
      <c r="BK92" s="48">
        <v>5078</v>
      </c>
      <c r="BL92" s="48">
        <v>6152</v>
      </c>
      <c r="BM92" s="48">
        <v>19225677</v>
      </c>
      <c r="BN92" s="48">
        <v>0</v>
      </c>
      <c r="BO92" s="48">
        <v>1696263</v>
      </c>
      <c r="BP92" s="48">
        <v>574815</v>
      </c>
      <c r="BQ92" s="48">
        <v>0</v>
      </c>
      <c r="BR92" s="48">
        <v>574815</v>
      </c>
      <c r="BS92" s="48">
        <v>0</v>
      </c>
      <c r="BT92" s="48">
        <v>2971416</v>
      </c>
      <c r="BU92" s="48">
        <v>0</v>
      </c>
      <c r="BV92" s="48">
        <v>2973358</v>
      </c>
      <c r="BW92" s="48">
        <v>1942</v>
      </c>
      <c r="BX92" s="48">
        <v>872157</v>
      </c>
      <c r="BY92" s="48">
        <v>0</v>
      </c>
      <c r="BZ92" s="48">
        <v>23378</v>
      </c>
      <c r="CA92" s="48">
        <v>0</v>
      </c>
      <c r="CB92" s="48">
        <v>0</v>
      </c>
      <c r="CC92" s="48">
        <v>1004368</v>
      </c>
      <c r="CD92" s="48">
        <v>0</v>
      </c>
      <c r="CE92" s="48">
        <v>1899903</v>
      </c>
      <c r="CF92" s="48">
        <v>786827</v>
      </c>
      <c r="CG92" s="48">
        <v>0</v>
      </c>
      <c r="CH92" s="48">
        <v>0</v>
      </c>
      <c r="CI92" s="48">
        <v>0</v>
      </c>
      <c r="CJ92" s="48">
        <v>8396</v>
      </c>
      <c r="CK92" s="48">
        <v>0</v>
      </c>
      <c r="CL92" s="48">
        <v>0</v>
      </c>
      <c r="CM92" s="48">
        <v>0</v>
      </c>
      <c r="CN92" s="48">
        <v>0</v>
      </c>
      <c r="CO92" s="48">
        <v>0</v>
      </c>
      <c r="CP92" s="48">
        <v>0</v>
      </c>
      <c r="CQ92" s="48">
        <v>0</v>
      </c>
      <c r="CR92" s="48">
        <v>0</v>
      </c>
      <c r="CS92" s="48">
        <v>0</v>
      </c>
      <c r="CT92" s="48">
        <v>0</v>
      </c>
      <c r="CU92" s="48">
        <v>0</v>
      </c>
      <c r="CV92" s="48">
        <v>0</v>
      </c>
      <c r="CW92" s="48">
        <v>0</v>
      </c>
      <c r="CX92" s="48">
        <v>0</v>
      </c>
      <c r="CY92" s="48">
        <v>0</v>
      </c>
      <c r="CZ92" s="48">
        <v>0</v>
      </c>
      <c r="DA92" s="48">
        <v>0</v>
      </c>
      <c r="DB92" s="48">
        <v>0</v>
      </c>
      <c r="DC92" s="48">
        <v>0</v>
      </c>
      <c r="DD92" s="48">
        <v>0</v>
      </c>
      <c r="DE92" s="48">
        <v>0</v>
      </c>
      <c r="DF92" s="48">
        <v>0</v>
      </c>
      <c r="DG92" s="48">
        <v>0</v>
      </c>
      <c r="DH92" s="48">
        <v>8396</v>
      </c>
      <c r="DI92" s="48">
        <v>0</v>
      </c>
      <c r="DJ92" s="48">
        <v>50214</v>
      </c>
      <c r="DK92" s="48">
        <v>0</v>
      </c>
      <c r="DL92" s="48">
        <v>0</v>
      </c>
      <c r="DM92" s="48">
        <v>0</v>
      </c>
      <c r="DN92" s="48">
        <v>50214</v>
      </c>
      <c r="DO92" s="48">
        <v>0</v>
      </c>
      <c r="DP92" s="48">
        <v>0</v>
      </c>
      <c r="DQ92" s="48">
        <v>0</v>
      </c>
      <c r="DR92" s="48">
        <v>0</v>
      </c>
      <c r="DS92" s="48">
        <v>50214</v>
      </c>
      <c r="DU92" s="48">
        <v>25510794</v>
      </c>
      <c r="DV92" s="48">
        <v>0</v>
      </c>
      <c r="DW92" s="48">
        <v>0</v>
      </c>
      <c r="DX92" s="48">
        <v>0</v>
      </c>
      <c r="DY92" s="48">
        <v>0</v>
      </c>
      <c r="DZ92" s="48">
        <v>286.61700000000002</v>
      </c>
      <c r="EA92" s="48">
        <v>909436</v>
      </c>
      <c r="EB92" s="48">
        <v>3173</v>
      </c>
      <c r="EC92" s="48">
        <v>1696263</v>
      </c>
      <c r="ED92" s="48">
        <v>0</v>
      </c>
      <c r="EE92" s="48">
        <v>23814531</v>
      </c>
      <c r="EG92" s="48">
        <v>0</v>
      </c>
      <c r="EH92" s="48">
        <v>0</v>
      </c>
      <c r="EI92" s="48">
        <v>0</v>
      </c>
      <c r="EJ92" s="48">
        <v>0</v>
      </c>
      <c r="EK92" s="48">
        <v>0</v>
      </c>
      <c r="EL92" s="48">
        <v>0</v>
      </c>
      <c r="EM92" s="48">
        <v>0</v>
      </c>
      <c r="EN92" s="48">
        <v>0</v>
      </c>
      <c r="EO92" s="48">
        <v>0</v>
      </c>
      <c r="EP92" s="48">
        <v>0</v>
      </c>
      <c r="EQ92" s="48">
        <v>0</v>
      </c>
      <c r="ER92" s="48">
        <v>0</v>
      </c>
      <c r="ES92" s="48">
        <v>0</v>
      </c>
      <c r="ET92" s="48">
        <v>0</v>
      </c>
      <c r="EU92" s="48">
        <v>0</v>
      </c>
      <c r="EV92" s="48">
        <v>0</v>
      </c>
      <c r="EW92" s="48">
        <v>0</v>
      </c>
      <c r="EX92" s="48">
        <v>26167306</v>
      </c>
      <c r="EY92" s="48">
        <v>1604642</v>
      </c>
      <c r="EZ92" s="48">
        <v>26962529</v>
      </c>
      <c r="FA92" s="48">
        <v>0</v>
      </c>
      <c r="FB92" s="48">
        <v>0</v>
      </c>
      <c r="FC92" s="48">
        <v>0</v>
      </c>
      <c r="FD92" s="48">
        <v>748133</v>
      </c>
      <c r="FE92" s="48">
        <v>0</v>
      </c>
      <c r="FF92" s="48">
        <v>0</v>
      </c>
      <c r="FG92" s="48">
        <v>0</v>
      </c>
      <c r="FH92" s="48">
        <v>0</v>
      </c>
      <c r="FJ92" s="48">
        <v>0</v>
      </c>
      <c r="FK92" s="48">
        <v>0</v>
      </c>
      <c r="FL92" s="48">
        <v>0</v>
      </c>
      <c r="FM92" s="48">
        <v>0</v>
      </c>
      <c r="FO92" s="48">
        <v>0</v>
      </c>
      <c r="FP92" s="48">
        <v>0</v>
      </c>
      <c r="FQ92" s="48" t="s">
        <v>350</v>
      </c>
      <c r="FR92" s="48">
        <v>3173.2860000000001</v>
      </c>
      <c r="FS92" s="48">
        <v>0</v>
      </c>
      <c r="FT92" s="48">
        <v>0</v>
      </c>
      <c r="FU92" s="48">
        <v>0</v>
      </c>
      <c r="FV92" s="48">
        <v>0</v>
      </c>
      <c r="FW92" s="48">
        <v>0</v>
      </c>
      <c r="FX92" s="48">
        <v>0</v>
      </c>
      <c r="FY92" s="48">
        <v>0</v>
      </c>
      <c r="FZ92" s="48">
        <v>0</v>
      </c>
      <c r="GA92" s="48">
        <v>0</v>
      </c>
      <c r="GB92" s="52">
        <v>5.3545445599999998E-2</v>
      </c>
      <c r="GC92" s="52">
        <v>4.68582762E-2</v>
      </c>
      <c r="GD92" s="48">
        <v>0</v>
      </c>
      <c r="GE92" s="48">
        <v>0</v>
      </c>
      <c r="GM92" s="48">
        <v>0</v>
      </c>
      <c r="GN92" s="48">
        <v>0</v>
      </c>
      <c r="GP92" s="48">
        <v>0</v>
      </c>
      <c r="GQ92" s="48">
        <v>0</v>
      </c>
      <c r="GR92" s="48">
        <v>0</v>
      </c>
      <c r="GS92" s="48">
        <v>4997.1409999999996</v>
      </c>
      <c r="GT92" s="48">
        <v>27871965</v>
      </c>
      <c r="GU92" s="48">
        <v>0</v>
      </c>
      <c r="GV92" s="48">
        <v>39287715</v>
      </c>
      <c r="GW92" s="48">
        <v>0</v>
      </c>
      <c r="GX92" s="48">
        <v>0</v>
      </c>
      <c r="GY92" s="48">
        <v>0</v>
      </c>
      <c r="GZ92" s="48">
        <v>0</v>
      </c>
      <c r="HA92" s="48">
        <v>0</v>
      </c>
      <c r="HB92" s="48">
        <v>0</v>
      </c>
      <c r="HC92" s="48">
        <v>4804.7056220000004</v>
      </c>
      <c r="HD92" s="48">
        <v>3125.11</v>
      </c>
      <c r="HE92" s="48">
        <v>1</v>
      </c>
      <c r="HF92" s="48">
        <v>0</v>
      </c>
      <c r="HG92" s="48">
        <v>5078</v>
      </c>
      <c r="HH92" s="48">
        <v>5078</v>
      </c>
      <c r="HI92" s="48">
        <v>1</v>
      </c>
      <c r="HJ92" s="48">
        <v>158.6643</v>
      </c>
      <c r="HK92" s="48">
        <v>0</v>
      </c>
      <c r="HL92" s="48">
        <v>0</v>
      </c>
      <c r="HM92" s="48">
        <v>0</v>
      </c>
      <c r="HN92" s="48">
        <v>0</v>
      </c>
      <c r="HO92" s="48">
        <v>0</v>
      </c>
      <c r="HP92" s="48">
        <v>0</v>
      </c>
      <c r="HQ92" s="48">
        <v>0</v>
      </c>
      <c r="HR92" s="48">
        <v>0</v>
      </c>
      <c r="HS92" s="48">
        <v>0.97309000000000001</v>
      </c>
      <c r="HT92" s="48">
        <v>24009791</v>
      </c>
      <c r="HU92" s="48">
        <v>0</v>
      </c>
      <c r="HV92" s="48">
        <v>0</v>
      </c>
      <c r="HW92" s="48">
        <v>384046</v>
      </c>
      <c r="HX92" s="48">
        <v>192023</v>
      </c>
      <c r="HY92" s="48">
        <v>0</v>
      </c>
      <c r="IA92" s="48">
        <v>0</v>
      </c>
      <c r="IB92" s="48">
        <v>0</v>
      </c>
      <c r="IC92" s="48">
        <v>0</v>
      </c>
      <c r="ID92" s="48">
        <v>0</v>
      </c>
      <c r="IE92" s="48">
        <v>0</v>
      </c>
      <c r="IF92" s="48">
        <v>0</v>
      </c>
      <c r="IG92" s="48">
        <v>0</v>
      </c>
      <c r="IH92" s="48">
        <v>39287715</v>
      </c>
      <c r="II92" s="48">
        <v>1696263</v>
      </c>
      <c r="IJ92" s="48">
        <v>-12325186</v>
      </c>
      <c r="IK92" s="48">
        <v>0</v>
      </c>
      <c r="IL92" s="48">
        <v>-10628923</v>
      </c>
      <c r="IP92" s="48">
        <v>9095</v>
      </c>
      <c r="IQ92" s="48">
        <v>0</v>
      </c>
      <c r="IR92" s="48">
        <v>0</v>
      </c>
      <c r="IS92" s="48">
        <v>0</v>
      </c>
      <c r="IT92" s="48">
        <v>0</v>
      </c>
      <c r="IU92" s="48">
        <v>0</v>
      </c>
      <c r="IV92" s="48">
        <v>1</v>
      </c>
      <c r="IW92" s="48">
        <v>0</v>
      </c>
      <c r="IX92" s="48">
        <v>0</v>
      </c>
    </row>
    <row r="93" spans="1:258" s="48" customFormat="1">
      <c r="A93" s="47">
        <v>72802</v>
      </c>
      <c r="C93" s="48">
        <v>4</v>
      </c>
      <c r="E93" s="48">
        <v>0</v>
      </c>
      <c r="F93" s="48" t="s">
        <v>330</v>
      </c>
      <c r="G93" s="48">
        <v>1</v>
      </c>
      <c r="H93" s="48">
        <v>0</v>
      </c>
      <c r="I93" s="48" t="s">
        <v>537</v>
      </c>
      <c r="J93" s="48">
        <v>0</v>
      </c>
      <c r="L93" s="48">
        <v>12</v>
      </c>
      <c r="M93" s="48" t="s">
        <v>538</v>
      </c>
      <c r="N93" s="48" t="s">
        <v>537</v>
      </c>
      <c r="O93" s="48" t="s">
        <v>537</v>
      </c>
      <c r="P93" s="48">
        <v>0</v>
      </c>
      <c r="R93" s="48">
        <v>146.554</v>
      </c>
      <c r="S93" s="48">
        <v>0</v>
      </c>
      <c r="T93" s="48">
        <v>0</v>
      </c>
      <c r="U93" s="48">
        <v>0</v>
      </c>
      <c r="V93" s="48">
        <v>0.96099999999999997</v>
      </c>
      <c r="W93" s="48">
        <v>0</v>
      </c>
      <c r="X93" s="48">
        <v>0</v>
      </c>
      <c r="Y93" s="48">
        <v>0</v>
      </c>
      <c r="Z93" s="48">
        <v>146.554</v>
      </c>
      <c r="AA93" s="48">
        <v>0</v>
      </c>
      <c r="AB93" s="48">
        <v>0</v>
      </c>
      <c r="AC93" s="48">
        <v>0</v>
      </c>
      <c r="AD93" s="48">
        <v>130.38</v>
      </c>
      <c r="AE93" s="48">
        <v>1.0740000000000001</v>
      </c>
      <c r="AF93" s="48">
        <v>10.723000000000001</v>
      </c>
      <c r="AG93" s="48">
        <v>5.718</v>
      </c>
      <c r="AH93" s="48">
        <v>0</v>
      </c>
      <c r="AI93" s="48">
        <v>0</v>
      </c>
      <c r="AJ93" s="48">
        <v>0</v>
      </c>
      <c r="AK93" s="48">
        <v>0</v>
      </c>
      <c r="AL93" s="48">
        <v>0</v>
      </c>
      <c r="AM93" s="48">
        <v>0</v>
      </c>
      <c r="AN93" s="48">
        <v>0</v>
      </c>
      <c r="AO93" s="48">
        <v>0</v>
      </c>
      <c r="AP93" s="48">
        <v>0</v>
      </c>
      <c r="AQ93" s="48">
        <v>0</v>
      </c>
      <c r="AR93" s="48">
        <v>0</v>
      </c>
      <c r="AS93" s="48">
        <v>0</v>
      </c>
      <c r="AT93" s="48">
        <v>0</v>
      </c>
      <c r="AU93" s="48">
        <v>0</v>
      </c>
      <c r="AV93" s="48">
        <v>0</v>
      </c>
      <c r="AW93" s="48">
        <v>11.683999999999999</v>
      </c>
      <c r="AX93" s="48">
        <v>2.883</v>
      </c>
      <c r="AY93" s="48">
        <v>0</v>
      </c>
      <c r="AZ93" s="48">
        <v>0</v>
      </c>
      <c r="BA93" s="48">
        <v>6.556</v>
      </c>
      <c r="BB93" s="48">
        <v>128.31399999999999</v>
      </c>
      <c r="BC93" s="48">
        <v>153.83000000000001</v>
      </c>
      <c r="BD93" s="48">
        <v>6.2869999999999999</v>
      </c>
      <c r="BE93" s="48">
        <v>0</v>
      </c>
      <c r="BF93" s="48">
        <v>0</v>
      </c>
      <c r="BG93" s="48">
        <v>0</v>
      </c>
      <c r="BH93" s="48">
        <v>0</v>
      </c>
      <c r="BI93" s="48">
        <v>1</v>
      </c>
      <c r="BJ93" s="48">
        <v>0</v>
      </c>
      <c r="BK93" s="48">
        <v>5078</v>
      </c>
      <c r="BL93" s="48">
        <v>6152</v>
      </c>
      <c r="BM93" s="48">
        <v>789388</v>
      </c>
      <c r="BN93" s="48">
        <v>0</v>
      </c>
      <c r="BO93" s="48">
        <v>77128</v>
      </c>
      <c r="BP93" s="48">
        <v>3868</v>
      </c>
      <c r="BQ93" s="48">
        <v>0</v>
      </c>
      <c r="BR93" s="48">
        <v>3868</v>
      </c>
      <c r="BS93" s="48">
        <v>0</v>
      </c>
      <c r="BT93" s="48">
        <v>189272</v>
      </c>
      <c r="BU93" s="48">
        <v>0</v>
      </c>
      <c r="BV93" s="48">
        <v>205195</v>
      </c>
      <c r="BW93" s="48">
        <v>15923</v>
      </c>
      <c r="BX93" s="48">
        <v>17736</v>
      </c>
      <c r="BY93" s="48">
        <v>0</v>
      </c>
      <c r="BZ93" s="48">
        <v>263872</v>
      </c>
      <c r="CA93" s="48">
        <v>0</v>
      </c>
      <c r="CB93" s="48">
        <v>0</v>
      </c>
      <c r="CC93" s="48">
        <v>38695</v>
      </c>
      <c r="CD93" s="48">
        <v>0</v>
      </c>
      <c r="CE93" s="48">
        <v>320303</v>
      </c>
      <c r="CF93" s="48">
        <v>35855</v>
      </c>
      <c r="CG93" s="48">
        <v>54449</v>
      </c>
      <c r="CH93" s="48">
        <v>0</v>
      </c>
      <c r="CI93" s="48">
        <v>54449</v>
      </c>
      <c r="CJ93" s="48">
        <v>0</v>
      </c>
      <c r="CK93" s="48">
        <v>0</v>
      </c>
      <c r="CL93" s="48">
        <v>0</v>
      </c>
      <c r="CM93" s="48">
        <v>0</v>
      </c>
      <c r="CN93" s="48">
        <v>0</v>
      </c>
      <c r="CO93" s="48">
        <v>0</v>
      </c>
      <c r="CP93" s="48">
        <v>0</v>
      </c>
      <c r="CQ93" s="48">
        <v>0</v>
      </c>
      <c r="CR93" s="48">
        <v>0</v>
      </c>
      <c r="CS93" s="48">
        <v>0</v>
      </c>
      <c r="CT93" s="48">
        <v>0</v>
      </c>
      <c r="CU93" s="48">
        <v>0</v>
      </c>
      <c r="CV93" s="48">
        <v>0</v>
      </c>
      <c r="CW93" s="48">
        <v>0</v>
      </c>
      <c r="CX93" s="48">
        <v>0</v>
      </c>
      <c r="CY93" s="48">
        <v>0</v>
      </c>
      <c r="CZ93" s="48">
        <v>0</v>
      </c>
      <c r="DA93" s="48">
        <v>0</v>
      </c>
      <c r="DB93" s="48">
        <v>0</v>
      </c>
      <c r="DC93" s="48">
        <v>0</v>
      </c>
      <c r="DD93" s="48">
        <v>0</v>
      </c>
      <c r="DE93" s="48">
        <v>0</v>
      </c>
      <c r="DF93" s="48">
        <v>0</v>
      </c>
      <c r="DG93" s="48">
        <v>0</v>
      </c>
      <c r="DH93" s="48">
        <v>0</v>
      </c>
      <c r="DI93" s="48">
        <v>0</v>
      </c>
      <c r="DJ93" s="48">
        <v>0</v>
      </c>
      <c r="DK93" s="48">
        <v>0</v>
      </c>
      <c r="DL93" s="48">
        <v>0</v>
      </c>
      <c r="DM93" s="48">
        <v>0</v>
      </c>
      <c r="DN93" s="48">
        <v>0</v>
      </c>
      <c r="DO93" s="48">
        <v>0</v>
      </c>
      <c r="DP93" s="48">
        <v>0</v>
      </c>
      <c r="DQ93" s="48">
        <v>0</v>
      </c>
      <c r="DR93" s="48">
        <v>0</v>
      </c>
      <c r="DS93" s="48">
        <v>0</v>
      </c>
      <c r="DU93" s="48">
        <v>1409058</v>
      </c>
      <c r="DV93" s="48">
        <v>0</v>
      </c>
      <c r="DW93" s="48">
        <v>0</v>
      </c>
      <c r="DX93" s="48">
        <v>0</v>
      </c>
      <c r="DY93" s="48">
        <v>0</v>
      </c>
      <c r="DZ93" s="48">
        <v>286.61700000000002</v>
      </c>
      <c r="EA93" s="48">
        <v>41273</v>
      </c>
      <c r="EB93" s="48">
        <v>144</v>
      </c>
      <c r="EC93" s="48">
        <v>77128</v>
      </c>
      <c r="ED93" s="48">
        <v>0</v>
      </c>
      <c r="EE93" s="48">
        <v>1331930</v>
      </c>
      <c r="EG93" s="48">
        <v>0</v>
      </c>
      <c r="EH93" s="48">
        <v>0</v>
      </c>
      <c r="EI93" s="48">
        <v>0</v>
      </c>
      <c r="EJ93" s="48">
        <v>0</v>
      </c>
      <c r="EK93" s="48">
        <v>0</v>
      </c>
      <c r="EL93" s="48">
        <v>0</v>
      </c>
      <c r="EM93" s="48">
        <v>0</v>
      </c>
      <c r="EN93" s="48">
        <v>0</v>
      </c>
      <c r="EO93" s="48">
        <v>0</v>
      </c>
      <c r="EP93" s="48">
        <v>0</v>
      </c>
      <c r="EQ93" s="48">
        <v>0</v>
      </c>
      <c r="ER93" s="48">
        <v>0</v>
      </c>
      <c r="ES93" s="48">
        <v>0</v>
      </c>
      <c r="ET93" s="48">
        <v>0</v>
      </c>
      <c r="EU93" s="48">
        <v>0</v>
      </c>
      <c r="EV93" s="48">
        <v>0</v>
      </c>
      <c r="EW93" s="48">
        <v>0</v>
      </c>
      <c r="EX93" s="48">
        <v>1462872</v>
      </c>
      <c r="EY93" s="48">
        <v>89305</v>
      </c>
      <c r="EZ93" s="48">
        <v>1498727</v>
      </c>
      <c r="FA93" s="48">
        <v>0</v>
      </c>
      <c r="FB93" s="48">
        <v>0</v>
      </c>
      <c r="FC93" s="48">
        <v>0</v>
      </c>
      <c r="FD93" s="48">
        <v>41637</v>
      </c>
      <c r="FE93" s="48">
        <v>0</v>
      </c>
      <c r="FF93" s="48">
        <v>0</v>
      </c>
      <c r="FG93" s="48">
        <v>0</v>
      </c>
      <c r="FH93" s="48">
        <v>0</v>
      </c>
      <c r="FJ93" s="48">
        <v>0</v>
      </c>
      <c r="FK93" s="48">
        <v>0</v>
      </c>
      <c r="FL93" s="48">
        <v>0</v>
      </c>
      <c r="FM93" s="48">
        <v>0</v>
      </c>
      <c r="FO93" s="48">
        <v>0</v>
      </c>
      <c r="FP93" s="48">
        <v>0</v>
      </c>
      <c r="FQ93" s="48" t="s">
        <v>95</v>
      </c>
      <c r="FR93" s="48">
        <v>146.554</v>
      </c>
      <c r="FS93" s="48">
        <v>0</v>
      </c>
      <c r="FT93" s="48">
        <v>0</v>
      </c>
      <c r="FU93" s="48">
        <v>0</v>
      </c>
      <c r="FV93" s="48">
        <v>0</v>
      </c>
      <c r="FW93" s="48">
        <v>0</v>
      </c>
      <c r="FX93" s="48">
        <v>0</v>
      </c>
      <c r="FY93" s="48">
        <v>0</v>
      </c>
      <c r="FZ93" s="48">
        <v>0</v>
      </c>
      <c r="GA93" s="48">
        <v>0</v>
      </c>
      <c r="GB93" s="52">
        <v>5.3545445599999998E-2</v>
      </c>
      <c r="GC93" s="52">
        <v>4.68582762E-2</v>
      </c>
      <c r="GD93" s="48">
        <v>0</v>
      </c>
      <c r="GE93" s="48">
        <v>0</v>
      </c>
      <c r="GM93" s="48">
        <v>0</v>
      </c>
      <c r="GN93" s="48">
        <v>0</v>
      </c>
      <c r="GP93" s="48">
        <v>0</v>
      </c>
      <c r="GQ93" s="48">
        <v>0</v>
      </c>
      <c r="GR93" s="48">
        <v>0</v>
      </c>
      <c r="GS93" s="48">
        <v>278.113</v>
      </c>
      <c r="GT93" s="48">
        <v>1540000</v>
      </c>
      <c r="GU93" s="48">
        <v>0</v>
      </c>
      <c r="GV93" s="48">
        <v>1950832</v>
      </c>
      <c r="GW93" s="48">
        <v>0</v>
      </c>
      <c r="GX93" s="48">
        <v>0</v>
      </c>
      <c r="GY93" s="48">
        <v>0</v>
      </c>
      <c r="GZ93" s="48">
        <v>0</v>
      </c>
      <c r="HA93" s="48">
        <v>0</v>
      </c>
      <c r="HB93" s="48">
        <v>0</v>
      </c>
      <c r="HC93" s="48">
        <v>4804.7056220000004</v>
      </c>
      <c r="HD93" s="48">
        <v>128.31399999999999</v>
      </c>
      <c r="HE93" s="48">
        <v>1</v>
      </c>
      <c r="HF93" s="48">
        <v>0</v>
      </c>
      <c r="HG93" s="48">
        <v>5078</v>
      </c>
      <c r="HH93" s="48">
        <v>5078</v>
      </c>
      <c r="HI93" s="48">
        <v>1</v>
      </c>
      <c r="HJ93" s="48">
        <v>7.3277000000000001</v>
      </c>
      <c r="HK93" s="48">
        <v>0</v>
      </c>
      <c r="HL93" s="48">
        <v>0</v>
      </c>
      <c r="HM93" s="48">
        <v>0</v>
      </c>
      <c r="HN93" s="48">
        <v>0</v>
      </c>
      <c r="HO93" s="48">
        <v>0</v>
      </c>
      <c r="HP93" s="48">
        <v>0</v>
      </c>
      <c r="HQ93" s="48">
        <v>0</v>
      </c>
      <c r="HR93" s="48">
        <v>0</v>
      </c>
      <c r="HS93" s="48">
        <v>0.97309000000000001</v>
      </c>
      <c r="HT93" s="48">
        <v>1336251</v>
      </c>
      <c r="HU93" s="48">
        <v>0</v>
      </c>
      <c r="HV93" s="48">
        <v>0</v>
      </c>
      <c r="HW93" s="48">
        <v>384046</v>
      </c>
      <c r="HX93" s="48">
        <v>192023</v>
      </c>
      <c r="HY93" s="48">
        <v>0</v>
      </c>
      <c r="IA93" s="48">
        <v>0</v>
      </c>
      <c r="IB93" s="48">
        <v>0</v>
      </c>
      <c r="IC93" s="48">
        <v>0</v>
      </c>
      <c r="ID93" s="48">
        <v>0</v>
      </c>
      <c r="IE93" s="48">
        <v>0</v>
      </c>
      <c r="IF93" s="48">
        <v>0</v>
      </c>
      <c r="IG93" s="48">
        <v>0</v>
      </c>
      <c r="IH93" s="48">
        <v>1950832</v>
      </c>
      <c r="II93" s="48">
        <v>77128</v>
      </c>
      <c r="IJ93" s="48">
        <v>-452105</v>
      </c>
      <c r="IK93" s="48">
        <v>0</v>
      </c>
      <c r="IL93" s="48">
        <v>-374977</v>
      </c>
      <c r="IP93" s="48">
        <v>9095</v>
      </c>
      <c r="IQ93" s="48">
        <v>0</v>
      </c>
      <c r="IR93" s="48">
        <v>0</v>
      </c>
      <c r="IS93" s="48">
        <v>0</v>
      </c>
      <c r="IT93" s="48">
        <v>0</v>
      </c>
      <c r="IU93" s="48">
        <v>0</v>
      </c>
      <c r="IV93" s="48">
        <v>1</v>
      </c>
      <c r="IW93" s="48">
        <v>0</v>
      </c>
      <c r="IX93" s="48">
        <v>0</v>
      </c>
    </row>
    <row r="94" spans="1:258" s="48" customFormat="1">
      <c r="A94" s="47">
        <v>84801</v>
      </c>
      <c r="C94" s="48">
        <v>4</v>
      </c>
      <c r="E94" s="48">
        <v>0</v>
      </c>
      <c r="F94" s="48" t="s">
        <v>330</v>
      </c>
      <c r="G94" s="48">
        <v>1</v>
      </c>
      <c r="H94" s="48">
        <v>0</v>
      </c>
      <c r="I94" s="48" t="s">
        <v>537</v>
      </c>
      <c r="J94" s="48">
        <v>0</v>
      </c>
      <c r="L94" s="48">
        <v>12</v>
      </c>
      <c r="M94" s="48" t="s">
        <v>538</v>
      </c>
      <c r="N94" s="48" t="s">
        <v>537</v>
      </c>
      <c r="O94" s="48" t="s">
        <v>537</v>
      </c>
      <c r="P94" s="48">
        <v>0</v>
      </c>
      <c r="R94" s="48">
        <v>346.99200000000002</v>
      </c>
      <c r="S94" s="48">
        <v>0</v>
      </c>
      <c r="T94" s="48">
        <v>0</v>
      </c>
      <c r="U94" s="48">
        <v>8.4000000000000005E-2</v>
      </c>
      <c r="V94" s="48">
        <v>0</v>
      </c>
      <c r="W94" s="48">
        <v>0</v>
      </c>
      <c r="X94" s="48">
        <v>0</v>
      </c>
      <c r="Y94" s="48">
        <v>0</v>
      </c>
      <c r="Z94" s="48">
        <v>346.99200000000002</v>
      </c>
      <c r="AA94" s="48">
        <v>0</v>
      </c>
      <c r="AB94" s="48">
        <v>0</v>
      </c>
      <c r="AC94" s="48">
        <v>0</v>
      </c>
      <c r="AD94" s="48">
        <v>0</v>
      </c>
      <c r="AE94" s="48">
        <v>0</v>
      </c>
      <c r="AF94" s="48">
        <v>0</v>
      </c>
      <c r="AG94" s="48">
        <v>0.63900000000000001</v>
      </c>
      <c r="AH94" s="48">
        <v>0</v>
      </c>
      <c r="AI94" s="48">
        <v>0</v>
      </c>
      <c r="AJ94" s="48">
        <v>0</v>
      </c>
      <c r="AK94" s="48">
        <v>0</v>
      </c>
      <c r="AL94" s="48">
        <v>0</v>
      </c>
      <c r="AM94" s="48">
        <v>0</v>
      </c>
      <c r="AN94" s="48">
        <v>0</v>
      </c>
      <c r="AO94" s="48">
        <v>0</v>
      </c>
      <c r="AP94" s="48">
        <v>0</v>
      </c>
      <c r="AQ94" s="48">
        <v>0</v>
      </c>
      <c r="AR94" s="48">
        <v>0</v>
      </c>
      <c r="AS94" s="48">
        <v>0</v>
      </c>
      <c r="AT94" s="48">
        <v>0</v>
      </c>
      <c r="AU94" s="48">
        <v>0</v>
      </c>
      <c r="AV94" s="48">
        <v>0</v>
      </c>
      <c r="AW94" s="48">
        <v>8.4000000000000005E-2</v>
      </c>
      <c r="AX94" s="48">
        <v>0.42</v>
      </c>
      <c r="AY94" s="48">
        <v>0</v>
      </c>
      <c r="AZ94" s="48">
        <v>0</v>
      </c>
      <c r="BA94" s="48">
        <v>0</v>
      </c>
      <c r="BB94" s="48">
        <v>346.90800000000002</v>
      </c>
      <c r="BC94" s="48">
        <v>302.17</v>
      </c>
      <c r="BD94" s="48">
        <v>1.4830000000000001</v>
      </c>
      <c r="BE94" s="48">
        <v>17.350000000000001</v>
      </c>
      <c r="BF94" s="48">
        <v>0</v>
      </c>
      <c r="BG94" s="48">
        <v>0</v>
      </c>
      <c r="BH94" s="48">
        <v>39</v>
      </c>
      <c r="BI94" s="48">
        <v>1</v>
      </c>
      <c r="BJ94" s="48">
        <v>0</v>
      </c>
      <c r="BK94" s="48">
        <v>5078</v>
      </c>
      <c r="BL94" s="48">
        <v>6152</v>
      </c>
      <c r="BM94" s="48">
        <v>2134178</v>
      </c>
      <c r="BN94" s="48">
        <v>0</v>
      </c>
      <c r="BO94" s="48">
        <v>99456</v>
      </c>
      <c r="BP94" s="48">
        <v>912</v>
      </c>
      <c r="BQ94" s="48">
        <v>0</v>
      </c>
      <c r="BR94" s="48">
        <v>912</v>
      </c>
      <c r="BS94" s="48">
        <v>0</v>
      </c>
      <c r="BT94" s="48">
        <v>371790</v>
      </c>
      <c r="BU94" s="48">
        <v>0</v>
      </c>
      <c r="BV94" s="48">
        <v>371790</v>
      </c>
      <c r="BW94" s="48">
        <v>0</v>
      </c>
      <c r="BX94" s="48">
        <v>2584</v>
      </c>
      <c r="BY94" s="48">
        <v>0</v>
      </c>
      <c r="BZ94" s="48">
        <v>0</v>
      </c>
      <c r="CA94" s="48">
        <v>0</v>
      </c>
      <c r="CB94" s="48">
        <v>0</v>
      </c>
      <c r="CC94" s="48">
        <v>4324</v>
      </c>
      <c r="CD94" s="48">
        <v>0</v>
      </c>
      <c r="CE94" s="48">
        <v>6908</v>
      </c>
      <c r="CF94" s="48">
        <v>0</v>
      </c>
      <c r="CG94" s="48">
        <v>0</v>
      </c>
      <c r="CH94" s="48">
        <v>0</v>
      </c>
      <c r="CI94" s="48">
        <v>0</v>
      </c>
      <c r="CJ94" s="48">
        <v>0</v>
      </c>
      <c r="CK94" s="48">
        <v>12808</v>
      </c>
      <c r="CL94" s="48">
        <v>0</v>
      </c>
      <c r="CM94" s="48">
        <v>12808</v>
      </c>
      <c r="CN94" s="48">
        <v>0</v>
      </c>
      <c r="CO94" s="48">
        <v>0</v>
      </c>
      <c r="CP94" s="48">
        <v>0</v>
      </c>
      <c r="CQ94" s="48">
        <v>0</v>
      </c>
      <c r="CR94" s="48">
        <v>0</v>
      </c>
      <c r="CS94" s="48">
        <v>0</v>
      </c>
      <c r="CT94" s="48">
        <v>0</v>
      </c>
      <c r="CU94" s="48">
        <v>0</v>
      </c>
      <c r="CV94" s="48">
        <v>0</v>
      </c>
      <c r="CW94" s="48">
        <v>0</v>
      </c>
      <c r="CX94" s="48">
        <v>0</v>
      </c>
      <c r="CY94" s="48">
        <v>0</v>
      </c>
      <c r="CZ94" s="48">
        <v>0</v>
      </c>
      <c r="DA94" s="48">
        <v>0</v>
      </c>
      <c r="DB94" s="48">
        <v>0</v>
      </c>
      <c r="DC94" s="48">
        <v>0</v>
      </c>
      <c r="DD94" s="48">
        <v>0</v>
      </c>
      <c r="DE94" s="48">
        <v>0</v>
      </c>
      <c r="DF94" s="48">
        <v>0</v>
      </c>
      <c r="DG94" s="48">
        <v>0</v>
      </c>
      <c r="DH94" s="48">
        <v>14309</v>
      </c>
      <c r="DI94" s="48">
        <v>0</v>
      </c>
      <c r="DJ94" s="48">
        <v>0</v>
      </c>
      <c r="DK94" s="48">
        <v>0</v>
      </c>
      <c r="DL94" s="48">
        <v>0</v>
      </c>
      <c r="DM94" s="48">
        <v>14309</v>
      </c>
      <c r="DN94" s="48">
        <v>0</v>
      </c>
      <c r="DO94" s="48">
        <v>0</v>
      </c>
      <c r="DP94" s="48">
        <v>0</v>
      </c>
      <c r="DQ94" s="48">
        <v>0</v>
      </c>
      <c r="DR94" s="48">
        <v>0</v>
      </c>
      <c r="DS94" s="48">
        <v>0</v>
      </c>
      <c r="DU94" s="48">
        <v>2526596</v>
      </c>
      <c r="DV94" s="48">
        <v>0</v>
      </c>
      <c r="DW94" s="48">
        <v>0</v>
      </c>
      <c r="DX94" s="48">
        <v>0</v>
      </c>
      <c r="DY94" s="48">
        <v>0</v>
      </c>
      <c r="DZ94" s="48">
        <v>286.61700000000002</v>
      </c>
      <c r="EA94" s="48">
        <v>99456</v>
      </c>
      <c r="EB94" s="48">
        <v>347</v>
      </c>
      <c r="EC94" s="48">
        <v>99456</v>
      </c>
      <c r="ED94" s="48">
        <v>0</v>
      </c>
      <c r="EE94" s="48">
        <v>2427140</v>
      </c>
      <c r="EG94" s="48">
        <v>0</v>
      </c>
      <c r="EH94" s="48">
        <v>0</v>
      </c>
      <c r="EI94" s="48">
        <v>0</v>
      </c>
      <c r="EJ94" s="48">
        <v>0</v>
      </c>
      <c r="EK94" s="48">
        <v>0</v>
      </c>
      <c r="EL94" s="48">
        <v>0</v>
      </c>
      <c r="EM94" s="48">
        <v>0</v>
      </c>
      <c r="EN94" s="48">
        <v>0</v>
      </c>
      <c r="EO94" s="48">
        <v>0</v>
      </c>
      <c r="EP94" s="48">
        <v>0</v>
      </c>
      <c r="EQ94" s="48">
        <v>0</v>
      </c>
      <c r="ER94" s="48">
        <v>0</v>
      </c>
      <c r="ES94" s="48">
        <v>0</v>
      </c>
      <c r="ET94" s="48">
        <v>0</v>
      </c>
      <c r="EU94" s="48">
        <v>0</v>
      </c>
      <c r="EV94" s="48">
        <v>0</v>
      </c>
      <c r="EW94" s="48">
        <v>0</v>
      </c>
      <c r="EX94" s="48">
        <v>2682374</v>
      </c>
      <c r="EY94" s="48">
        <v>164316</v>
      </c>
      <c r="EZ94" s="48">
        <v>2682374</v>
      </c>
      <c r="FA94" s="48">
        <v>0</v>
      </c>
      <c r="FB94" s="48">
        <v>0</v>
      </c>
      <c r="FC94" s="48">
        <v>0</v>
      </c>
      <c r="FD94" s="48">
        <v>76609</v>
      </c>
      <c r="FE94" s="48">
        <v>0</v>
      </c>
      <c r="FF94" s="48">
        <v>0</v>
      </c>
      <c r="FG94" s="48">
        <v>0</v>
      </c>
      <c r="FH94" s="48">
        <v>0</v>
      </c>
      <c r="FJ94" s="48">
        <v>0</v>
      </c>
      <c r="FK94" s="48">
        <v>0</v>
      </c>
      <c r="FL94" s="48">
        <v>0</v>
      </c>
      <c r="FM94" s="48">
        <v>0</v>
      </c>
      <c r="FO94" s="48">
        <v>0</v>
      </c>
      <c r="FP94" s="48">
        <v>0</v>
      </c>
      <c r="FQ94" s="48" t="s">
        <v>197</v>
      </c>
      <c r="FR94" s="48">
        <v>346.99200000000002</v>
      </c>
      <c r="FS94" s="48">
        <v>0</v>
      </c>
      <c r="FT94" s="48">
        <v>0</v>
      </c>
      <c r="FU94" s="48">
        <v>0</v>
      </c>
      <c r="FV94" s="48">
        <v>0</v>
      </c>
      <c r="FW94" s="48">
        <v>0</v>
      </c>
      <c r="FX94" s="48">
        <v>0</v>
      </c>
      <c r="FY94" s="48">
        <v>0</v>
      </c>
      <c r="FZ94" s="48">
        <v>0</v>
      </c>
      <c r="GA94" s="48">
        <v>0</v>
      </c>
      <c r="GB94" s="52">
        <v>5.3545445599999998E-2</v>
      </c>
      <c r="GC94" s="52">
        <v>4.68582762E-2</v>
      </c>
      <c r="GD94" s="48">
        <v>0</v>
      </c>
      <c r="GE94" s="48">
        <v>0</v>
      </c>
      <c r="GM94" s="48">
        <v>0</v>
      </c>
      <c r="GN94" s="48">
        <v>0</v>
      </c>
      <c r="GP94" s="48">
        <v>0</v>
      </c>
      <c r="GQ94" s="48">
        <v>0</v>
      </c>
      <c r="GR94" s="48">
        <v>0</v>
      </c>
      <c r="GS94" s="48">
        <v>511.70800000000003</v>
      </c>
      <c r="GT94" s="48">
        <v>2781830</v>
      </c>
      <c r="GU94" s="48">
        <v>0</v>
      </c>
      <c r="GV94" s="48">
        <v>2554861</v>
      </c>
      <c r="GW94" s="48">
        <v>0</v>
      </c>
      <c r="GX94" s="48">
        <v>0</v>
      </c>
      <c r="GY94" s="48">
        <v>0</v>
      </c>
      <c r="GZ94" s="48">
        <v>0</v>
      </c>
      <c r="HA94" s="48">
        <v>0</v>
      </c>
      <c r="HB94" s="48">
        <v>0</v>
      </c>
      <c r="HC94" s="48">
        <v>4804.7056220000004</v>
      </c>
      <c r="HD94" s="48">
        <v>346.90800000000002</v>
      </c>
      <c r="HE94" s="48">
        <v>1</v>
      </c>
      <c r="HF94" s="48">
        <v>0</v>
      </c>
      <c r="HG94" s="48">
        <v>5078</v>
      </c>
      <c r="HH94" s="48">
        <v>5078</v>
      </c>
      <c r="HI94" s="48">
        <v>1</v>
      </c>
      <c r="HJ94" s="48">
        <v>17.349599999999999</v>
      </c>
      <c r="HK94" s="48">
        <v>0</v>
      </c>
      <c r="HL94" s="48">
        <v>0</v>
      </c>
      <c r="HM94" s="48">
        <v>0</v>
      </c>
      <c r="HN94" s="48">
        <v>0</v>
      </c>
      <c r="HO94" s="48">
        <v>0</v>
      </c>
      <c r="HP94" s="48">
        <v>0</v>
      </c>
      <c r="HQ94" s="48">
        <v>0</v>
      </c>
      <c r="HR94" s="48">
        <v>0</v>
      </c>
      <c r="HS94" s="48">
        <v>0.97309000000000001</v>
      </c>
      <c r="HT94" s="48">
        <v>2458606</v>
      </c>
      <c r="HU94" s="48">
        <v>0</v>
      </c>
      <c r="HV94" s="48">
        <v>0</v>
      </c>
      <c r="HW94" s="48">
        <v>384046</v>
      </c>
      <c r="HX94" s="48">
        <v>192023</v>
      </c>
      <c r="HY94" s="48">
        <v>0</v>
      </c>
      <c r="IA94" s="48">
        <v>0</v>
      </c>
      <c r="IB94" s="48">
        <v>0</v>
      </c>
      <c r="IC94" s="48">
        <v>0</v>
      </c>
      <c r="ID94" s="48">
        <v>0</v>
      </c>
      <c r="IE94" s="48">
        <v>0</v>
      </c>
      <c r="IF94" s="48">
        <v>0</v>
      </c>
      <c r="IG94" s="48">
        <v>0</v>
      </c>
      <c r="IH94" s="48">
        <v>2554861</v>
      </c>
      <c r="II94" s="48">
        <v>99456</v>
      </c>
      <c r="IJ94" s="48">
        <v>127513</v>
      </c>
      <c r="IK94" s="48">
        <v>0</v>
      </c>
      <c r="IL94" s="48">
        <v>226969</v>
      </c>
      <c r="IP94" s="48">
        <v>9095</v>
      </c>
      <c r="IQ94" s="48">
        <v>0</v>
      </c>
      <c r="IR94" s="48">
        <v>0</v>
      </c>
      <c r="IS94" s="48">
        <v>0</v>
      </c>
      <c r="IT94" s="48">
        <v>0</v>
      </c>
      <c r="IU94" s="48">
        <v>0</v>
      </c>
      <c r="IV94" s="48">
        <v>1</v>
      </c>
      <c r="IW94" s="48">
        <v>0</v>
      </c>
      <c r="IX94" s="48">
        <v>0</v>
      </c>
    </row>
    <row r="95" spans="1:258" s="48" customFormat="1">
      <c r="A95" s="47">
        <v>84802</v>
      </c>
      <c r="C95" s="48">
        <v>4</v>
      </c>
      <c r="E95" s="48">
        <v>0</v>
      </c>
      <c r="F95" s="48" t="s">
        <v>330</v>
      </c>
      <c r="G95" s="48">
        <v>1</v>
      </c>
      <c r="H95" s="48">
        <v>0</v>
      </c>
      <c r="I95" s="48" t="s">
        <v>537</v>
      </c>
      <c r="J95" s="48">
        <v>0</v>
      </c>
      <c r="L95" s="48">
        <v>12</v>
      </c>
      <c r="M95" s="48" t="s">
        <v>538</v>
      </c>
      <c r="N95" s="48" t="s">
        <v>537</v>
      </c>
      <c r="O95" s="48" t="s">
        <v>537</v>
      </c>
      <c r="P95" s="48">
        <v>0</v>
      </c>
      <c r="R95" s="48">
        <v>592.60799999999995</v>
      </c>
      <c r="S95" s="48">
        <v>0</v>
      </c>
      <c r="T95" s="48">
        <v>0</v>
      </c>
      <c r="U95" s="48">
        <v>0.64</v>
      </c>
      <c r="V95" s="48">
        <v>3.5059999999999998</v>
      </c>
      <c r="W95" s="48">
        <v>2.1560000000000001</v>
      </c>
      <c r="X95" s="48">
        <v>0</v>
      </c>
      <c r="Y95" s="48">
        <v>0</v>
      </c>
      <c r="Z95" s="48">
        <v>592.60799999999995</v>
      </c>
      <c r="AA95" s="48">
        <v>0</v>
      </c>
      <c r="AB95" s="48">
        <v>0</v>
      </c>
      <c r="AC95" s="48">
        <v>0</v>
      </c>
      <c r="AD95" s="48">
        <v>0</v>
      </c>
      <c r="AE95" s="48">
        <v>0</v>
      </c>
      <c r="AF95" s="48">
        <v>0</v>
      </c>
      <c r="AG95" s="48">
        <v>22.155999999999999</v>
      </c>
      <c r="AH95" s="48">
        <v>0</v>
      </c>
      <c r="AI95" s="48">
        <v>0</v>
      </c>
      <c r="AJ95" s="48">
        <v>0</v>
      </c>
      <c r="AK95" s="48">
        <v>0</v>
      </c>
      <c r="AL95" s="48">
        <v>0</v>
      </c>
      <c r="AM95" s="48">
        <v>0</v>
      </c>
      <c r="AN95" s="48">
        <v>0</v>
      </c>
      <c r="AO95" s="48">
        <v>0</v>
      </c>
      <c r="AP95" s="48">
        <v>0</v>
      </c>
      <c r="AQ95" s="48">
        <v>27</v>
      </c>
      <c r="AR95" s="48">
        <v>0</v>
      </c>
      <c r="AS95" s="48">
        <v>0</v>
      </c>
      <c r="AT95" s="48">
        <v>0</v>
      </c>
      <c r="AU95" s="48">
        <v>0</v>
      </c>
      <c r="AV95" s="48">
        <v>0</v>
      </c>
      <c r="AW95" s="48">
        <v>6.3019999999999996</v>
      </c>
      <c r="AX95" s="48">
        <v>20.186</v>
      </c>
      <c r="AY95" s="48">
        <v>0</v>
      </c>
      <c r="AZ95" s="48">
        <v>0</v>
      </c>
      <c r="BA95" s="48">
        <v>0</v>
      </c>
      <c r="BB95" s="48">
        <v>586.30600000000004</v>
      </c>
      <c r="BC95" s="48">
        <v>596</v>
      </c>
      <c r="BD95" s="48">
        <v>158.036</v>
      </c>
      <c r="BE95" s="48">
        <v>0</v>
      </c>
      <c r="BF95" s="48">
        <v>0</v>
      </c>
      <c r="BG95" s="48">
        <v>0</v>
      </c>
      <c r="BH95" s="48">
        <v>0</v>
      </c>
      <c r="BI95" s="48">
        <v>1</v>
      </c>
      <c r="BJ95" s="48">
        <v>0</v>
      </c>
      <c r="BK95" s="48">
        <v>5078</v>
      </c>
      <c r="BL95" s="48">
        <v>6152</v>
      </c>
      <c r="BM95" s="48">
        <v>3606955</v>
      </c>
      <c r="BN95" s="48">
        <v>0</v>
      </c>
      <c r="BO95" s="48">
        <v>169964</v>
      </c>
      <c r="BP95" s="48">
        <v>97224</v>
      </c>
      <c r="BQ95" s="48">
        <v>0</v>
      </c>
      <c r="BR95" s="48">
        <v>97224</v>
      </c>
      <c r="BS95" s="48">
        <v>0</v>
      </c>
      <c r="BT95" s="48">
        <v>733318</v>
      </c>
      <c r="BU95" s="48">
        <v>0</v>
      </c>
      <c r="BV95" s="48">
        <v>733318</v>
      </c>
      <c r="BW95" s="48">
        <v>0</v>
      </c>
      <c r="BX95" s="48">
        <v>124184</v>
      </c>
      <c r="BY95" s="48">
        <v>0</v>
      </c>
      <c r="BZ95" s="48">
        <v>0</v>
      </c>
      <c r="CA95" s="48">
        <v>0</v>
      </c>
      <c r="CB95" s="48">
        <v>0</v>
      </c>
      <c r="CC95" s="48">
        <v>149934</v>
      </c>
      <c r="CD95" s="48">
        <v>0</v>
      </c>
      <c r="CE95" s="48">
        <v>274118</v>
      </c>
      <c r="CF95" s="48">
        <v>0</v>
      </c>
      <c r="CG95" s="48">
        <v>0</v>
      </c>
      <c r="CH95" s="48">
        <v>0</v>
      </c>
      <c r="CI95" s="48">
        <v>0</v>
      </c>
      <c r="CJ95" s="48">
        <v>13500</v>
      </c>
      <c r="CK95" s="48">
        <v>0</v>
      </c>
      <c r="CL95" s="48">
        <v>0</v>
      </c>
      <c r="CM95" s="48">
        <v>0</v>
      </c>
      <c r="CN95" s="48">
        <v>0</v>
      </c>
      <c r="CO95" s="48">
        <v>0</v>
      </c>
      <c r="CP95" s="48">
        <v>0</v>
      </c>
      <c r="CQ95" s="48">
        <v>0</v>
      </c>
      <c r="CR95" s="48">
        <v>0</v>
      </c>
      <c r="CS95" s="48">
        <v>0</v>
      </c>
      <c r="CT95" s="48">
        <v>0</v>
      </c>
      <c r="CU95" s="48">
        <v>0</v>
      </c>
      <c r="CV95" s="48">
        <v>0</v>
      </c>
      <c r="CW95" s="48">
        <v>0</v>
      </c>
      <c r="CX95" s="48">
        <v>0</v>
      </c>
      <c r="CY95" s="48">
        <v>0</v>
      </c>
      <c r="CZ95" s="48">
        <v>0</v>
      </c>
      <c r="DA95" s="48">
        <v>0</v>
      </c>
      <c r="DB95" s="48">
        <v>0</v>
      </c>
      <c r="DC95" s="48">
        <v>0</v>
      </c>
      <c r="DD95" s="48">
        <v>0</v>
      </c>
      <c r="DE95" s="48">
        <v>0</v>
      </c>
      <c r="DF95" s="48">
        <v>0</v>
      </c>
      <c r="DG95" s="48">
        <v>0</v>
      </c>
      <c r="DH95" s="48">
        <v>117449</v>
      </c>
      <c r="DI95" s="48">
        <v>0</v>
      </c>
      <c r="DJ95" s="48">
        <v>0</v>
      </c>
      <c r="DK95" s="48">
        <v>0</v>
      </c>
      <c r="DL95" s="48">
        <v>0</v>
      </c>
      <c r="DM95" s="48">
        <v>103949</v>
      </c>
      <c r="DN95" s="48">
        <v>0</v>
      </c>
      <c r="DO95" s="48">
        <v>0</v>
      </c>
      <c r="DP95" s="48">
        <v>0</v>
      </c>
      <c r="DQ95" s="48">
        <v>0</v>
      </c>
      <c r="DR95" s="48">
        <v>0</v>
      </c>
      <c r="DS95" s="48">
        <v>0</v>
      </c>
      <c r="DU95" s="48">
        <v>4711615</v>
      </c>
      <c r="DV95" s="48">
        <v>0</v>
      </c>
      <c r="DW95" s="48">
        <v>0</v>
      </c>
      <c r="DX95" s="48">
        <v>0</v>
      </c>
      <c r="DY95" s="48">
        <v>0</v>
      </c>
      <c r="DZ95" s="48">
        <v>286.61700000000002</v>
      </c>
      <c r="EA95" s="48">
        <v>169964</v>
      </c>
      <c r="EB95" s="48">
        <v>593</v>
      </c>
      <c r="EC95" s="48">
        <v>169964</v>
      </c>
      <c r="ED95" s="48">
        <v>0</v>
      </c>
      <c r="EE95" s="48">
        <v>4541651</v>
      </c>
      <c r="EG95" s="48">
        <v>0</v>
      </c>
      <c r="EH95" s="48">
        <v>0</v>
      </c>
      <c r="EI95" s="48">
        <v>0</v>
      </c>
      <c r="EJ95" s="48">
        <v>0</v>
      </c>
      <c r="EK95" s="48">
        <v>0</v>
      </c>
      <c r="EL95" s="48">
        <v>0</v>
      </c>
      <c r="EM95" s="48">
        <v>0</v>
      </c>
      <c r="EN95" s="48">
        <v>0</v>
      </c>
      <c r="EO95" s="48">
        <v>0</v>
      </c>
      <c r="EP95" s="48">
        <v>0</v>
      </c>
      <c r="EQ95" s="48">
        <v>0</v>
      </c>
      <c r="ER95" s="48">
        <v>0</v>
      </c>
      <c r="ES95" s="48">
        <v>0</v>
      </c>
      <c r="ET95" s="48">
        <v>0</v>
      </c>
      <c r="EU95" s="48">
        <v>0</v>
      </c>
      <c r="EV95" s="48">
        <v>0</v>
      </c>
      <c r="EW95" s="48">
        <v>0</v>
      </c>
      <c r="EX95" s="48">
        <v>5094878</v>
      </c>
      <c r="EY95" s="48">
        <v>306417</v>
      </c>
      <c r="EZ95" s="48">
        <v>5108378</v>
      </c>
      <c r="FA95" s="48">
        <v>0</v>
      </c>
      <c r="FB95" s="48">
        <v>0</v>
      </c>
      <c r="FC95" s="48">
        <v>0</v>
      </c>
      <c r="FD95" s="48">
        <v>142861</v>
      </c>
      <c r="FE95" s="48">
        <v>0</v>
      </c>
      <c r="FF95" s="48">
        <v>0</v>
      </c>
      <c r="FG95" s="48">
        <v>0</v>
      </c>
      <c r="FH95" s="48">
        <v>0</v>
      </c>
      <c r="FJ95" s="48">
        <v>0</v>
      </c>
      <c r="FK95" s="48">
        <v>0</v>
      </c>
      <c r="FL95" s="48">
        <v>0</v>
      </c>
      <c r="FM95" s="48">
        <v>0</v>
      </c>
      <c r="FO95" s="48">
        <v>0</v>
      </c>
      <c r="FP95" s="48">
        <v>0</v>
      </c>
      <c r="FQ95" s="48" t="s">
        <v>96</v>
      </c>
      <c r="FR95" s="48">
        <v>592.60799999999995</v>
      </c>
      <c r="FS95" s="48">
        <v>0</v>
      </c>
      <c r="FT95" s="48">
        <v>0</v>
      </c>
      <c r="FU95" s="48">
        <v>0</v>
      </c>
      <c r="FV95" s="48">
        <v>0</v>
      </c>
      <c r="FW95" s="48">
        <v>0</v>
      </c>
      <c r="FX95" s="48">
        <v>0</v>
      </c>
      <c r="FY95" s="48">
        <v>0</v>
      </c>
      <c r="FZ95" s="48">
        <v>0</v>
      </c>
      <c r="GA95" s="48">
        <v>0</v>
      </c>
      <c r="GB95" s="52">
        <v>5.3545445599999998E-2</v>
      </c>
      <c r="GC95" s="52">
        <v>4.68582762E-2</v>
      </c>
      <c r="GD95" s="48">
        <v>0</v>
      </c>
      <c r="GE95" s="48">
        <v>0</v>
      </c>
      <c r="GM95" s="48">
        <v>0</v>
      </c>
      <c r="GN95" s="48">
        <v>0</v>
      </c>
      <c r="GP95" s="48">
        <v>0</v>
      </c>
      <c r="GQ95" s="48">
        <v>0</v>
      </c>
      <c r="GR95" s="48">
        <v>0</v>
      </c>
      <c r="GS95" s="48">
        <v>954.23699999999997</v>
      </c>
      <c r="GT95" s="48">
        <v>5278342</v>
      </c>
      <c r="GU95" s="48">
        <v>0</v>
      </c>
      <c r="GV95" s="48">
        <v>6660270</v>
      </c>
      <c r="GW95" s="48">
        <v>0</v>
      </c>
      <c r="GX95" s="48">
        <v>0</v>
      </c>
      <c r="GY95" s="48">
        <v>0</v>
      </c>
      <c r="GZ95" s="48">
        <v>0</v>
      </c>
      <c r="HA95" s="48">
        <v>0</v>
      </c>
      <c r="HB95" s="48">
        <v>0</v>
      </c>
      <c r="HC95" s="48">
        <v>4804.7056220000004</v>
      </c>
      <c r="HD95" s="48">
        <v>586.30600000000004</v>
      </c>
      <c r="HE95" s="48">
        <v>1</v>
      </c>
      <c r="HF95" s="48">
        <v>0</v>
      </c>
      <c r="HG95" s="48">
        <v>5078</v>
      </c>
      <c r="HH95" s="48">
        <v>5078</v>
      </c>
      <c r="HI95" s="48">
        <v>1</v>
      </c>
      <c r="HJ95" s="48">
        <v>29.630400000000002</v>
      </c>
      <c r="HK95" s="48">
        <v>0</v>
      </c>
      <c r="HL95" s="48">
        <v>0</v>
      </c>
      <c r="HM95" s="48">
        <v>0</v>
      </c>
      <c r="HN95" s="48">
        <v>0</v>
      </c>
      <c r="HO95" s="48">
        <v>0</v>
      </c>
      <c r="HP95" s="48">
        <v>0</v>
      </c>
      <c r="HQ95" s="48">
        <v>0</v>
      </c>
      <c r="HR95" s="48">
        <v>0</v>
      </c>
      <c r="HS95" s="48">
        <v>0.97309000000000001</v>
      </c>
      <c r="HT95" s="48">
        <v>4584827</v>
      </c>
      <c r="HU95" s="48">
        <v>0</v>
      </c>
      <c r="HV95" s="48">
        <v>0</v>
      </c>
      <c r="HW95" s="48">
        <v>384046</v>
      </c>
      <c r="HX95" s="48">
        <v>192023</v>
      </c>
      <c r="HY95" s="48">
        <v>0</v>
      </c>
      <c r="IA95" s="48">
        <v>0</v>
      </c>
      <c r="IB95" s="48">
        <v>0</v>
      </c>
      <c r="IC95" s="48">
        <v>0</v>
      </c>
      <c r="ID95" s="48">
        <v>0</v>
      </c>
      <c r="IE95" s="48">
        <v>0</v>
      </c>
      <c r="IF95" s="48">
        <v>0</v>
      </c>
      <c r="IG95" s="48">
        <v>0</v>
      </c>
      <c r="IH95" s="48">
        <v>6660270</v>
      </c>
      <c r="II95" s="48">
        <v>169964</v>
      </c>
      <c r="IJ95" s="48">
        <v>-1551892</v>
      </c>
      <c r="IK95" s="48">
        <v>0</v>
      </c>
      <c r="IL95" s="48">
        <v>-1381928</v>
      </c>
      <c r="IP95" s="48">
        <v>9095</v>
      </c>
      <c r="IQ95" s="48">
        <v>0</v>
      </c>
      <c r="IR95" s="48">
        <v>0</v>
      </c>
      <c r="IS95" s="48">
        <v>0</v>
      </c>
      <c r="IT95" s="48">
        <v>0</v>
      </c>
      <c r="IU95" s="48">
        <v>0</v>
      </c>
      <c r="IV95" s="48">
        <v>1</v>
      </c>
      <c r="IW95" s="48">
        <v>0</v>
      </c>
      <c r="IX95" s="48">
        <v>0</v>
      </c>
    </row>
    <row r="96" spans="1:258" s="48" customFormat="1">
      <c r="A96" s="47">
        <v>84804</v>
      </c>
      <c r="C96" s="48">
        <v>4</v>
      </c>
      <c r="E96" s="48">
        <v>0</v>
      </c>
      <c r="F96" s="48" t="s">
        <v>330</v>
      </c>
      <c r="G96" s="48">
        <v>1</v>
      </c>
      <c r="H96" s="48">
        <v>0</v>
      </c>
      <c r="I96" s="48" t="s">
        <v>537</v>
      </c>
      <c r="J96" s="48">
        <v>0</v>
      </c>
      <c r="L96" s="48">
        <v>12</v>
      </c>
      <c r="M96" s="48" t="s">
        <v>538</v>
      </c>
      <c r="N96" s="48" t="s">
        <v>537</v>
      </c>
      <c r="O96" s="48" t="s">
        <v>537</v>
      </c>
      <c r="P96" s="48">
        <v>0</v>
      </c>
      <c r="R96" s="48">
        <v>274.76799999999997</v>
      </c>
      <c r="S96" s="48">
        <v>0</v>
      </c>
      <c r="T96" s="48">
        <v>0</v>
      </c>
      <c r="U96" s="48">
        <v>0.20399999999999999</v>
      </c>
      <c r="V96" s="48">
        <v>4.6710000000000003</v>
      </c>
      <c r="W96" s="48">
        <v>0</v>
      </c>
      <c r="X96" s="48">
        <v>0</v>
      </c>
      <c r="Y96" s="48">
        <v>0</v>
      </c>
      <c r="Z96" s="48">
        <v>274.76799999999997</v>
      </c>
      <c r="AA96" s="48">
        <v>0</v>
      </c>
      <c r="AB96" s="48">
        <v>0</v>
      </c>
      <c r="AC96" s="48">
        <v>0</v>
      </c>
      <c r="AD96" s="48">
        <v>0</v>
      </c>
      <c r="AE96" s="48">
        <v>0</v>
      </c>
      <c r="AF96" s="48">
        <v>0</v>
      </c>
      <c r="AG96" s="48">
        <v>0</v>
      </c>
      <c r="AH96" s="48">
        <v>0</v>
      </c>
      <c r="AI96" s="48">
        <v>0</v>
      </c>
      <c r="AJ96" s="48">
        <v>0</v>
      </c>
      <c r="AK96" s="48">
        <v>0</v>
      </c>
      <c r="AL96" s="48">
        <v>0</v>
      </c>
      <c r="AM96" s="48">
        <v>0</v>
      </c>
      <c r="AN96" s="48">
        <v>0</v>
      </c>
      <c r="AO96" s="48">
        <v>0</v>
      </c>
      <c r="AP96" s="48">
        <v>0</v>
      </c>
      <c r="AQ96" s="48">
        <v>0</v>
      </c>
      <c r="AR96" s="48">
        <v>0</v>
      </c>
      <c r="AS96" s="48">
        <v>0</v>
      </c>
      <c r="AT96" s="48">
        <v>0</v>
      </c>
      <c r="AU96" s="48">
        <v>0</v>
      </c>
      <c r="AV96" s="48">
        <v>0</v>
      </c>
      <c r="AW96" s="48">
        <v>4.875</v>
      </c>
      <c r="AX96" s="48">
        <v>15.032999999999999</v>
      </c>
      <c r="AY96" s="48">
        <v>0</v>
      </c>
      <c r="AZ96" s="48">
        <v>0</v>
      </c>
      <c r="BA96" s="48">
        <v>0</v>
      </c>
      <c r="BB96" s="48">
        <v>269.89299999999997</v>
      </c>
      <c r="BC96" s="48">
        <v>286.83</v>
      </c>
      <c r="BD96" s="48">
        <v>0</v>
      </c>
      <c r="BE96" s="48">
        <v>13.738</v>
      </c>
      <c r="BF96" s="48">
        <v>0</v>
      </c>
      <c r="BG96" s="48">
        <v>0</v>
      </c>
      <c r="BH96" s="48">
        <v>13</v>
      </c>
      <c r="BI96" s="48">
        <v>1</v>
      </c>
      <c r="BJ96" s="48">
        <v>0</v>
      </c>
      <c r="BK96" s="48">
        <v>5078</v>
      </c>
      <c r="BL96" s="48">
        <v>6152</v>
      </c>
      <c r="BM96" s="48">
        <v>1660382</v>
      </c>
      <c r="BN96" s="48">
        <v>0</v>
      </c>
      <c r="BO96" s="48">
        <v>78820</v>
      </c>
      <c r="BP96" s="48">
        <v>0</v>
      </c>
      <c r="BQ96" s="48">
        <v>0</v>
      </c>
      <c r="BR96" s="48">
        <v>0</v>
      </c>
      <c r="BS96" s="48">
        <v>0</v>
      </c>
      <c r="BT96" s="48">
        <v>352916</v>
      </c>
      <c r="BU96" s="48">
        <v>0</v>
      </c>
      <c r="BV96" s="48">
        <v>352916</v>
      </c>
      <c r="BW96" s="48">
        <v>0</v>
      </c>
      <c r="BX96" s="48">
        <v>92483</v>
      </c>
      <c r="BY96" s="48">
        <v>0</v>
      </c>
      <c r="BZ96" s="48">
        <v>0</v>
      </c>
      <c r="CA96" s="48">
        <v>0</v>
      </c>
      <c r="CB96" s="48">
        <v>0</v>
      </c>
      <c r="CC96" s="48">
        <v>0</v>
      </c>
      <c r="CD96" s="48">
        <v>0</v>
      </c>
      <c r="CE96" s="48">
        <v>92483</v>
      </c>
      <c r="CF96" s="48">
        <v>0</v>
      </c>
      <c r="CG96" s="48">
        <v>0</v>
      </c>
      <c r="CH96" s="48">
        <v>0</v>
      </c>
      <c r="CI96" s="48">
        <v>0</v>
      </c>
      <c r="CJ96" s="48">
        <v>0</v>
      </c>
      <c r="CK96" s="48">
        <v>10142</v>
      </c>
      <c r="CL96" s="48">
        <v>0</v>
      </c>
      <c r="CM96" s="48">
        <v>10142</v>
      </c>
      <c r="CN96" s="48">
        <v>0</v>
      </c>
      <c r="CO96" s="48">
        <v>0</v>
      </c>
      <c r="CP96" s="48">
        <v>0</v>
      </c>
      <c r="CQ96" s="48">
        <v>0</v>
      </c>
      <c r="CR96" s="48">
        <v>0</v>
      </c>
      <c r="CS96" s="48">
        <v>0</v>
      </c>
      <c r="CT96" s="48">
        <v>0</v>
      </c>
      <c r="CU96" s="48">
        <v>0</v>
      </c>
      <c r="CV96" s="48">
        <v>0</v>
      </c>
      <c r="CW96" s="48">
        <v>0</v>
      </c>
      <c r="CX96" s="48">
        <v>0</v>
      </c>
      <c r="CY96" s="48">
        <v>0</v>
      </c>
      <c r="CZ96" s="48">
        <v>0</v>
      </c>
      <c r="DA96" s="48">
        <v>0</v>
      </c>
      <c r="DB96" s="48">
        <v>0</v>
      </c>
      <c r="DC96" s="48">
        <v>0</v>
      </c>
      <c r="DD96" s="48">
        <v>0</v>
      </c>
      <c r="DE96" s="48">
        <v>0</v>
      </c>
      <c r="DF96" s="48">
        <v>0</v>
      </c>
      <c r="DG96" s="48">
        <v>0</v>
      </c>
      <c r="DH96" s="48">
        <v>0</v>
      </c>
      <c r="DI96" s="48">
        <v>0</v>
      </c>
      <c r="DJ96" s="48">
        <v>0</v>
      </c>
      <c r="DK96" s="48">
        <v>0</v>
      </c>
      <c r="DL96" s="48">
        <v>0</v>
      </c>
      <c r="DM96" s="48">
        <v>0</v>
      </c>
      <c r="DN96" s="48">
        <v>0</v>
      </c>
      <c r="DO96" s="48">
        <v>0</v>
      </c>
      <c r="DP96" s="48">
        <v>0</v>
      </c>
      <c r="DQ96" s="48">
        <v>0</v>
      </c>
      <c r="DR96" s="48">
        <v>0</v>
      </c>
      <c r="DS96" s="48">
        <v>0</v>
      </c>
      <c r="DU96" s="48">
        <v>2115923</v>
      </c>
      <c r="DV96" s="48">
        <v>0</v>
      </c>
      <c r="DW96" s="48">
        <v>0</v>
      </c>
      <c r="DX96" s="48">
        <v>0</v>
      </c>
      <c r="DY96" s="48">
        <v>0</v>
      </c>
      <c r="DZ96" s="48">
        <v>286.61700000000002</v>
      </c>
      <c r="EA96" s="48">
        <v>78820</v>
      </c>
      <c r="EB96" s="48">
        <v>275</v>
      </c>
      <c r="EC96" s="48">
        <v>78820</v>
      </c>
      <c r="ED96" s="48">
        <v>0</v>
      </c>
      <c r="EE96" s="48">
        <v>2037103</v>
      </c>
      <c r="EG96" s="48">
        <v>0</v>
      </c>
      <c r="EH96" s="48">
        <v>0</v>
      </c>
      <c r="EI96" s="48">
        <v>0</v>
      </c>
      <c r="EJ96" s="48">
        <v>0</v>
      </c>
      <c r="EK96" s="48">
        <v>0</v>
      </c>
      <c r="EL96" s="48">
        <v>0</v>
      </c>
      <c r="EM96" s="48">
        <v>0</v>
      </c>
      <c r="EN96" s="48">
        <v>0</v>
      </c>
      <c r="EO96" s="48">
        <v>0</v>
      </c>
      <c r="EP96" s="48">
        <v>0</v>
      </c>
      <c r="EQ96" s="48">
        <v>0</v>
      </c>
      <c r="ER96" s="48">
        <v>0</v>
      </c>
      <c r="ES96" s="48">
        <v>0</v>
      </c>
      <c r="ET96" s="48">
        <v>0</v>
      </c>
      <c r="EU96" s="48">
        <v>0</v>
      </c>
      <c r="EV96" s="48">
        <v>0</v>
      </c>
      <c r="EW96" s="48">
        <v>0</v>
      </c>
      <c r="EX96" s="48">
        <v>2238868</v>
      </c>
      <c r="EY96" s="48">
        <v>137608</v>
      </c>
      <c r="EZ96" s="48">
        <v>2238868</v>
      </c>
      <c r="FA96" s="48">
        <v>0</v>
      </c>
      <c r="FB96" s="48">
        <v>0</v>
      </c>
      <c r="FC96" s="48">
        <v>0</v>
      </c>
      <c r="FD96" s="48">
        <v>64157</v>
      </c>
      <c r="FE96" s="48">
        <v>0</v>
      </c>
      <c r="FF96" s="48">
        <v>0</v>
      </c>
      <c r="FG96" s="48">
        <v>0</v>
      </c>
      <c r="FH96" s="48">
        <v>0</v>
      </c>
      <c r="FJ96" s="48">
        <v>0</v>
      </c>
      <c r="FK96" s="48">
        <v>0</v>
      </c>
      <c r="FL96" s="48">
        <v>0</v>
      </c>
      <c r="FM96" s="48">
        <v>0</v>
      </c>
      <c r="FO96" s="48">
        <v>0</v>
      </c>
      <c r="FP96" s="48">
        <v>0</v>
      </c>
      <c r="FQ96" s="48" t="s">
        <v>10</v>
      </c>
      <c r="FR96" s="48">
        <v>274.76799999999997</v>
      </c>
      <c r="FS96" s="48">
        <v>0</v>
      </c>
      <c r="FT96" s="48">
        <v>0</v>
      </c>
      <c r="FU96" s="48">
        <v>0</v>
      </c>
      <c r="FV96" s="48">
        <v>0</v>
      </c>
      <c r="FW96" s="48">
        <v>0</v>
      </c>
      <c r="FX96" s="48">
        <v>0</v>
      </c>
      <c r="FY96" s="48">
        <v>0</v>
      </c>
      <c r="FZ96" s="48">
        <v>0</v>
      </c>
      <c r="GA96" s="48">
        <v>0</v>
      </c>
      <c r="GB96" s="52">
        <v>5.3545445599999998E-2</v>
      </c>
      <c r="GC96" s="52">
        <v>4.68582762E-2</v>
      </c>
      <c r="GD96" s="48">
        <v>0</v>
      </c>
      <c r="GE96" s="48">
        <v>0</v>
      </c>
      <c r="GM96" s="48">
        <v>0</v>
      </c>
      <c r="GN96" s="48">
        <v>0</v>
      </c>
      <c r="GP96" s="48">
        <v>0</v>
      </c>
      <c r="GQ96" s="48">
        <v>0</v>
      </c>
      <c r="GR96" s="48">
        <v>0</v>
      </c>
      <c r="GS96" s="48">
        <v>428.53500000000003</v>
      </c>
      <c r="GT96" s="48">
        <v>2317688</v>
      </c>
      <c r="GU96" s="48">
        <v>0</v>
      </c>
      <c r="GV96" s="48">
        <v>2695310</v>
      </c>
      <c r="GW96" s="48">
        <v>0</v>
      </c>
      <c r="GX96" s="48">
        <v>0</v>
      </c>
      <c r="GY96" s="48">
        <v>0</v>
      </c>
      <c r="GZ96" s="48">
        <v>0</v>
      </c>
      <c r="HA96" s="48">
        <v>0</v>
      </c>
      <c r="HB96" s="48">
        <v>0</v>
      </c>
      <c r="HC96" s="48">
        <v>4804.7056220000004</v>
      </c>
      <c r="HD96" s="48">
        <v>269.89299999999997</v>
      </c>
      <c r="HE96" s="48">
        <v>1</v>
      </c>
      <c r="HF96" s="48">
        <v>0</v>
      </c>
      <c r="HG96" s="48">
        <v>5078</v>
      </c>
      <c r="HH96" s="48">
        <v>5078</v>
      </c>
      <c r="HI96" s="48">
        <v>1</v>
      </c>
      <c r="HJ96" s="48">
        <v>13.7384</v>
      </c>
      <c r="HK96" s="48">
        <v>0</v>
      </c>
      <c r="HL96" s="48">
        <v>0</v>
      </c>
      <c r="HM96" s="48">
        <v>0</v>
      </c>
      <c r="HN96" s="48">
        <v>0</v>
      </c>
      <c r="HO96" s="48">
        <v>0</v>
      </c>
      <c r="HP96" s="48">
        <v>0</v>
      </c>
      <c r="HQ96" s="48">
        <v>0</v>
      </c>
      <c r="HR96" s="48">
        <v>0</v>
      </c>
      <c r="HS96" s="48">
        <v>0.97309000000000001</v>
      </c>
      <c r="HT96" s="48">
        <v>2058984</v>
      </c>
      <c r="HU96" s="48">
        <v>0</v>
      </c>
      <c r="HV96" s="48">
        <v>0</v>
      </c>
      <c r="HW96" s="48">
        <v>384046</v>
      </c>
      <c r="HX96" s="48">
        <v>192023</v>
      </c>
      <c r="HY96" s="48">
        <v>0</v>
      </c>
      <c r="IA96" s="48">
        <v>0</v>
      </c>
      <c r="IB96" s="48">
        <v>0</v>
      </c>
      <c r="IC96" s="48">
        <v>0</v>
      </c>
      <c r="ID96" s="48">
        <v>0</v>
      </c>
      <c r="IE96" s="48">
        <v>0</v>
      </c>
      <c r="IF96" s="48">
        <v>0</v>
      </c>
      <c r="IG96" s="48">
        <v>0</v>
      </c>
      <c r="IH96" s="48">
        <v>2695310</v>
      </c>
      <c r="II96" s="48">
        <v>78820</v>
      </c>
      <c r="IJ96" s="48">
        <v>-456442</v>
      </c>
      <c r="IK96" s="48">
        <v>0</v>
      </c>
      <c r="IL96" s="48">
        <v>-377622</v>
      </c>
      <c r="IP96" s="48">
        <v>9095</v>
      </c>
      <c r="IQ96" s="48">
        <v>0</v>
      </c>
      <c r="IR96" s="48">
        <v>0</v>
      </c>
      <c r="IS96" s="48">
        <v>0</v>
      </c>
      <c r="IT96" s="48">
        <v>0</v>
      </c>
      <c r="IU96" s="48">
        <v>0</v>
      </c>
      <c r="IV96" s="48">
        <v>1</v>
      </c>
      <c r="IW96" s="48">
        <v>0</v>
      </c>
      <c r="IX96" s="48">
        <v>0</v>
      </c>
    </row>
    <row r="97" spans="1:258" s="48" customFormat="1">
      <c r="A97" s="47">
        <v>84805</v>
      </c>
      <c r="C97" s="48">
        <v>4</v>
      </c>
      <c r="E97" s="48">
        <v>0</v>
      </c>
      <c r="F97" s="48" t="s">
        <v>330</v>
      </c>
      <c r="G97" s="48">
        <v>1</v>
      </c>
      <c r="H97" s="48">
        <v>0</v>
      </c>
      <c r="I97" s="48" t="s">
        <v>537</v>
      </c>
      <c r="J97" s="48">
        <v>0</v>
      </c>
      <c r="L97" s="48">
        <v>12</v>
      </c>
      <c r="M97" s="48" t="s">
        <v>538</v>
      </c>
      <c r="N97" s="48" t="s">
        <v>537</v>
      </c>
      <c r="O97" s="48" t="s">
        <v>537</v>
      </c>
      <c r="P97" s="48">
        <v>0</v>
      </c>
      <c r="R97" s="48">
        <v>346.45499999999998</v>
      </c>
      <c r="S97" s="48">
        <v>2.4E-2</v>
      </c>
      <c r="T97" s="48">
        <v>0</v>
      </c>
      <c r="U97" s="48">
        <v>0.38300000000000001</v>
      </c>
      <c r="V97" s="48">
        <v>7.6260000000000003</v>
      </c>
      <c r="W97" s="48">
        <v>0</v>
      </c>
      <c r="X97" s="48">
        <v>0</v>
      </c>
      <c r="Y97" s="48">
        <v>0</v>
      </c>
      <c r="Z97" s="48">
        <v>346.45499999999998</v>
      </c>
      <c r="AA97" s="48">
        <v>0</v>
      </c>
      <c r="AB97" s="48">
        <v>0</v>
      </c>
      <c r="AC97" s="48">
        <v>0</v>
      </c>
      <c r="AD97" s="48">
        <v>62.89</v>
      </c>
      <c r="AE97" s="48">
        <v>0.193</v>
      </c>
      <c r="AF97" s="48">
        <v>0</v>
      </c>
      <c r="AG97" s="48">
        <v>3.5470000000000002</v>
      </c>
      <c r="AH97" s="48">
        <v>0</v>
      </c>
      <c r="AI97" s="48">
        <v>0</v>
      </c>
      <c r="AJ97" s="48">
        <v>0</v>
      </c>
      <c r="AK97" s="48">
        <v>0</v>
      </c>
      <c r="AL97" s="48">
        <v>0</v>
      </c>
      <c r="AM97" s="48">
        <v>0</v>
      </c>
      <c r="AN97" s="48">
        <v>0</v>
      </c>
      <c r="AO97" s="48">
        <v>0</v>
      </c>
      <c r="AP97" s="48">
        <v>0</v>
      </c>
      <c r="AQ97" s="48">
        <v>0</v>
      </c>
      <c r="AR97" s="48">
        <v>0</v>
      </c>
      <c r="AS97" s="48">
        <v>0</v>
      </c>
      <c r="AT97" s="48">
        <v>0</v>
      </c>
      <c r="AU97" s="48">
        <v>0</v>
      </c>
      <c r="AV97" s="48">
        <v>0</v>
      </c>
      <c r="AW97" s="48">
        <v>8.0329999999999995</v>
      </c>
      <c r="AX97" s="48">
        <v>24.913</v>
      </c>
      <c r="AY97" s="48">
        <v>0</v>
      </c>
      <c r="AZ97" s="48">
        <v>0</v>
      </c>
      <c r="BA97" s="48">
        <v>12.711</v>
      </c>
      <c r="BB97" s="48">
        <v>325.71100000000001</v>
      </c>
      <c r="BC97" s="48">
        <v>274</v>
      </c>
      <c r="BD97" s="48">
        <v>21.84</v>
      </c>
      <c r="BE97" s="48">
        <v>0</v>
      </c>
      <c r="BF97" s="48">
        <v>0</v>
      </c>
      <c r="BG97" s="48">
        <v>0</v>
      </c>
      <c r="BH97" s="48">
        <v>0</v>
      </c>
      <c r="BI97" s="48">
        <v>1</v>
      </c>
      <c r="BJ97" s="48">
        <v>0</v>
      </c>
      <c r="BK97" s="48">
        <v>5078</v>
      </c>
      <c r="BL97" s="48">
        <v>6152</v>
      </c>
      <c r="BM97" s="48">
        <v>2003774</v>
      </c>
      <c r="BN97" s="48">
        <v>0</v>
      </c>
      <c r="BO97" s="48">
        <v>116464</v>
      </c>
      <c r="BP97" s="48">
        <v>13436</v>
      </c>
      <c r="BQ97" s="48">
        <v>0</v>
      </c>
      <c r="BR97" s="48">
        <v>13436</v>
      </c>
      <c r="BS97" s="48">
        <v>0</v>
      </c>
      <c r="BT97" s="48">
        <v>337130</v>
      </c>
      <c r="BU97" s="48">
        <v>0</v>
      </c>
      <c r="BV97" s="48">
        <v>339991</v>
      </c>
      <c r="BW97" s="48">
        <v>2861</v>
      </c>
      <c r="BX97" s="48">
        <v>153265</v>
      </c>
      <c r="BY97" s="48">
        <v>0</v>
      </c>
      <c r="BZ97" s="48">
        <v>0</v>
      </c>
      <c r="CA97" s="48">
        <v>0</v>
      </c>
      <c r="CB97" s="48">
        <v>0</v>
      </c>
      <c r="CC97" s="48">
        <v>24003</v>
      </c>
      <c r="CD97" s="48">
        <v>0</v>
      </c>
      <c r="CE97" s="48">
        <v>177268</v>
      </c>
      <c r="CF97" s="48">
        <v>17295</v>
      </c>
      <c r="CG97" s="48">
        <v>105567</v>
      </c>
      <c r="CH97" s="48">
        <v>0</v>
      </c>
      <c r="CI97" s="48">
        <v>105567</v>
      </c>
      <c r="CJ97" s="48">
        <v>0</v>
      </c>
      <c r="CK97" s="48">
        <v>0</v>
      </c>
      <c r="CL97" s="48">
        <v>0</v>
      </c>
      <c r="CM97" s="48">
        <v>0</v>
      </c>
      <c r="CN97" s="48">
        <v>0</v>
      </c>
      <c r="CO97" s="48">
        <v>0</v>
      </c>
      <c r="CP97" s="48">
        <v>0</v>
      </c>
      <c r="CQ97" s="48">
        <v>0</v>
      </c>
      <c r="CR97" s="48">
        <v>0</v>
      </c>
      <c r="CS97" s="48">
        <v>0</v>
      </c>
      <c r="CT97" s="48">
        <v>0</v>
      </c>
      <c r="CU97" s="48">
        <v>0</v>
      </c>
      <c r="CV97" s="48">
        <v>0</v>
      </c>
      <c r="CW97" s="48">
        <v>0</v>
      </c>
      <c r="CX97" s="48">
        <v>0</v>
      </c>
      <c r="CY97" s="48">
        <v>0</v>
      </c>
      <c r="CZ97" s="48">
        <v>0</v>
      </c>
      <c r="DA97" s="48">
        <v>0</v>
      </c>
      <c r="DB97" s="48">
        <v>0</v>
      </c>
      <c r="DC97" s="48">
        <v>0</v>
      </c>
      <c r="DD97" s="48">
        <v>0</v>
      </c>
      <c r="DE97" s="48">
        <v>0</v>
      </c>
      <c r="DF97" s="48">
        <v>0</v>
      </c>
      <c r="DG97" s="48">
        <v>0</v>
      </c>
      <c r="DH97" s="48">
        <v>0</v>
      </c>
      <c r="DI97" s="48">
        <v>0</v>
      </c>
      <c r="DJ97" s="48">
        <v>0</v>
      </c>
      <c r="DK97" s="48">
        <v>0</v>
      </c>
      <c r="DL97" s="48">
        <v>0</v>
      </c>
      <c r="DM97" s="48">
        <v>0</v>
      </c>
      <c r="DN97" s="48">
        <v>0</v>
      </c>
      <c r="DO97" s="48">
        <v>0</v>
      </c>
      <c r="DP97" s="48">
        <v>0</v>
      </c>
      <c r="DQ97" s="48">
        <v>0</v>
      </c>
      <c r="DR97" s="48">
        <v>0</v>
      </c>
      <c r="DS97" s="48">
        <v>0</v>
      </c>
      <c r="DU97" s="48">
        <v>2657331</v>
      </c>
      <c r="DV97" s="48">
        <v>0</v>
      </c>
      <c r="DW97" s="48">
        <v>0</v>
      </c>
      <c r="DX97" s="48">
        <v>0</v>
      </c>
      <c r="DY97" s="48">
        <v>0</v>
      </c>
      <c r="DZ97" s="48">
        <v>286.61700000000002</v>
      </c>
      <c r="EA97" s="48">
        <v>99169</v>
      </c>
      <c r="EB97" s="48">
        <v>346</v>
      </c>
      <c r="EC97" s="48">
        <v>116464</v>
      </c>
      <c r="ED97" s="48">
        <v>0</v>
      </c>
      <c r="EE97" s="48">
        <v>2540867</v>
      </c>
      <c r="EG97" s="48">
        <v>0</v>
      </c>
      <c r="EH97" s="48">
        <v>0</v>
      </c>
      <c r="EI97" s="48">
        <v>0</v>
      </c>
      <c r="EJ97" s="48">
        <v>0</v>
      </c>
      <c r="EK97" s="48">
        <v>0</v>
      </c>
      <c r="EL97" s="48">
        <v>0</v>
      </c>
      <c r="EM97" s="48">
        <v>0</v>
      </c>
      <c r="EN97" s="48">
        <v>0</v>
      </c>
      <c r="EO97" s="48">
        <v>0</v>
      </c>
      <c r="EP97" s="48">
        <v>0</v>
      </c>
      <c r="EQ97" s="48">
        <v>0</v>
      </c>
      <c r="ER97" s="48">
        <v>0</v>
      </c>
      <c r="ES97" s="48">
        <v>0</v>
      </c>
      <c r="ET97" s="48">
        <v>0</v>
      </c>
      <c r="EU97" s="48">
        <v>0</v>
      </c>
      <c r="EV97" s="48">
        <v>0</v>
      </c>
      <c r="EW97" s="48">
        <v>0</v>
      </c>
      <c r="EX97" s="48">
        <v>2792609</v>
      </c>
      <c r="EY97" s="48">
        <v>171693</v>
      </c>
      <c r="EZ97" s="48">
        <v>2809904</v>
      </c>
      <c r="FA97" s="48">
        <v>0</v>
      </c>
      <c r="FB97" s="48">
        <v>0</v>
      </c>
      <c r="FC97" s="48">
        <v>0</v>
      </c>
      <c r="FD97" s="48">
        <v>80049</v>
      </c>
      <c r="FE97" s="48">
        <v>0</v>
      </c>
      <c r="FF97" s="48">
        <v>0</v>
      </c>
      <c r="FG97" s="48">
        <v>0</v>
      </c>
      <c r="FH97" s="48">
        <v>0</v>
      </c>
      <c r="FJ97" s="48">
        <v>0</v>
      </c>
      <c r="FK97" s="48">
        <v>0</v>
      </c>
      <c r="FL97" s="48">
        <v>0</v>
      </c>
      <c r="FM97" s="48">
        <v>0</v>
      </c>
      <c r="FO97" s="48">
        <v>0</v>
      </c>
      <c r="FP97" s="48">
        <v>0</v>
      </c>
      <c r="FQ97" s="48" t="s">
        <v>572</v>
      </c>
      <c r="FR97" s="48">
        <v>346.45499999999998</v>
      </c>
      <c r="FS97" s="48">
        <v>0</v>
      </c>
      <c r="FT97" s="48">
        <v>0</v>
      </c>
      <c r="FU97" s="48">
        <v>0</v>
      </c>
      <c r="FV97" s="48">
        <v>0</v>
      </c>
      <c r="FW97" s="48">
        <v>0</v>
      </c>
      <c r="FX97" s="48">
        <v>0</v>
      </c>
      <c r="FY97" s="48">
        <v>0</v>
      </c>
      <c r="FZ97" s="48">
        <v>0</v>
      </c>
      <c r="GA97" s="48">
        <v>0</v>
      </c>
      <c r="GB97" s="52">
        <v>5.3545445599999998E-2</v>
      </c>
      <c r="GC97" s="52">
        <v>4.68582762E-2</v>
      </c>
      <c r="GD97" s="48">
        <v>0</v>
      </c>
      <c r="GE97" s="48">
        <v>0</v>
      </c>
      <c r="GM97" s="48">
        <v>0</v>
      </c>
      <c r="GN97" s="48">
        <v>0</v>
      </c>
      <c r="GP97" s="48">
        <v>0</v>
      </c>
      <c r="GQ97" s="48">
        <v>0</v>
      </c>
      <c r="GR97" s="48">
        <v>0</v>
      </c>
      <c r="GS97" s="48">
        <v>534.68299999999999</v>
      </c>
      <c r="GT97" s="48">
        <v>2909073</v>
      </c>
      <c r="GU97" s="48">
        <v>0</v>
      </c>
      <c r="GV97" s="48">
        <v>2655296</v>
      </c>
      <c r="GW97" s="48">
        <v>0</v>
      </c>
      <c r="GX97" s="48">
        <v>0</v>
      </c>
      <c r="GY97" s="48">
        <v>0</v>
      </c>
      <c r="GZ97" s="48">
        <v>0</v>
      </c>
      <c r="HA97" s="48">
        <v>0</v>
      </c>
      <c r="HB97" s="48">
        <v>0</v>
      </c>
      <c r="HC97" s="48">
        <v>4804.7056220000004</v>
      </c>
      <c r="HD97" s="48">
        <v>325.71100000000001</v>
      </c>
      <c r="HE97" s="48">
        <v>1</v>
      </c>
      <c r="HF97" s="48">
        <v>0</v>
      </c>
      <c r="HG97" s="48">
        <v>5078</v>
      </c>
      <c r="HH97" s="48">
        <v>5078</v>
      </c>
      <c r="HI97" s="48">
        <v>1</v>
      </c>
      <c r="HJ97" s="48">
        <v>17.322749999999999</v>
      </c>
      <c r="HK97" s="48">
        <v>0</v>
      </c>
      <c r="HL97" s="48">
        <v>0</v>
      </c>
      <c r="HM97" s="48">
        <v>0</v>
      </c>
      <c r="HN97" s="48">
        <v>0</v>
      </c>
      <c r="HO97" s="48">
        <v>0</v>
      </c>
      <c r="HP97" s="48">
        <v>0</v>
      </c>
      <c r="HQ97" s="48">
        <v>0</v>
      </c>
      <c r="HR97" s="48">
        <v>0</v>
      </c>
      <c r="HS97" s="48">
        <v>0.97309000000000001</v>
      </c>
      <c r="HT97" s="48">
        <v>2568994</v>
      </c>
      <c r="HU97" s="48">
        <v>0</v>
      </c>
      <c r="HV97" s="48">
        <v>0</v>
      </c>
      <c r="HW97" s="48">
        <v>384046</v>
      </c>
      <c r="HX97" s="48">
        <v>192023</v>
      </c>
      <c r="HY97" s="48">
        <v>0</v>
      </c>
      <c r="IA97" s="48">
        <v>0</v>
      </c>
      <c r="IB97" s="48">
        <v>0</v>
      </c>
      <c r="IC97" s="48">
        <v>0</v>
      </c>
      <c r="ID97" s="48">
        <v>0</v>
      </c>
      <c r="IE97" s="48">
        <v>0</v>
      </c>
      <c r="IF97" s="48">
        <v>0</v>
      </c>
      <c r="IG97" s="48">
        <v>0</v>
      </c>
      <c r="IH97" s="48">
        <v>2655296</v>
      </c>
      <c r="II97" s="48">
        <v>116464</v>
      </c>
      <c r="IJ97" s="48">
        <v>154608</v>
      </c>
      <c r="IK97" s="48">
        <v>0</v>
      </c>
      <c r="IL97" s="48">
        <v>271072</v>
      </c>
      <c r="IP97" s="48">
        <v>9095</v>
      </c>
      <c r="IQ97" s="48">
        <v>0</v>
      </c>
      <c r="IR97" s="48">
        <v>0</v>
      </c>
      <c r="IS97" s="48">
        <v>0</v>
      </c>
      <c r="IT97" s="48">
        <v>0</v>
      </c>
      <c r="IU97" s="48">
        <v>0</v>
      </c>
      <c r="IV97" s="48">
        <v>1</v>
      </c>
      <c r="IW97" s="48">
        <v>0</v>
      </c>
      <c r="IX97" s="48">
        <v>0</v>
      </c>
    </row>
    <row r="98" spans="1:258" s="48" customFormat="1">
      <c r="A98" s="47">
        <v>92801</v>
      </c>
      <c r="C98" s="48">
        <v>4</v>
      </c>
      <c r="E98" s="48">
        <v>0</v>
      </c>
      <c r="F98" s="48" t="s">
        <v>330</v>
      </c>
      <c r="G98" s="48">
        <v>1</v>
      </c>
      <c r="H98" s="48">
        <v>0</v>
      </c>
      <c r="I98" s="48" t="s">
        <v>537</v>
      </c>
      <c r="J98" s="48">
        <v>0</v>
      </c>
      <c r="L98" s="48">
        <v>12</v>
      </c>
      <c r="M98" s="48" t="s">
        <v>538</v>
      </c>
      <c r="N98" s="48" t="s">
        <v>537</v>
      </c>
      <c r="O98" s="48" t="s">
        <v>537</v>
      </c>
      <c r="P98" s="48">
        <v>0</v>
      </c>
      <c r="R98" s="48">
        <v>142.608</v>
      </c>
      <c r="S98" s="48">
        <v>0</v>
      </c>
      <c r="T98" s="48">
        <v>0</v>
      </c>
      <c r="U98" s="48">
        <v>0</v>
      </c>
      <c r="V98" s="48">
        <v>0</v>
      </c>
      <c r="W98" s="48">
        <v>0</v>
      </c>
      <c r="X98" s="48">
        <v>0</v>
      </c>
      <c r="Y98" s="48">
        <v>0</v>
      </c>
      <c r="Z98" s="48">
        <v>142.608</v>
      </c>
      <c r="AA98" s="48">
        <v>0</v>
      </c>
      <c r="AB98" s="48">
        <v>0</v>
      </c>
      <c r="AC98" s="48">
        <v>0</v>
      </c>
      <c r="AD98" s="48">
        <v>148.33000000000001</v>
      </c>
      <c r="AE98" s="48">
        <v>0</v>
      </c>
      <c r="AF98" s="48">
        <v>0</v>
      </c>
      <c r="AG98" s="48">
        <v>10.589</v>
      </c>
      <c r="AH98" s="48">
        <v>0</v>
      </c>
      <c r="AI98" s="48">
        <v>0</v>
      </c>
      <c r="AJ98" s="48">
        <v>0</v>
      </c>
      <c r="AK98" s="48">
        <v>0</v>
      </c>
      <c r="AL98" s="48">
        <v>0</v>
      </c>
      <c r="AM98" s="48">
        <v>0</v>
      </c>
      <c r="AN98" s="48">
        <v>0</v>
      </c>
      <c r="AO98" s="48">
        <v>0</v>
      </c>
      <c r="AP98" s="48">
        <v>0</v>
      </c>
      <c r="AQ98" s="48">
        <v>0</v>
      </c>
      <c r="AR98" s="48">
        <v>0</v>
      </c>
      <c r="AS98" s="48">
        <v>0</v>
      </c>
      <c r="AT98" s="48">
        <v>0</v>
      </c>
      <c r="AU98" s="48">
        <v>0</v>
      </c>
      <c r="AV98" s="48">
        <v>0</v>
      </c>
      <c r="AW98" s="48">
        <v>0</v>
      </c>
      <c r="AX98" s="48">
        <v>0</v>
      </c>
      <c r="AY98" s="48">
        <v>0</v>
      </c>
      <c r="AZ98" s="48">
        <v>0</v>
      </c>
      <c r="BA98" s="48">
        <v>18.294</v>
      </c>
      <c r="BB98" s="48">
        <v>124.31399999999999</v>
      </c>
      <c r="BC98" s="48">
        <v>55.17</v>
      </c>
      <c r="BD98" s="48">
        <v>0</v>
      </c>
      <c r="BE98" s="48">
        <v>0</v>
      </c>
      <c r="BF98" s="48">
        <v>0</v>
      </c>
      <c r="BG98" s="48">
        <v>0</v>
      </c>
      <c r="BH98" s="48">
        <v>0</v>
      </c>
      <c r="BI98" s="48">
        <v>1</v>
      </c>
      <c r="BJ98" s="48">
        <v>0</v>
      </c>
      <c r="BK98" s="48">
        <v>5078</v>
      </c>
      <c r="BL98" s="48">
        <v>6152</v>
      </c>
      <c r="BM98" s="48">
        <v>764780</v>
      </c>
      <c r="BN98" s="48">
        <v>0</v>
      </c>
      <c r="BO98" s="48">
        <v>80203</v>
      </c>
      <c r="BP98" s="48">
        <v>0</v>
      </c>
      <c r="BQ98" s="48">
        <v>0</v>
      </c>
      <c r="BR98" s="48">
        <v>0</v>
      </c>
      <c r="BS98" s="48">
        <v>0</v>
      </c>
      <c r="BT98" s="48">
        <v>67881</v>
      </c>
      <c r="BU98" s="48">
        <v>0</v>
      </c>
      <c r="BV98" s="48">
        <v>67881</v>
      </c>
      <c r="BW98" s="48">
        <v>0</v>
      </c>
      <c r="BX98" s="48">
        <v>0</v>
      </c>
      <c r="BY98" s="48">
        <v>0</v>
      </c>
      <c r="BZ98" s="48">
        <v>0</v>
      </c>
      <c r="CA98" s="48">
        <v>0</v>
      </c>
      <c r="CB98" s="48">
        <v>0</v>
      </c>
      <c r="CC98" s="48">
        <v>71658</v>
      </c>
      <c r="CD98" s="48">
        <v>0</v>
      </c>
      <c r="CE98" s="48">
        <v>71658</v>
      </c>
      <c r="CF98" s="48">
        <v>39217</v>
      </c>
      <c r="CG98" s="48">
        <v>151935</v>
      </c>
      <c r="CH98" s="48">
        <v>0</v>
      </c>
      <c r="CI98" s="48">
        <v>151935</v>
      </c>
      <c r="CJ98" s="48">
        <v>0</v>
      </c>
      <c r="CK98" s="48">
        <v>0</v>
      </c>
      <c r="CL98" s="48">
        <v>0</v>
      </c>
      <c r="CM98" s="48">
        <v>0</v>
      </c>
      <c r="CN98" s="48">
        <v>0</v>
      </c>
      <c r="CO98" s="48">
        <v>0</v>
      </c>
      <c r="CP98" s="48">
        <v>0</v>
      </c>
      <c r="CQ98" s="48">
        <v>0</v>
      </c>
      <c r="CR98" s="48">
        <v>0</v>
      </c>
      <c r="CS98" s="48">
        <v>0</v>
      </c>
      <c r="CT98" s="48">
        <v>0</v>
      </c>
      <c r="CU98" s="48">
        <v>0</v>
      </c>
      <c r="CV98" s="48">
        <v>0</v>
      </c>
      <c r="CW98" s="48">
        <v>0</v>
      </c>
      <c r="CX98" s="48">
        <v>0</v>
      </c>
      <c r="CY98" s="48">
        <v>0</v>
      </c>
      <c r="CZ98" s="48">
        <v>0</v>
      </c>
      <c r="DA98" s="48">
        <v>0</v>
      </c>
      <c r="DB98" s="48">
        <v>0</v>
      </c>
      <c r="DC98" s="48">
        <v>0</v>
      </c>
      <c r="DD98" s="48">
        <v>0</v>
      </c>
      <c r="DE98" s="48">
        <v>0</v>
      </c>
      <c r="DF98" s="48">
        <v>0</v>
      </c>
      <c r="DG98" s="48">
        <v>0</v>
      </c>
      <c r="DH98" s="48">
        <v>0</v>
      </c>
      <c r="DI98" s="48">
        <v>0</v>
      </c>
      <c r="DJ98" s="48">
        <v>0</v>
      </c>
      <c r="DK98" s="48">
        <v>0</v>
      </c>
      <c r="DL98" s="48">
        <v>0</v>
      </c>
      <c r="DM98" s="48">
        <v>0</v>
      </c>
      <c r="DN98" s="48">
        <v>0</v>
      </c>
      <c r="DO98" s="48">
        <v>0</v>
      </c>
      <c r="DP98" s="48">
        <v>0</v>
      </c>
      <c r="DQ98" s="48">
        <v>0</v>
      </c>
      <c r="DR98" s="48">
        <v>0</v>
      </c>
      <c r="DS98" s="48">
        <v>0</v>
      </c>
      <c r="DU98" s="48">
        <v>1095471</v>
      </c>
      <c r="DV98" s="48">
        <v>0</v>
      </c>
      <c r="DW98" s="48">
        <v>0</v>
      </c>
      <c r="DX98" s="48">
        <v>0</v>
      </c>
      <c r="DY98" s="48">
        <v>0</v>
      </c>
      <c r="DZ98" s="48">
        <v>286.61700000000002</v>
      </c>
      <c r="EA98" s="48">
        <v>40986</v>
      </c>
      <c r="EB98" s="48">
        <v>143</v>
      </c>
      <c r="EC98" s="48">
        <v>80203</v>
      </c>
      <c r="ED98" s="48">
        <v>0</v>
      </c>
      <c r="EE98" s="48">
        <v>1015268</v>
      </c>
      <c r="EG98" s="48">
        <v>0</v>
      </c>
      <c r="EH98" s="48">
        <v>0</v>
      </c>
      <c r="EI98" s="48">
        <v>0</v>
      </c>
      <c r="EJ98" s="48">
        <v>0</v>
      </c>
      <c r="EK98" s="48">
        <v>0</v>
      </c>
      <c r="EL98" s="48">
        <v>0</v>
      </c>
      <c r="EM98" s="48">
        <v>0</v>
      </c>
      <c r="EN98" s="48">
        <v>0</v>
      </c>
      <c r="EO98" s="48">
        <v>0</v>
      </c>
      <c r="EP98" s="48">
        <v>0</v>
      </c>
      <c r="EQ98" s="48">
        <v>0</v>
      </c>
      <c r="ER98" s="48">
        <v>0</v>
      </c>
      <c r="ES98" s="48">
        <v>0</v>
      </c>
      <c r="ET98" s="48">
        <v>0</v>
      </c>
      <c r="EU98" s="48">
        <v>0</v>
      </c>
      <c r="EV98" s="48">
        <v>0</v>
      </c>
      <c r="EW98" s="48">
        <v>0</v>
      </c>
      <c r="EX98" s="48">
        <v>1115988</v>
      </c>
      <c r="EY98" s="48">
        <v>68693</v>
      </c>
      <c r="EZ98" s="48">
        <v>1155205</v>
      </c>
      <c r="FA98" s="48">
        <v>0</v>
      </c>
      <c r="FB98" s="48">
        <v>0</v>
      </c>
      <c r="FC98" s="48">
        <v>0</v>
      </c>
      <c r="FD98" s="48">
        <v>32027</v>
      </c>
      <c r="FE98" s="48">
        <v>0</v>
      </c>
      <c r="FF98" s="48">
        <v>0</v>
      </c>
      <c r="FG98" s="48">
        <v>0</v>
      </c>
      <c r="FH98" s="48">
        <v>0</v>
      </c>
      <c r="FJ98" s="48">
        <v>0</v>
      </c>
      <c r="FK98" s="48">
        <v>0</v>
      </c>
      <c r="FL98" s="48">
        <v>0</v>
      </c>
      <c r="FM98" s="48">
        <v>0</v>
      </c>
      <c r="FO98" s="48">
        <v>0</v>
      </c>
      <c r="FP98" s="48">
        <v>0</v>
      </c>
      <c r="FQ98" s="48" t="s">
        <v>150</v>
      </c>
      <c r="FR98" s="48">
        <v>142.608</v>
      </c>
      <c r="FS98" s="48">
        <v>0</v>
      </c>
      <c r="FT98" s="48">
        <v>0</v>
      </c>
      <c r="FU98" s="48">
        <v>0</v>
      </c>
      <c r="FV98" s="48">
        <v>0</v>
      </c>
      <c r="FW98" s="48">
        <v>0</v>
      </c>
      <c r="FX98" s="48">
        <v>0</v>
      </c>
      <c r="FY98" s="48">
        <v>0</v>
      </c>
      <c r="FZ98" s="48">
        <v>0</v>
      </c>
      <c r="GA98" s="48">
        <v>0</v>
      </c>
      <c r="GB98" s="52">
        <v>5.3545445599999998E-2</v>
      </c>
      <c r="GC98" s="52">
        <v>4.68582762E-2</v>
      </c>
      <c r="GD98" s="48">
        <v>0</v>
      </c>
      <c r="GE98" s="48">
        <v>0</v>
      </c>
      <c r="GM98" s="48">
        <v>0</v>
      </c>
      <c r="GN98" s="48">
        <v>0</v>
      </c>
      <c r="GP98" s="48">
        <v>0</v>
      </c>
      <c r="GQ98" s="48">
        <v>0</v>
      </c>
      <c r="GR98" s="48">
        <v>0</v>
      </c>
      <c r="GS98" s="48">
        <v>213.922</v>
      </c>
      <c r="GT98" s="48">
        <v>1196191</v>
      </c>
      <c r="GU98" s="48">
        <v>0</v>
      </c>
      <c r="GV98" s="48">
        <v>1234210</v>
      </c>
      <c r="GW98" s="48">
        <v>0</v>
      </c>
      <c r="GX98" s="48">
        <v>0</v>
      </c>
      <c r="GY98" s="48">
        <v>0</v>
      </c>
      <c r="GZ98" s="48">
        <v>0</v>
      </c>
      <c r="HA98" s="48">
        <v>0</v>
      </c>
      <c r="HB98" s="48">
        <v>0</v>
      </c>
      <c r="HC98" s="48">
        <v>4804.7056220000004</v>
      </c>
      <c r="HD98" s="48">
        <v>124.31399999999999</v>
      </c>
      <c r="HE98" s="48">
        <v>1</v>
      </c>
      <c r="HF98" s="48">
        <v>0</v>
      </c>
      <c r="HG98" s="48">
        <v>5078</v>
      </c>
      <c r="HH98" s="48">
        <v>5078</v>
      </c>
      <c r="HI98" s="48">
        <v>1</v>
      </c>
      <c r="HJ98" s="48">
        <v>7.1303999999999998</v>
      </c>
      <c r="HK98" s="48">
        <v>0</v>
      </c>
      <c r="HL98" s="48">
        <v>0</v>
      </c>
      <c r="HM98" s="48">
        <v>0</v>
      </c>
      <c r="HN98" s="48">
        <v>0</v>
      </c>
      <c r="HO98" s="48">
        <v>0</v>
      </c>
      <c r="HP98" s="48">
        <v>0</v>
      </c>
      <c r="HQ98" s="48">
        <v>0</v>
      </c>
      <c r="HR98" s="48">
        <v>0</v>
      </c>
      <c r="HS98" s="48">
        <v>0.97309000000000001</v>
      </c>
      <c r="HT98" s="48">
        <v>1027831</v>
      </c>
      <c r="HU98" s="48">
        <v>0</v>
      </c>
      <c r="HV98" s="48">
        <v>0</v>
      </c>
      <c r="HW98" s="48">
        <v>384046</v>
      </c>
      <c r="HX98" s="48">
        <v>192023</v>
      </c>
      <c r="HY98" s="48">
        <v>0</v>
      </c>
      <c r="IA98" s="48">
        <v>0</v>
      </c>
      <c r="IB98" s="48">
        <v>0</v>
      </c>
      <c r="IC98" s="48">
        <v>0</v>
      </c>
      <c r="ID98" s="48">
        <v>0</v>
      </c>
      <c r="IE98" s="48">
        <v>0</v>
      </c>
      <c r="IF98" s="48">
        <v>0</v>
      </c>
      <c r="IG98" s="48">
        <v>0</v>
      </c>
      <c r="IH98" s="48">
        <v>1234210</v>
      </c>
      <c r="II98" s="48">
        <v>80203</v>
      </c>
      <c r="IJ98" s="48">
        <v>-79005</v>
      </c>
      <c r="IK98" s="48">
        <v>0</v>
      </c>
      <c r="IL98" s="48">
        <v>1198</v>
      </c>
      <c r="IP98" s="48">
        <v>9095</v>
      </c>
      <c r="IQ98" s="48">
        <v>0</v>
      </c>
      <c r="IR98" s="48">
        <v>0</v>
      </c>
      <c r="IS98" s="48">
        <v>0</v>
      </c>
      <c r="IT98" s="48">
        <v>0</v>
      </c>
      <c r="IU98" s="48">
        <v>0</v>
      </c>
      <c r="IV98" s="48">
        <v>1</v>
      </c>
      <c r="IW98" s="48">
        <v>0</v>
      </c>
      <c r="IX98" s="48">
        <v>0</v>
      </c>
    </row>
    <row r="99" spans="1:258" s="48" customFormat="1">
      <c r="A99" s="47">
        <v>101801</v>
      </c>
      <c r="C99" s="48">
        <v>4</v>
      </c>
      <c r="E99" s="48">
        <v>0</v>
      </c>
      <c r="F99" s="48" t="s">
        <v>330</v>
      </c>
      <c r="G99" s="48">
        <v>1</v>
      </c>
      <c r="H99" s="48">
        <v>0</v>
      </c>
      <c r="I99" s="48" t="s">
        <v>537</v>
      </c>
      <c r="J99" s="48">
        <v>0</v>
      </c>
      <c r="L99" s="48">
        <v>12</v>
      </c>
      <c r="M99" s="48" t="s">
        <v>538</v>
      </c>
      <c r="N99" s="48" t="s">
        <v>537</v>
      </c>
      <c r="O99" s="48" t="s">
        <v>537</v>
      </c>
      <c r="P99" s="48">
        <v>0</v>
      </c>
      <c r="R99" s="48">
        <v>244.53299999999999</v>
      </c>
      <c r="S99" s="48">
        <v>0</v>
      </c>
      <c r="T99" s="48">
        <v>0</v>
      </c>
      <c r="U99" s="48">
        <v>6.0999999999999999E-2</v>
      </c>
      <c r="V99" s="48">
        <v>3.524</v>
      </c>
      <c r="W99" s="48">
        <v>0</v>
      </c>
      <c r="X99" s="48">
        <v>0</v>
      </c>
      <c r="Y99" s="48">
        <v>0</v>
      </c>
      <c r="Z99" s="48">
        <v>244.53299999999999</v>
      </c>
      <c r="AA99" s="48">
        <v>0</v>
      </c>
      <c r="AB99" s="48">
        <v>0</v>
      </c>
      <c r="AC99" s="48">
        <v>0</v>
      </c>
      <c r="AD99" s="48">
        <v>0</v>
      </c>
      <c r="AE99" s="48">
        <v>0</v>
      </c>
      <c r="AF99" s="48">
        <v>0</v>
      </c>
      <c r="AG99" s="48">
        <v>0</v>
      </c>
      <c r="AH99" s="48">
        <v>0</v>
      </c>
      <c r="AI99" s="48">
        <v>0</v>
      </c>
      <c r="AJ99" s="48">
        <v>0</v>
      </c>
      <c r="AK99" s="48">
        <v>0</v>
      </c>
      <c r="AL99" s="48">
        <v>0</v>
      </c>
      <c r="AM99" s="48">
        <v>0</v>
      </c>
      <c r="AN99" s="48">
        <v>0</v>
      </c>
      <c r="AO99" s="48">
        <v>0</v>
      </c>
      <c r="AP99" s="48">
        <v>0</v>
      </c>
      <c r="AQ99" s="48">
        <v>1</v>
      </c>
      <c r="AR99" s="48">
        <v>0</v>
      </c>
      <c r="AS99" s="48">
        <v>0</v>
      </c>
      <c r="AT99" s="48">
        <v>0</v>
      </c>
      <c r="AU99" s="48">
        <v>0</v>
      </c>
      <c r="AV99" s="48">
        <v>0</v>
      </c>
      <c r="AW99" s="48">
        <v>3.585</v>
      </c>
      <c r="AX99" s="48">
        <v>10.877000000000001</v>
      </c>
      <c r="AY99" s="48">
        <v>0</v>
      </c>
      <c r="AZ99" s="48">
        <v>0</v>
      </c>
      <c r="BA99" s="48">
        <v>0</v>
      </c>
      <c r="BB99" s="48">
        <v>240.94800000000001</v>
      </c>
      <c r="BC99" s="48">
        <v>240.17</v>
      </c>
      <c r="BD99" s="48">
        <v>33.933</v>
      </c>
      <c r="BE99" s="48">
        <v>12.227</v>
      </c>
      <c r="BF99" s="48">
        <v>0</v>
      </c>
      <c r="BG99" s="48">
        <v>0</v>
      </c>
      <c r="BH99" s="48">
        <v>10</v>
      </c>
      <c r="BI99" s="48">
        <v>1</v>
      </c>
      <c r="BJ99" s="48">
        <v>0</v>
      </c>
      <c r="BK99" s="48">
        <v>5078</v>
      </c>
      <c r="BL99" s="48">
        <v>6152</v>
      </c>
      <c r="BM99" s="48">
        <v>1482312</v>
      </c>
      <c r="BN99" s="48">
        <v>0</v>
      </c>
      <c r="BO99" s="48">
        <v>72514</v>
      </c>
      <c r="BP99" s="48">
        <v>20876</v>
      </c>
      <c r="BQ99" s="48">
        <v>0</v>
      </c>
      <c r="BR99" s="48">
        <v>20876</v>
      </c>
      <c r="BS99" s="48">
        <v>0</v>
      </c>
      <c r="BT99" s="48">
        <v>295505</v>
      </c>
      <c r="BU99" s="48">
        <v>0</v>
      </c>
      <c r="BV99" s="48">
        <v>295505</v>
      </c>
      <c r="BW99" s="48">
        <v>0</v>
      </c>
      <c r="BX99" s="48">
        <v>66915</v>
      </c>
      <c r="BY99" s="48">
        <v>0</v>
      </c>
      <c r="BZ99" s="48">
        <v>0</v>
      </c>
      <c r="CA99" s="48">
        <v>0</v>
      </c>
      <c r="CB99" s="48">
        <v>0</v>
      </c>
      <c r="CC99" s="48">
        <v>0</v>
      </c>
      <c r="CD99" s="48">
        <v>0</v>
      </c>
      <c r="CE99" s="48">
        <v>66915</v>
      </c>
      <c r="CF99" s="48">
        <v>0</v>
      </c>
      <c r="CG99" s="48">
        <v>0</v>
      </c>
      <c r="CH99" s="48">
        <v>0</v>
      </c>
      <c r="CI99" s="48">
        <v>0</v>
      </c>
      <c r="CJ99" s="48">
        <v>500</v>
      </c>
      <c r="CK99" s="48">
        <v>9026</v>
      </c>
      <c r="CL99" s="48">
        <v>0</v>
      </c>
      <c r="CM99" s="48">
        <v>9026</v>
      </c>
      <c r="CN99" s="48">
        <v>0</v>
      </c>
      <c r="CO99" s="48">
        <v>0</v>
      </c>
      <c r="CP99" s="48">
        <v>0</v>
      </c>
      <c r="CQ99" s="48">
        <v>0</v>
      </c>
      <c r="CR99" s="48">
        <v>0</v>
      </c>
      <c r="CS99" s="48">
        <v>0</v>
      </c>
      <c r="CT99" s="48">
        <v>0</v>
      </c>
      <c r="CU99" s="48">
        <v>0</v>
      </c>
      <c r="CV99" s="48">
        <v>0</v>
      </c>
      <c r="CW99" s="48">
        <v>0</v>
      </c>
      <c r="CX99" s="48">
        <v>0</v>
      </c>
      <c r="CY99" s="48">
        <v>0</v>
      </c>
      <c r="CZ99" s="48">
        <v>0</v>
      </c>
      <c r="DA99" s="48">
        <v>0</v>
      </c>
      <c r="DB99" s="48">
        <v>0</v>
      </c>
      <c r="DC99" s="48">
        <v>0</v>
      </c>
      <c r="DD99" s="48">
        <v>0</v>
      </c>
      <c r="DE99" s="48">
        <v>0</v>
      </c>
      <c r="DF99" s="48">
        <v>0</v>
      </c>
      <c r="DG99" s="48">
        <v>0</v>
      </c>
      <c r="DH99" s="48">
        <v>500</v>
      </c>
      <c r="DI99" s="48">
        <v>0</v>
      </c>
      <c r="DJ99" s="48">
        <v>0</v>
      </c>
      <c r="DK99" s="48">
        <v>0</v>
      </c>
      <c r="DL99" s="48">
        <v>0</v>
      </c>
      <c r="DM99" s="48">
        <v>0</v>
      </c>
      <c r="DN99" s="48">
        <v>0</v>
      </c>
      <c r="DO99" s="48">
        <v>0</v>
      </c>
      <c r="DP99" s="48">
        <v>0</v>
      </c>
      <c r="DQ99" s="48">
        <v>0</v>
      </c>
      <c r="DR99" s="48">
        <v>0</v>
      </c>
      <c r="DS99" s="48">
        <v>0</v>
      </c>
      <c r="DU99" s="48">
        <v>1874634</v>
      </c>
      <c r="DV99" s="48">
        <v>0</v>
      </c>
      <c r="DW99" s="48">
        <v>0</v>
      </c>
      <c r="DX99" s="48">
        <v>0</v>
      </c>
      <c r="DY99" s="48">
        <v>0</v>
      </c>
      <c r="DZ99" s="48">
        <v>286.61700000000002</v>
      </c>
      <c r="EA99" s="48">
        <v>72514</v>
      </c>
      <c r="EB99" s="48">
        <v>253</v>
      </c>
      <c r="EC99" s="48">
        <v>72514</v>
      </c>
      <c r="ED99" s="48">
        <v>0</v>
      </c>
      <c r="EE99" s="48">
        <v>1802120</v>
      </c>
      <c r="EG99" s="48">
        <v>0</v>
      </c>
      <c r="EH99" s="48">
        <v>0</v>
      </c>
      <c r="EI99" s="48">
        <v>0</v>
      </c>
      <c r="EJ99" s="48">
        <v>0</v>
      </c>
      <c r="EK99" s="48">
        <v>0</v>
      </c>
      <c r="EL99" s="48">
        <v>0</v>
      </c>
      <c r="EM99" s="48">
        <v>0</v>
      </c>
      <c r="EN99" s="48">
        <v>0</v>
      </c>
      <c r="EO99" s="48">
        <v>0</v>
      </c>
      <c r="EP99" s="48">
        <v>0</v>
      </c>
      <c r="EQ99" s="48">
        <v>0</v>
      </c>
      <c r="ER99" s="48">
        <v>0</v>
      </c>
      <c r="ES99" s="48">
        <v>0</v>
      </c>
      <c r="ET99" s="48">
        <v>0</v>
      </c>
      <c r="EU99" s="48">
        <v>0</v>
      </c>
      <c r="EV99" s="48">
        <v>0</v>
      </c>
      <c r="EW99" s="48">
        <v>0</v>
      </c>
      <c r="EX99" s="48">
        <v>1980877</v>
      </c>
      <c r="EY99" s="48">
        <v>121916</v>
      </c>
      <c r="EZ99" s="48">
        <v>1981377</v>
      </c>
      <c r="FA99" s="48">
        <v>0</v>
      </c>
      <c r="FB99" s="48">
        <v>0</v>
      </c>
      <c r="FC99" s="48">
        <v>0</v>
      </c>
      <c r="FD99" s="48">
        <v>56841</v>
      </c>
      <c r="FE99" s="48">
        <v>0</v>
      </c>
      <c r="FF99" s="48">
        <v>0</v>
      </c>
      <c r="FG99" s="48">
        <v>0</v>
      </c>
      <c r="FH99" s="48">
        <v>0</v>
      </c>
      <c r="FJ99" s="48">
        <v>0</v>
      </c>
      <c r="FK99" s="48">
        <v>0</v>
      </c>
      <c r="FL99" s="48">
        <v>0</v>
      </c>
      <c r="FM99" s="48">
        <v>0</v>
      </c>
      <c r="FO99" s="48">
        <v>0</v>
      </c>
      <c r="FP99" s="48">
        <v>0</v>
      </c>
      <c r="FQ99" s="48" t="s">
        <v>198</v>
      </c>
      <c r="FR99" s="48">
        <v>244.53299999999999</v>
      </c>
      <c r="FS99" s="48">
        <v>0</v>
      </c>
      <c r="FT99" s="48">
        <v>0</v>
      </c>
      <c r="FU99" s="48">
        <v>0</v>
      </c>
      <c r="FV99" s="48">
        <v>0</v>
      </c>
      <c r="FW99" s="48">
        <v>0</v>
      </c>
      <c r="FX99" s="48">
        <v>0</v>
      </c>
      <c r="FY99" s="48">
        <v>0</v>
      </c>
      <c r="FZ99" s="48">
        <v>0</v>
      </c>
      <c r="GA99" s="48">
        <v>0</v>
      </c>
      <c r="GB99" s="52">
        <v>5.3545445599999998E-2</v>
      </c>
      <c r="GC99" s="52">
        <v>4.68582762E-2</v>
      </c>
      <c r="GD99" s="48">
        <v>0</v>
      </c>
      <c r="GE99" s="48">
        <v>0</v>
      </c>
      <c r="GM99" s="48">
        <v>0</v>
      </c>
      <c r="GN99" s="48">
        <v>0</v>
      </c>
      <c r="GP99" s="48">
        <v>0</v>
      </c>
      <c r="GQ99" s="48">
        <v>0</v>
      </c>
      <c r="GR99" s="48">
        <v>0</v>
      </c>
      <c r="GS99" s="48">
        <v>379.66699999999997</v>
      </c>
      <c r="GT99" s="48">
        <v>2053891</v>
      </c>
      <c r="GU99" s="48">
        <v>0</v>
      </c>
      <c r="GV99" s="48">
        <v>1569132</v>
      </c>
      <c r="GW99" s="48">
        <v>0</v>
      </c>
      <c r="GX99" s="48">
        <v>0</v>
      </c>
      <c r="GY99" s="48">
        <v>0</v>
      </c>
      <c r="GZ99" s="48">
        <v>0</v>
      </c>
      <c r="HA99" s="48">
        <v>0</v>
      </c>
      <c r="HB99" s="48">
        <v>0</v>
      </c>
      <c r="HC99" s="48">
        <v>4804.7056220000004</v>
      </c>
      <c r="HD99" s="48">
        <v>240.94800000000001</v>
      </c>
      <c r="HE99" s="48">
        <v>1</v>
      </c>
      <c r="HF99" s="48">
        <v>0</v>
      </c>
      <c r="HG99" s="48">
        <v>5078</v>
      </c>
      <c r="HH99" s="48">
        <v>5078</v>
      </c>
      <c r="HI99" s="48">
        <v>1</v>
      </c>
      <c r="HJ99" s="48">
        <v>12.226649999999999</v>
      </c>
      <c r="HK99" s="48">
        <v>0</v>
      </c>
      <c r="HL99" s="48">
        <v>0</v>
      </c>
      <c r="HM99" s="48">
        <v>0</v>
      </c>
      <c r="HN99" s="48">
        <v>0</v>
      </c>
      <c r="HO99" s="48">
        <v>0</v>
      </c>
      <c r="HP99" s="48">
        <v>0</v>
      </c>
      <c r="HQ99" s="48">
        <v>0</v>
      </c>
      <c r="HR99" s="48">
        <v>0</v>
      </c>
      <c r="HS99" s="48">
        <v>0.97309000000000001</v>
      </c>
      <c r="HT99" s="48">
        <v>1824188</v>
      </c>
      <c r="HU99" s="48">
        <v>0</v>
      </c>
      <c r="HV99" s="48">
        <v>0</v>
      </c>
      <c r="HW99" s="48">
        <v>384046</v>
      </c>
      <c r="HX99" s="48">
        <v>192023</v>
      </c>
      <c r="HY99" s="48">
        <v>0</v>
      </c>
      <c r="IA99" s="48">
        <v>0</v>
      </c>
      <c r="IB99" s="48">
        <v>0</v>
      </c>
      <c r="IC99" s="48">
        <v>0</v>
      </c>
      <c r="ID99" s="48">
        <v>0</v>
      </c>
      <c r="IE99" s="48">
        <v>0</v>
      </c>
      <c r="IF99" s="48">
        <v>0</v>
      </c>
      <c r="IG99" s="48">
        <v>0</v>
      </c>
      <c r="IH99" s="48">
        <v>1569132</v>
      </c>
      <c r="II99" s="48">
        <v>72514</v>
      </c>
      <c r="IJ99" s="48">
        <v>412245</v>
      </c>
      <c r="IK99" s="48">
        <v>0</v>
      </c>
      <c r="IL99" s="48">
        <v>484759</v>
      </c>
      <c r="IP99" s="48">
        <v>9095</v>
      </c>
      <c r="IQ99" s="48">
        <v>0</v>
      </c>
      <c r="IR99" s="48">
        <v>0</v>
      </c>
      <c r="IS99" s="48">
        <v>0</v>
      </c>
      <c r="IT99" s="48">
        <v>0</v>
      </c>
      <c r="IU99" s="48">
        <v>0</v>
      </c>
      <c r="IV99" s="48">
        <v>1</v>
      </c>
      <c r="IW99" s="48">
        <v>0</v>
      </c>
      <c r="IX99" s="48">
        <v>0</v>
      </c>
    </row>
    <row r="100" spans="1:258" s="48" customFormat="1">
      <c r="A100" s="47">
        <v>101802</v>
      </c>
      <c r="C100" s="48">
        <v>4</v>
      </c>
      <c r="E100" s="48">
        <v>0</v>
      </c>
      <c r="F100" s="48" t="s">
        <v>330</v>
      </c>
      <c r="G100" s="48">
        <v>1</v>
      </c>
      <c r="H100" s="48">
        <v>0</v>
      </c>
      <c r="I100" s="48" t="s">
        <v>537</v>
      </c>
      <c r="J100" s="48">
        <v>0</v>
      </c>
      <c r="L100" s="48">
        <v>12</v>
      </c>
      <c r="M100" s="48" t="s">
        <v>538</v>
      </c>
      <c r="N100" s="48" t="s">
        <v>537</v>
      </c>
      <c r="O100" s="48" t="s">
        <v>537</v>
      </c>
      <c r="P100" s="48">
        <v>0</v>
      </c>
      <c r="R100" s="48">
        <v>819.27300000000002</v>
      </c>
      <c r="S100" s="48">
        <v>0</v>
      </c>
      <c r="T100" s="48">
        <v>0</v>
      </c>
      <c r="U100" s="48">
        <v>1.151</v>
      </c>
      <c r="V100" s="48">
        <v>4.25</v>
      </c>
      <c r="W100" s="48">
        <v>0</v>
      </c>
      <c r="X100" s="48">
        <v>0</v>
      </c>
      <c r="Y100" s="48">
        <v>0</v>
      </c>
      <c r="Z100" s="48">
        <v>819.27300000000002</v>
      </c>
      <c r="AA100" s="48">
        <v>0</v>
      </c>
      <c r="AB100" s="48">
        <v>0</v>
      </c>
      <c r="AC100" s="48">
        <v>0</v>
      </c>
      <c r="AD100" s="48">
        <v>0</v>
      </c>
      <c r="AE100" s="48">
        <v>0</v>
      </c>
      <c r="AF100" s="48">
        <v>0</v>
      </c>
      <c r="AG100" s="48">
        <v>2.7429999999999999</v>
      </c>
      <c r="AH100" s="48">
        <v>0</v>
      </c>
      <c r="AI100" s="48">
        <v>0</v>
      </c>
      <c r="AJ100" s="48">
        <v>0</v>
      </c>
      <c r="AK100" s="48">
        <v>0</v>
      </c>
      <c r="AL100" s="48">
        <v>0</v>
      </c>
      <c r="AM100" s="48">
        <v>0</v>
      </c>
      <c r="AN100" s="48">
        <v>0</v>
      </c>
      <c r="AO100" s="48">
        <v>0</v>
      </c>
      <c r="AP100" s="48">
        <v>0</v>
      </c>
      <c r="AQ100" s="48">
        <v>0</v>
      </c>
      <c r="AR100" s="48">
        <v>0</v>
      </c>
      <c r="AS100" s="48">
        <v>0</v>
      </c>
      <c r="AT100" s="48">
        <v>0</v>
      </c>
      <c r="AU100" s="48">
        <v>0</v>
      </c>
      <c r="AV100" s="48">
        <v>0</v>
      </c>
      <c r="AW100" s="48">
        <v>5.4009999999999998</v>
      </c>
      <c r="AX100" s="48">
        <v>18.504999999999999</v>
      </c>
      <c r="AY100" s="48">
        <v>0</v>
      </c>
      <c r="AZ100" s="48">
        <v>0</v>
      </c>
      <c r="BA100" s="48">
        <v>0</v>
      </c>
      <c r="BB100" s="48">
        <v>813.87199999999996</v>
      </c>
      <c r="BC100" s="48">
        <v>806.67</v>
      </c>
      <c r="BD100" s="48">
        <v>745.08199999999999</v>
      </c>
      <c r="BE100" s="48">
        <v>0</v>
      </c>
      <c r="BF100" s="48">
        <v>0</v>
      </c>
      <c r="BG100" s="48">
        <v>0</v>
      </c>
      <c r="BH100" s="48">
        <v>41</v>
      </c>
      <c r="BI100" s="48">
        <v>1</v>
      </c>
      <c r="BJ100" s="48">
        <v>0</v>
      </c>
      <c r="BK100" s="48">
        <v>5078</v>
      </c>
      <c r="BL100" s="48">
        <v>6152</v>
      </c>
      <c r="BM100" s="48">
        <v>5006941</v>
      </c>
      <c r="BN100" s="48">
        <v>0</v>
      </c>
      <c r="BO100" s="48">
        <v>234739</v>
      </c>
      <c r="BP100" s="48">
        <v>458374</v>
      </c>
      <c r="BQ100" s="48">
        <v>0</v>
      </c>
      <c r="BR100" s="48">
        <v>458374</v>
      </c>
      <c r="BS100" s="48">
        <v>0</v>
      </c>
      <c r="BT100" s="48">
        <v>992527</v>
      </c>
      <c r="BU100" s="48">
        <v>0</v>
      </c>
      <c r="BV100" s="48">
        <v>992527</v>
      </c>
      <c r="BW100" s="48">
        <v>0</v>
      </c>
      <c r="BX100" s="48">
        <v>113843</v>
      </c>
      <c r="BY100" s="48">
        <v>0</v>
      </c>
      <c r="BZ100" s="48">
        <v>0</v>
      </c>
      <c r="CA100" s="48">
        <v>0</v>
      </c>
      <c r="CB100" s="48">
        <v>0</v>
      </c>
      <c r="CC100" s="48">
        <v>18562</v>
      </c>
      <c r="CD100" s="48">
        <v>0</v>
      </c>
      <c r="CE100" s="48">
        <v>132405</v>
      </c>
      <c r="CF100" s="48">
        <v>0</v>
      </c>
      <c r="CG100" s="48">
        <v>0</v>
      </c>
      <c r="CH100" s="48">
        <v>0</v>
      </c>
      <c r="CI100" s="48">
        <v>0</v>
      </c>
      <c r="CJ100" s="48">
        <v>0</v>
      </c>
      <c r="CK100" s="48">
        <v>0</v>
      </c>
      <c r="CL100" s="48">
        <v>0</v>
      </c>
      <c r="CM100" s="48">
        <v>0</v>
      </c>
      <c r="CN100" s="48">
        <v>0</v>
      </c>
      <c r="CO100" s="48">
        <v>0</v>
      </c>
      <c r="CP100" s="48">
        <v>0</v>
      </c>
      <c r="CQ100" s="48">
        <v>0</v>
      </c>
      <c r="CR100" s="48">
        <v>0</v>
      </c>
      <c r="CS100" s="48">
        <v>0</v>
      </c>
      <c r="CT100" s="48">
        <v>0</v>
      </c>
      <c r="CU100" s="48">
        <v>0</v>
      </c>
      <c r="CV100" s="48">
        <v>0</v>
      </c>
      <c r="CW100" s="48">
        <v>0</v>
      </c>
      <c r="CX100" s="48">
        <v>0</v>
      </c>
      <c r="CY100" s="48">
        <v>0</v>
      </c>
      <c r="CZ100" s="48">
        <v>0</v>
      </c>
      <c r="DA100" s="48">
        <v>0</v>
      </c>
      <c r="DB100" s="48">
        <v>0</v>
      </c>
      <c r="DC100" s="48">
        <v>0</v>
      </c>
      <c r="DD100" s="48">
        <v>0</v>
      </c>
      <c r="DE100" s="48">
        <v>0</v>
      </c>
      <c r="DF100" s="48">
        <v>0</v>
      </c>
      <c r="DG100" s="48">
        <v>0</v>
      </c>
      <c r="DH100" s="48">
        <v>0</v>
      </c>
      <c r="DI100" s="48">
        <v>0</v>
      </c>
      <c r="DJ100" s="48">
        <v>0</v>
      </c>
      <c r="DK100" s="48">
        <v>0</v>
      </c>
      <c r="DL100" s="48">
        <v>0</v>
      </c>
      <c r="DM100" s="48">
        <v>0</v>
      </c>
      <c r="DN100" s="48">
        <v>0</v>
      </c>
      <c r="DO100" s="48">
        <v>0</v>
      </c>
      <c r="DP100" s="48">
        <v>0</v>
      </c>
      <c r="DQ100" s="48">
        <v>0</v>
      </c>
      <c r="DR100" s="48">
        <v>0</v>
      </c>
      <c r="DS100" s="48">
        <v>0</v>
      </c>
      <c r="DU100" s="48">
        <v>6590247</v>
      </c>
      <c r="DV100" s="48">
        <v>0</v>
      </c>
      <c r="DW100" s="48">
        <v>0</v>
      </c>
      <c r="DX100" s="48">
        <v>0</v>
      </c>
      <c r="DY100" s="48">
        <v>0</v>
      </c>
      <c r="DZ100" s="48">
        <v>286.61700000000002</v>
      </c>
      <c r="EA100" s="48">
        <v>234739</v>
      </c>
      <c r="EB100" s="48">
        <v>819</v>
      </c>
      <c r="EC100" s="48">
        <v>234739</v>
      </c>
      <c r="ED100" s="48">
        <v>0</v>
      </c>
      <c r="EE100" s="48">
        <v>6355508</v>
      </c>
      <c r="EG100" s="48">
        <v>0</v>
      </c>
      <c r="EH100" s="48">
        <v>0</v>
      </c>
      <c r="EI100" s="48">
        <v>0</v>
      </c>
      <c r="EJ100" s="48">
        <v>0</v>
      </c>
      <c r="EK100" s="48">
        <v>0</v>
      </c>
      <c r="EL100" s="48">
        <v>0</v>
      </c>
      <c r="EM100" s="48">
        <v>0</v>
      </c>
      <c r="EN100" s="48">
        <v>0</v>
      </c>
      <c r="EO100" s="48">
        <v>0</v>
      </c>
      <c r="EP100" s="48">
        <v>0</v>
      </c>
      <c r="EQ100" s="48">
        <v>0</v>
      </c>
      <c r="ER100" s="48">
        <v>0</v>
      </c>
      <c r="ES100" s="48">
        <v>0</v>
      </c>
      <c r="ET100" s="48">
        <v>0</v>
      </c>
      <c r="EU100" s="48">
        <v>0</v>
      </c>
      <c r="EV100" s="48">
        <v>0</v>
      </c>
      <c r="EW100" s="48">
        <v>0</v>
      </c>
      <c r="EX100" s="48">
        <v>6983924</v>
      </c>
      <c r="EY100" s="48">
        <v>428593</v>
      </c>
      <c r="EZ100" s="48">
        <v>6983924</v>
      </c>
      <c r="FA100" s="48">
        <v>0</v>
      </c>
      <c r="FB100" s="48">
        <v>0</v>
      </c>
      <c r="FC100" s="48">
        <v>0</v>
      </c>
      <c r="FD100" s="48">
        <v>199823</v>
      </c>
      <c r="FE100" s="48">
        <v>0</v>
      </c>
      <c r="FF100" s="48">
        <v>0</v>
      </c>
      <c r="FG100" s="48">
        <v>0</v>
      </c>
      <c r="FH100" s="48">
        <v>0</v>
      </c>
      <c r="FJ100" s="48">
        <v>0</v>
      </c>
      <c r="FK100" s="48">
        <v>0</v>
      </c>
      <c r="FL100" s="48">
        <v>0</v>
      </c>
      <c r="FM100" s="48">
        <v>0</v>
      </c>
      <c r="FO100" s="48">
        <v>0</v>
      </c>
      <c r="FP100" s="48">
        <v>0</v>
      </c>
      <c r="FQ100" s="48" t="s">
        <v>199</v>
      </c>
      <c r="FR100" s="48">
        <v>819.27300000000002</v>
      </c>
      <c r="FS100" s="48">
        <v>0</v>
      </c>
      <c r="FT100" s="48">
        <v>0</v>
      </c>
      <c r="FU100" s="48">
        <v>0</v>
      </c>
      <c r="FV100" s="48">
        <v>0</v>
      </c>
      <c r="FW100" s="48">
        <v>0</v>
      </c>
      <c r="FX100" s="48">
        <v>0</v>
      </c>
      <c r="FY100" s="48">
        <v>0</v>
      </c>
      <c r="FZ100" s="48">
        <v>0</v>
      </c>
      <c r="GA100" s="48">
        <v>0</v>
      </c>
      <c r="GB100" s="52">
        <v>5.3545445599999998E-2</v>
      </c>
      <c r="GC100" s="52">
        <v>4.68582762E-2</v>
      </c>
      <c r="GD100" s="48">
        <v>0</v>
      </c>
      <c r="GE100" s="48">
        <v>0</v>
      </c>
      <c r="GM100" s="48">
        <v>0</v>
      </c>
      <c r="GN100" s="48">
        <v>0</v>
      </c>
      <c r="GP100" s="48">
        <v>0</v>
      </c>
      <c r="GQ100" s="48">
        <v>0</v>
      </c>
      <c r="GR100" s="48">
        <v>0</v>
      </c>
      <c r="GS100" s="48">
        <v>1334.7139999999999</v>
      </c>
      <c r="GT100" s="48">
        <v>7218663</v>
      </c>
      <c r="GU100" s="48">
        <v>0</v>
      </c>
      <c r="GV100" s="48">
        <v>6910425</v>
      </c>
      <c r="GW100" s="48">
        <v>0</v>
      </c>
      <c r="GX100" s="48">
        <v>0</v>
      </c>
      <c r="GY100" s="48">
        <v>0</v>
      </c>
      <c r="GZ100" s="48">
        <v>0</v>
      </c>
      <c r="HA100" s="48">
        <v>0</v>
      </c>
      <c r="HB100" s="48">
        <v>0</v>
      </c>
      <c r="HC100" s="48">
        <v>4804.7056220000004</v>
      </c>
      <c r="HD100" s="48">
        <v>813.87199999999996</v>
      </c>
      <c r="HE100" s="48">
        <v>1</v>
      </c>
      <c r="HF100" s="48">
        <v>0</v>
      </c>
      <c r="HG100" s="48">
        <v>5078</v>
      </c>
      <c r="HH100" s="48">
        <v>5078</v>
      </c>
      <c r="HI100" s="48">
        <v>1</v>
      </c>
      <c r="HJ100" s="48">
        <v>40.963650000000001</v>
      </c>
      <c r="HK100" s="48">
        <v>0</v>
      </c>
      <c r="HL100" s="48">
        <v>0</v>
      </c>
      <c r="HM100" s="48">
        <v>0</v>
      </c>
      <c r="HN100" s="48">
        <v>0</v>
      </c>
      <c r="HO100" s="48">
        <v>0</v>
      </c>
      <c r="HP100" s="48">
        <v>0</v>
      </c>
      <c r="HQ100" s="48">
        <v>0</v>
      </c>
      <c r="HR100" s="48">
        <v>0</v>
      </c>
      <c r="HS100" s="48">
        <v>0.97309000000000001</v>
      </c>
      <c r="HT100" s="48">
        <v>6412906</v>
      </c>
      <c r="HU100" s="48">
        <v>0</v>
      </c>
      <c r="HV100" s="48">
        <v>0</v>
      </c>
      <c r="HW100" s="48">
        <v>384046</v>
      </c>
      <c r="HX100" s="48">
        <v>192023</v>
      </c>
      <c r="HY100" s="48">
        <v>0</v>
      </c>
      <c r="IA100" s="48">
        <v>0</v>
      </c>
      <c r="IB100" s="48">
        <v>0</v>
      </c>
      <c r="IC100" s="48">
        <v>0</v>
      </c>
      <c r="ID100" s="48">
        <v>0</v>
      </c>
      <c r="IE100" s="48">
        <v>0</v>
      </c>
      <c r="IF100" s="48">
        <v>0</v>
      </c>
      <c r="IG100" s="48">
        <v>0</v>
      </c>
      <c r="IH100" s="48">
        <v>6910425</v>
      </c>
      <c r="II100" s="48">
        <v>234739</v>
      </c>
      <c r="IJ100" s="48">
        <v>73499</v>
      </c>
      <c r="IK100" s="48">
        <v>0</v>
      </c>
      <c r="IL100" s="48">
        <v>308238</v>
      </c>
      <c r="IP100" s="48">
        <v>9095</v>
      </c>
      <c r="IQ100" s="48">
        <v>0</v>
      </c>
      <c r="IR100" s="48">
        <v>0</v>
      </c>
      <c r="IS100" s="48">
        <v>0</v>
      </c>
      <c r="IT100" s="48">
        <v>0</v>
      </c>
      <c r="IU100" s="48">
        <v>0</v>
      </c>
      <c r="IV100" s="48">
        <v>1</v>
      </c>
      <c r="IW100" s="48">
        <v>0</v>
      </c>
      <c r="IX100" s="48">
        <v>0</v>
      </c>
    </row>
    <row r="101" spans="1:258" s="48" customFormat="1">
      <c r="A101" s="47">
        <v>101803</v>
      </c>
      <c r="C101" s="48">
        <v>4</v>
      </c>
      <c r="E101" s="48">
        <v>0</v>
      </c>
      <c r="F101" s="48" t="s">
        <v>330</v>
      </c>
      <c r="G101" s="48">
        <v>1</v>
      </c>
      <c r="H101" s="48">
        <v>0</v>
      </c>
      <c r="I101" s="48" t="s">
        <v>537</v>
      </c>
      <c r="J101" s="48">
        <v>0</v>
      </c>
      <c r="L101" s="48">
        <v>12</v>
      </c>
      <c r="M101" s="48" t="s">
        <v>538</v>
      </c>
      <c r="N101" s="48" t="s">
        <v>537</v>
      </c>
      <c r="O101" s="48" t="s">
        <v>537</v>
      </c>
      <c r="P101" s="48">
        <v>0</v>
      </c>
      <c r="R101" s="48">
        <v>313.07400000000001</v>
      </c>
      <c r="S101" s="48">
        <v>0</v>
      </c>
      <c r="T101" s="48">
        <v>0</v>
      </c>
      <c r="U101" s="48">
        <v>0.70499999999999996</v>
      </c>
      <c r="V101" s="48">
        <v>3.4910000000000001</v>
      </c>
      <c r="W101" s="48">
        <v>0</v>
      </c>
      <c r="X101" s="48">
        <v>0</v>
      </c>
      <c r="Y101" s="48">
        <v>0</v>
      </c>
      <c r="Z101" s="48">
        <v>313.07400000000001</v>
      </c>
      <c r="AA101" s="48">
        <v>0</v>
      </c>
      <c r="AB101" s="48">
        <v>0</v>
      </c>
      <c r="AC101" s="48">
        <v>0</v>
      </c>
      <c r="AD101" s="48">
        <v>0</v>
      </c>
      <c r="AE101" s="48">
        <v>0</v>
      </c>
      <c r="AF101" s="48">
        <v>0</v>
      </c>
      <c r="AG101" s="48">
        <v>13.927</v>
      </c>
      <c r="AH101" s="48">
        <v>0</v>
      </c>
      <c r="AI101" s="48">
        <v>0</v>
      </c>
      <c r="AJ101" s="48">
        <v>0</v>
      </c>
      <c r="AK101" s="48">
        <v>0</v>
      </c>
      <c r="AL101" s="48">
        <v>0</v>
      </c>
      <c r="AM101" s="48">
        <v>0</v>
      </c>
      <c r="AN101" s="48">
        <v>0</v>
      </c>
      <c r="AO101" s="48">
        <v>0</v>
      </c>
      <c r="AP101" s="48">
        <v>0</v>
      </c>
      <c r="AQ101" s="48">
        <v>9.8330000000000002</v>
      </c>
      <c r="AR101" s="48">
        <v>0</v>
      </c>
      <c r="AS101" s="48">
        <v>0</v>
      </c>
      <c r="AT101" s="48">
        <v>0.25</v>
      </c>
      <c r="AU101" s="48">
        <v>0</v>
      </c>
      <c r="AV101" s="48">
        <v>0</v>
      </c>
      <c r="AW101" s="48">
        <v>4.1959999999999997</v>
      </c>
      <c r="AX101" s="48">
        <v>13.997999999999999</v>
      </c>
      <c r="AY101" s="48">
        <v>0</v>
      </c>
      <c r="AZ101" s="48">
        <v>0</v>
      </c>
      <c r="BA101" s="48">
        <v>0</v>
      </c>
      <c r="BB101" s="48">
        <v>308.87799999999999</v>
      </c>
      <c r="BC101" s="48">
        <v>83.67</v>
      </c>
      <c r="BD101" s="48">
        <v>15.417999999999999</v>
      </c>
      <c r="BE101" s="48">
        <v>0</v>
      </c>
      <c r="BF101" s="48">
        <v>0</v>
      </c>
      <c r="BG101" s="48">
        <v>0</v>
      </c>
      <c r="BH101" s="48">
        <v>0</v>
      </c>
      <c r="BI101" s="48">
        <v>1</v>
      </c>
      <c r="BJ101" s="48">
        <v>0</v>
      </c>
      <c r="BK101" s="48">
        <v>5078</v>
      </c>
      <c r="BL101" s="48">
        <v>6152</v>
      </c>
      <c r="BM101" s="48">
        <v>1900217</v>
      </c>
      <c r="BN101" s="48">
        <v>0</v>
      </c>
      <c r="BO101" s="48">
        <v>89711</v>
      </c>
      <c r="BP101" s="48">
        <v>9485</v>
      </c>
      <c r="BQ101" s="48">
        <v>0</v>
      </c>
      <c r="BR101" s="48">
        <v>9485</v>
      </c>
      <c r="BS101" s="48">
        <v>0</v>
      </c>
      <c r="BT101" s="48">
        <v>102948</v>
      </c>
      <c r="BU101" s="48">
        <v>0</v>
      </c>
      <c r="BV101" s="48">
        <v>102948</v>
      </c>
      <c r="BW101" s="48">
        <v>0</v>
      </c>
      <c r="BX101" s="48">
        <v>86116</v>
      </c>
      <c r="BY101" s="48">
        <v>0</v>
      </c>
      <c r="BZ101" s="48">
        <v>0</v>
      </c>
      <c r="CA101" s="48">
        <v>0</v>
      </c>
      <c r="CB101" s="48">
        <v>0</v>
      </c>
      <c r="CC101" s="48">
        <v>94247</v>
      </c>
      <c r="CD101" s="48">
        <v>0</v>
      </c>
      <c r="CE101" s="48">
        <v>180363</v>
      </c>
      <c r="CF101" s="48">
        <v>0</v>
      </c>
      <c r="CG101" s="48">
        <v>0</v>
      </c>
      <c r="CH101" s="48">
        <v>0</v>
      </c>
      <c r="CI101" s="48">
        <v>0</v>
      </c>
      <c r="CJ101" s="48">
        <v>4979</v>
      </c>
      <c r="CK101" s="48">
        <v>0</v>
      </c>
      <c r="CL101" s="48">
        <v>0</v>
      </c>
      <c r="CM101" s="48">
        <v>0</v>
      </c>
      <c r="CN101" s="48">
        <v>0</v>
      </c>
      <c r="CO101" s="48">
        <v>0</v>
      </c>
      <c r="CP101" s="48">
        <v>0</v>
      </c>
      <c r="CQ101" s="48">
        <v>0</v>
      </c>
      <c r="CR101" s="48">
        <v>0</v>
      </c>
      <c r="CS101" s="48">
        <v>0</v>
      </c>
      <c r="CT101" s="48">
        <v>0</v>
      </c>
      <c r="CU101" s="48">
        <v>0</v>
      </c>
      <c r="CV101" s="48">
        <v>0</v>
      </c>
      <c r="CW101" s="48">
        <v>0</v>
      </c>
      <c r="CX101" s="48">
        <v>0</v>
      </c>
      <c r="CY101" s="48">
        <v>0</v>
      </c>
      <c r="CZ101" s="48">
        <v>0</v>
      </c>
      <c r="DA101" s="48">
        <v>0</v>
      </c>
      <c r="DB101" s="48">
        <v>0</v>
      </c>
      <c r="DC101" s="48">
        <v>0</v>
      </c>
      <c r="DD101" s="48">
        <v>0</v>
      </c>
      <c r="DE101" s="48">
        <v>0</v>
      </c>
      <c r="DF101" s="48">
        <v>0</v>
      </c>
      <c r="DG101" s="48">
        <v>0</v>
      </c>
      <c r="DH101" s="48">
        <v>4979</v>
      </c>
      <c r="DI101" s="48">
        <v>0</v>
      </c>
      <c r="DJ101" s="48">
        <v>0</v>
      </c>
      <c r="DK101" s="48">
        <v>0</v>
      </c>
      <c r="DL101" s="48">
        <v>0</v>
      </c>
      <c r="DM101" s="48">
        <v>0</v>
      </c>
      <c r="DN101" s="48">
        <v>0</v>
      </c>
      <c r="DO101" s="48">
        <v>0</v>
      </c>
      <c r="DP101" s="48">
        <v>0</v>
      </c>
      <c r="DQ101" s="48">
        <v>0</v>
      </c>
      <c r="DR101" s="48">
        <v>0</v>
      </c>
      <c r="DS101" s="48">
        <v>0</v>
      </c>
      <c r="DU101" s="48">
        <v>2193013</v>
      </c>
      <c r="DV101" s="48">
        <v>0</v>
      </c>
      <c r="DW101" s="48">
        <v>0</v>
      </c>
      <c r="DX101" s="48">
        <v>0</v>
      </c>
      <c r="DY101" s="48">
        <v>0</v>
      </c>
      <c r="DZ101" s="48">
        <v>286.61700000000002</v>
      </c>
      <c r="EA101" s="48">
        <v>89711</v>
      </c>
      <c r="EB101" s="48">
        <v>313</v>
      </c>
      <c r="EC101" s="48">
        <v>89711</v>
      </c>
      <c r="ED101" s="48">
        <v>0</v>
      </c>
      <c r="EE101" s="48">
        <v>2103302</v>
      </c>
      <c r="EG101" s="48">
        <v>0</v>
      </c>
      <c r="EH101" s="48">
        <v>0</v>
      </c>
      <c r="EI101" s="48">
        <v>0</v>
      </c>
      <c r="EJ101" s="48">
        <v>0</v>
      </c>
      <c r="EK101" s="48">
        <v>0</v>
      </c>
      <c r="EL101" s="48">
        <v>0</v>
      </c>
      <c r="EM101" s="48">
        <v>0</v>
      </c>
      <c r="EN101" s="48">
        <v>0</v>
      </c>
      <c r="EO101" s="48">
        <v>0</v>
      </c>
      <c r="EP101" s="48">
        <v>0</v>
      </c>
      <c r="EQ101" s="48">
        <v>0</v>
      </c>
      <c r="ER101" s="48">
        <v>0</v>
      </c>
      <c r="ES101" s="48">
        <v>0</v>
      </c>
      <c r="ET101" s="48">
        <v>0</v>
      </c>
      <c r="EU101" s="48">
        <v>0</v>
      </c>
      <c r="EV101" s="48">
        <v>0</v>
      </c>
      <c r="EW101" s="48">
        <v>0</v>
      </c>
      <c r="EX101" s="48">
        <v>2312417</v>
      </c>
      <c r="EY101" s="48">
        <v>142621</v>
      </c>
      <c r="EZ101" s="48">
        <v>2317396</v>
      </c>
      <c r="FA101" s="48">
        <v>0</v>
      </c>
      <c r="FB101" s="48">
        <v>0</v>
      </c>
      <c r="FC101" s="48">
        <v>0</v>
      </c>
      <c r="FD101" s="48">
        <v>66494</v>
      </c>
      <c r="FE101" s="48">
        <v>0</v>
      </c>
      <c r="FF101" s="48">
        <v>0</v>
      </c>
      <c r="FG101" s="48">
        <v>0</v>
      </c>
      <c r="FH101" s="48">
        <v>0</v>
      </c>
      <c r="FJ101" s="48">
        <v>0</v>
      </c>
      <c r="FK101" s="48">
        <v>0</v>
      </c>
      <c r="FL101" s="48">
        <v>0</v>
      </c>
      <c r="FM101" s="48">
        <v>0</v>
      </c>
      <c r="FO101" s="48">
        <v>0</v>
      </c>
      <c r="FP101" s="48">
        <v>0</v>
      </c>
      <c r="FQ101" s="48" t="s">
        <v>342</v>
      </c>
      <c r="FR101" s="48">
        <v>313.07400000000001</v>
      </c>
      <c r="FS101" s="48">
        <v>0</v>
      </c>
      <c r="FT101" s="48">
        <v>0</v>
      </c>
      <c r="FU101" s="48">
        <v>0</v>
      </c>
      <c r="FV101" s="48">
        <v>0</v>
      </c>
      <c r="FW101" s="48">
        <v>0</v>
      </c>
      <c r="FX101" s="48">
        <v>0</v>
      </c>
      <c r="FY101" s="48">
        <v>0</v>
      </c>
      <c r="FZ101" s="48">
        <v>0</v>
      </c>
      <c r="GA101" s="48">
        <v>0</v>
      </c>
      <c r="GB101" s="52">
        <v>5.3545445599999998E-2</v>
      </c>
      <c r="GC101" s="52">
        <v>4.68582762E-2</v>
      </c>
      <c r="GD101" s="48">
        <v>0</v>
      </c>
      <c r="GE101" s="48">
        <v>0</v>
      </c>
      <c r="GM101" s="48">
        <v>0</v>
      </c>
      <c r="GN101" s="48">
        <v>0</v>
      </c>
      <c r="GP101" s="48">
        <v>0</v>
      </c>
      <c r="GQ101" s="48">
        <v>0</v>
      </c>
      <c r="GR101" s="48">
        <v>0</v>
      </c>
      <c r="GS101" s="48">
        <v>444.14800000000002</v>
      </c>
      <c r="GT101" s="48">
        <v>2407107</v>
      </c>
      <c r="GU101" s="48">
        <v>0</v>
      </c>
      <c r="GV101" s="48">
        <v>2342228</v>
      </c>
      <c r="GW101" s="48">
        <v>0</v>
      </c>
      <c r="GX101" s="48">
        <v>0</v>
      </c>
      <c r="GY101" s="48">
        <v>0</v>
      </c>
      <c r="GZ101" s="48">
        <v>0</v>
      </c>
      <c r="HA101" s="48">
        <v>0</v>
      </c>
      <c r="HB101" s="48">
        <v>0</v>
      </c>
      <c r="HC101" s="48">
        <v>4804.7056220000004</v>
      </c>
      <c r="HD101" s="48">
        <v>308.87799999999999</v>
      </c>
      <c r="HE101" s="48">
        <v>1</v>
      </c>
      <c r="HF101" s="48">
        <v>0</v>
      </c>
      <c r="HG101" s="48">
        <v>5078</v>
      </c>
      <c r="HH101" s="48">
        <v>5078</v>
      </c>
      <c r="HI101" s="48">
        <v>1</v>
      </c>
      <c r="HJ101" s="48">
        <v>15.653700000000001</v>
      </c>
      <c r="HK101" s="48">
        <v>0</v>
      </c>
      <c r="HL101" s="48">
        <v>0</v>
      </c>
      <c r="HM101" s="48">
        <v>0</v>
      </c>
      <c r="HN101" s="48">
        <v>0</v>
      </c>
      <c r="HO101" s="48">
        <v>0</v>
      </c>
      <c r="HP101" s="48">
        <v>0</v>
      </c>
      <c r="HQ101" s="48">
        <v>0</v>
      </c>
      <c r="HR101" s="48">
        <v>0</v>
      </c>
      <c r="HS101" s="48">
        <v>0.97309000000000001</v>
      </c>
      <c r="HT101" s="48">
        <v>2134000</v>
      </c>
      <c r="HU101" s="48">
        <v>0</v>
      </c>
      <c r="HV101" s="48">
        <v>0</v>
      </c>
      <c r="HW101" s="48">
        <v>384046</v>
      </c>
      <c r="HX101" s="48">
        <v>192023</v>
      </c>
      <c r="HY101" s="48">
        <v>0</v>
      </c>
      <c r="IA101" s="48">
        <v>0</v>
      </c>
      <c r="IB101" s="48">
        <v>0</v>
      </c>
      <c r="IC101" s="48">
        <v>0</v>
      </c>
      <c r="ID101" s="48">
        <v>0</v>
      </c>
      <c r="IE101" s="48">
        <v>0</v>
      </c>
      <c r="IF101" s="48">
        <v>0</v>
      </c>
      <c r="IG101" s="48">
        <v>0</v>
      </c>
      <c r="IH101" s="48">
        <v>2342228</v>
      </c>
      <c r="II101" s="48">
        <v>89711</v>
      </c>
      <c r="IJ101" s="48">
        <v>-24832</v>
      </c>
      <c r="IK101" s="48">
        <v>0</v>
      </c>
      <c r="IL101" s="48">
        <v>64879</v>
      </c>
      <c r="IP101" s="48">
        <v>9095</v>
      </c>
      <c r="IQ101" s="48">
        <v>0</v>
      </c>
      <c r="IR101" s="48">
        <v>0</v>
      </c>
      <c r="IS101" s="48">
        <v>0</v>
      </c>
      <c r="IT101" s="48">
        <v>0</v>
      </c>
      <c r="IU101" s="48">
        <v>0</v>
      </c>
      <c r="IV101" s="48">
        <v>1</v>
      </c>
      <c r="IW101" s="48">
        <v>0</v>
      </c>
      <c r="IX101" s="48">
        <v>0</v>
      </c>
    </row>
    <row r="102" spans="1:258" s="48" customFormat="1">
      <c r="A102" s="47">
        <v>101804</v>
      </c>
      <c r="C102" s="48">
        <v>4</v>
      </c>
      <c r="E102" s="48">
        <v>0</v>
      </c>
      <c r="F102" s="48" t="s">
        <v>330</v>
      </c>
      <c r="G102" s="48">
        <v>1</v>
      </c>
      <c r="H102" s="48">
        <v>0</v>
      </c>
      <c r="I102" s="48" t="s">
        <v>537</v>
      </c>
      <c r="J102" s="48">
        <v>0</v>
      </c>
      <c r="L102" s="48">
        <v>12</v>
      </c>
      <c r="M102" s="48" t="s">
        <v>538</v>
      </c>
      <c r="N102" s="48" t="s">
        <v>537</v>
      </c>
      <c r="O102" s="48" t="s">
        <v>537</v>
      </c>
      <c r="P102" s="48">
        <v>0</v>
      </c>
      <c r="R102" s="48">
        <v>522.68899999999996</v>
      </c>
      <c r="S102" s="48">
        <v>0.158</v>
      </c>
      <c r="T102" s="48">
        <v>0</v>
      </c>
      <c r="U102" s="48">
        <v>0.09</v>
      </c>
      <c r="V102" s="48">
        <v>3.8460000000000001</v>
      </c>
      <c r="W102" s="48">
        <v>0.436</v>
      </c>
      <c r="X102" s="48">
        <v>0</v>
      </c>
      <c r="Y102" s="48">
        <v>0</v>
      </c>
      <c r="Z102" s="48">
        <v>522.68899999999996</v>
      </c>
      <c r="AA102" s="48">
        <v>0</v>
      </c>
      <c r="AB102" s="48">
        <v>0</v>
      </c>
      <c r="AC102" s="48">
        <v>0</v>
      </c>
      <c r="AD102" s="48">
        <v>400.66</v>
      </c>
      <c r="AE102" s="48">
        <v>1.9550000000000001</v>
      </c>
      <c r="AF102" s="48">
        <v>0.42699999999999999</v>
      </c>
      <c r="AG102" s="48">
        <v>24.751000000000001</v>
      </c>
      <c r="AH102" s="48">
        <v>0</v>
      </c>
      <c r="AI102" s="48">
        <v>0</v>
      </c>
      <c r="AJ102" s="48">
        <v>0</v>
      </c>
      <c r="AK102" s="48">
        <v>0</v>
      </c>
      <c r="AL102" s="48">
        <v>0</v>
      </c>
      <c r="AM102" s="48">
        <v>0</v>
      </c>
      <c r="AN102" s="48">
        <v>0</v>
      </c>
      <c r="AO102" s="48">
        <v>0</v>
      </c>
      <c r="AP102" s="48">
        <v>0</v>
      </c>
      <c r="AQ102" s="48">
        <v>0</v>
      </c>
      <c r="AR102" s="48">
        <v>0</v>
      </c>
      <c r="AS102" s="48">
        <v>0</v>
      </c>
      <c r="AT102" s="48">
        <v>0</v>
      </c>
      <c r="AU102" s="48">
        <v>0</v>
      </c>
      <c r="AV102" s="48">
        <v>0</v>
      </c>
      <c r="AW102" s="48">
        <v>4.9569999999999999</v>
      </c>
      <c r="AX102" s="48">
        <v>14.086</v>
      </c>
      <c r="AY102" s="48">
        <v>0</v>
      </c>
      <c r="AZ102" s="48">
        <v>0</v>
      </c>
      <c r="BA102" s="48">
        <v>84.962999999999994</v>
      </c>
      <c r="BB102" s="48">
        <v>432.76900000000001</v>
      </c>
      <c r="BC102" s="48">
        <v>626.83000000000004</v>
      </c>
      <c r="BD102" s="48">
        <v>154.68799999999999</v>
      </c>
      <c r="BE102" s="48">
        <v>7</v>
      </c>
      <c r="BF102" s="48">
        <v>0</v>
      </c>
      <c r="BG102" s="48">
        <v>0</v>
      </c>
      <c r="BH102" s="48">
        <v>38</v>
      </c>
      <c r="BI102" s="48">
        <v>1</v>
      </c>
      <c r="BJ102" s="48">
        <v>0</v>
      </c>
      <c r="BK102" s="48">
        <v>5078</v>
      </c>
      <c r="BL102" s="48">
        <v>6152</v>
      </c>
      <c r="BM102" s="48">
        <v>2662395</v>
      </c>
      <c r="BN102" s="48">
        <v>0</v>
      </c>
      <c r="BO102" s="48">
        <v>260083</v>
      </c>
      <c r="BP102" s="48">
        <v>95164</v>
      </c>
      <c r="BQ102" s="48">
        <v>0</v>
      </c>
      <c r="BR102" s="48">
        <v>95164</v>
      </c>
      <c r="BS102" s="48">
        <v>0</v>
      </c>
      <c r="BT102" s="48">
        <v>771252</v>
      </c>
      <c r="BU102" s="48">
        <v>0</v>
      </c>
      <c r="BV102" s="48">
        <v>800237</v>
      </c>
      <c r="BW102" s="48">
        <v>28985</v>
      </c>
      <c r="BX102" s="48">
        <v>86657</v>
      </c>
      <c r="BY102" s="48">
        <v>0</v>
      </c>
      <c r="BZ102" s="48">
        <v>10508</v>
      </c>
      <c r="CA102" s="48">
        <v>0</v>
      </c>
      <c r="CB102" s="48">
        <v>0</v>
      </c>
      <c r="CC102" s="48">
        <v>167495</v>
      </c>
      <c r="CD102" s="48">
        <v>0</v>
      </c>
      <c r="CE102" s="48">
        <v>264660</v>
      </c>
      <c r="CF102" s="48">
        <v>110182</v>
      </c>
      <c r="CG102" s="48">
        <v>705635</v>
      </c>
      <c r="CH102" s="48">
        <v>0</v>
      </c>
      <c r="CI102" s="48">
        <v>705635</v>
      </c>
      <c r="CJ102" s="48">
        <v>0</v>
      </c>
      <c r="CK102" s="48">
        <v>5168</v>
      </c>
      <c r="CL102" s="48">
        <v>0</v>
      </c>
      <c r="CM102" s="48">
        <v>5168</v>
      </c>
      <c r="CN102" s="48">
        <v>0</v>
      </c>
      <c r="CO102" s="48">
        <v>0</v>
      </c>
      <c r="CP102" s="48">
        <v>0</v>
      </c>
      <c r="CQ102" s="48">
        <v>0</v>
      </c>
      <c r="CR102" s="48">
        <v>0</v>
      </c>
      <c r="CS102" s="48">
        <v>0</v>
      </c>
      <c r="CT102" s="48">
        <v>0</v>
      </c>
      <c r="CU102" s="48">
        <v>0</v>
      </c>
      <c r="CV102" s="48">
        <v>0</v>
      </c>
      <c r="CW102" s="48">
        <v>0</v>
      </c>
      <c r="CX102" s="48">
        <v>0</v>
      </c>
      <c r="CY102" s="48">
        <v>0</v>
      </c>
      <c r="CZ102" s="48">
        <v>0</v>
      </c>
      <c r="DA102" s="48">
        <v>0</v>
      </c>
      <c r="DB102" s="48">
        <v>0</v>
      </c>
      <c r="DC102" s="48">
        <v>0</v>
      </c>
      <c r="DD102" s="48">
        <v>0</v>
      </c>
      <c r="DE102" s="48">
        <v>0</v>
      </c>
      <c r="DF102" s="48">
        <v>0</v>
      </c>
      <c r="DG102" s="48">
        <v>0</v>
      </c>
      <c r="DH102" s="48">
        <v>0</v>
      </c>
      <c r="DI102" s="48">
        <v>0</v>
      </c>
      <c r="DJ102" s="48">
        <v>17964</v>
      </c>
      <c r="DK102" s="48">
        <v>0</v>
      </c>
      <c r="DL102" s="48">
        <v>0</v>
      </c>
      <c r="DM102" s="48">
        <v>0</v>
      </c>
      <c r="DN102" s="48">
        <v>17964</v>
      </c>
      <c r="DO102" s="48">
        <v>0</v>
      </c>
      <c r="DP102" s="48">
        <v>0</v>
      </c>
      <c r="DQ102" s="48">
        <v>0</v>
      </c>
      <c r="DR102" s="48">
        <v>0</v>
      </c>
      <c r="DS102" s="48">
        <v>17964</v>
      </c>
      <c r="DU102" s="48">
        <v>4661405</v>
      </c>
      <c r="DV102" s="48">
        <v>0</v>
      </c>
      <c r="DW102" s="48">
        <v>0</v>
      </c>
      <c r="DX102" s="48">
        <v>0</v>
      </c>
      <c r="DY102" s="48">
        <v>0</v>
      </c>
      <c r="DZ102" s="48">
        <v>286.61700000000002</v>
      </c>
      <c r="EA102" s="48">
        <v>149901</v>
      </c>
      <c r="EB102" s="48">
        <v>523</v>
      </c>
      <c r="EC102" s="48">
        <v>260083</v>
      </c>
      <c r="ED102" s="48">
        <v>0</v>
      </c>
      <c r="EE102" s="48">
        <v>4401322</v>
      </c>
      <c r="EG102" s="48">
        <v>0</v>
      </c>
      <c r="EH102" s="48">
        <v>0</v>
      </c>
      <c r="EI102" s="48">
        <v>0</v>
      </c>
      <c r="EJ102" s="48">
        <v>0</v>
      </c>
      <c r="EK102" s="48">
        <v>0</v>
      </c>
      <c r="EL102" s="48">
        <v>0</v>
      </c>
      <c r="EM102" s="48">
        <v>0</v>
      </c>
      <c r="EN102" s="48">
        <v>0</v>
      </c>
      <c r="EO102" s="48">
        <v>0</v>
      </c>
      <c r="EP102" s="48">
        <v>0</v>
      </c>
      <c r="EQ102" s="48">
        <v>0</v>
      </c>
      <c r="ER102" s="48">
        <v>0</v>
      </c>
      <c r="ES102" s="48">
        <v>0</v>
      </c>
      <c r="ET102" s="48">
        <v>0</v>
      </c>
      <c r="EU102" s="48">
        <v>0</v>
      </c>
      <c r="EV102" s="48">
        <v>0</v>
      </c>
      <c r="EW102" s="48">
        <v>0</v>
      </c>
      <c r="EX102" s="48">
        <v>4833593</v>
      </c>
      <c r="EY102" s="48">
        <v>294818</v>
      </c>
      <c r="EZ102" s="48">
        <v>4943775</v>
      </c>
      <c r="FA102" s="48">
        <v>0</v>
      </c>
      <c r="FB102" s="48">
        <v>0</v>
      </c>
      <c r="FC102" s="48">
        <v>0</v>
      </c>
      <c r="FD102" s="48">
        <v>137453</v>
      </c>
      <c r="FE102" s="48">
        <v>0</v>
      </c>
      <c r="FF102" s="48">
        <v>0</v>
      </c>
      <c r="FG102" s="48">
        <v>0</v>
      </c>
      <c r="FH102" s="48">
        <v>0</v>
      </c>
      <c r="FJ102" s="48">
        <v>0</v>
      </c>
      <c r="FK102" s="48">
        <v>0</v>
      </c>
      <c r="FL102" s="48">
        <v>0</v>
      </c>
      <c r="FM102" s="48">
        <v>0</v>
      </c>
      <c r="FO102" s="48">
        <v>0</v>
      </c>
      <c r="FP102" s="48">
        <v>0</v>
      </c>
      <c r="FQ102" s="48" t="s">
        <v>117</v>
      </c>
      <c r="FR102" s="48">
        <v>522.68899999999996</v>
      </c>
      <c r="FS102" s="48">
        <v>0</v>
      </c>
      <c r="FT102" s="48">
        <v>0</v>
      </c>
      <c r="FU102" s="48">
        <v>0</v>
      </c>
      <c r="FV102" s="48">
        <v>0</v>
      </c>
      <c r="FW102" s="48">
        <v>0</v>
      </c>
      <c r="FX102" s="48">
        <v>0</v>
      </c>
      <c r="FY102" s="48">
        <v>0</v>
      </c>
      <c r="FZ102" s="48">
        <v>0</v>
      </c>
      <c r="GA102" s="48">
        <v>0</v>
      </c>
      <c r="GB102" s="52">
        <v>5.3545445599999998E-2</v>
      </c>
      <c r="GC102" s="52">
        <v>4.68582762E-2</v>
      </c>
      <c r="GD102" s="48">
        <v>0</v>
      </c>
      <c r="GE102" s="48">
        <v>0</v>
      </c>
      <c r="GM102" s="48">
        <v>0</v>
      </c>
      <c r="GN102" s="48">
        <v>0</v>
      </c>
      <c r="GP102" s="48">
        <v>0</v>
      </c>
      <c r="GQ102" s="48">
        <v>0</v>
      </c>
      <c r="GR102" s="48">
        <v>0</v>
      </c>
      <c r="GS102" s="48">
        <v>918.11500000000001</v>
      </c>
      <c r="GT102" s="48">
        <v>5093676</v>
      </c>
      <c r="GU102" s="48">
        <v>0</v>
      </c>
      <c r="GV102" s="48">
        <v>4876640</v>
      </c>
      <c r="GW102" s="48">
        <v>0</v>
      </c>
      <c r="GX102" s="48">
        <v>0</v>
      </c>
      <c r="GY102" s="48">
        <v>0</v>
      </c>
      <c r="GZ102" s="48">
        <v>0</v>
      </c>
      <c r="HA102" s="48">
        <v>0</v>
      </c>
      <c r="HB102" s="48">
        <v>0</v>
      </c>
      <c r="HC102" s="48">
        <v>4804.7056220000004</v>
      </c>
      <c r="HD102" s="48">
        <v>432.76900000000001</v>
      </c>
      <c r="HE102" s="48">
        <v>1</v>
      </c>
      <c r="HF102" s="48">
        <v>0</v>
      </c>
      <c r="HG102" s="48">
        <v>5078</v>
      </c>
      <c r="HH102" s="48">
        <v>5078</v>
      </c>
      <c r="HI102" s="48">
        <v>1</v>
      </c>
      <c r="HJ102" s="48">
        <v>26.134450000000001</v>
      </c>
      <c r="HK102" s="48">
        <v>0</v>
      </c>
      <c r="HL102" s="48">
        <v>0</v>
      </c>
      <c r="HM102" s="48">
        <v>0</v>
      </c>
      <c r="HN102" s="48">
        <v>0</v>
      </c>
      <c r="HO102" s="48">
        <v>0</v>
      </c>
      <c r="HP102" s="48">
        <v>0</v>
      </c>
      <c r="HQ102" s="48">
        <v>0</v>
      </c>
      <c r="HR102" s="48">
        <v>0</v>
      </c>
      <c r="HS102" s="48">
        <v>0.97309000000000001</v>
      </c>
      <c r="HT102" s="48">
        <v>4411271</v>
      </c>
      <c r="HU102" s="48">
        <v>0</v>
      </c>
      <c r="HV102" s="48">
        <v>0</v>
      </c>
      <c r="HW102" s="48">
        <v>384046</v>
      </c>
      <c r="HX102" s="48">
        <v>192023</v>
      </c>
      <c r="HY102" s="48">
        <v>0</v>
      </c>
      <c r="IA102" s="48">
        <v>0</v>
      </c>
      <c r="IB102" s="48">
        <v>0</v>
      </c>
      <c r="IC102" s="48">
        <v>0</v>
      </c>
      <c r="ID102" s="48">
        <v>0</v>
      </c>
      <c r="IE102" s="48">
        <v>0</v>
      </c>
      <c r="IF102" s="48">
        <v>0</v>
      </c>
      <c r="IG102" s="48">
        <v>0</v>
      </c>
      <c r="IH102" s="48">
        <v>4876640</v>
      </c>
      <c r="II102" s="48">
        <v>260083</v>
      </c>
      <c r="IJ102" s="48">
        <v>67135</v>
      </c>
      <c r="IK102" s="48">
        <v>0</v>
      </c>
      <c r="IL102" s="48">
        <v>327218</v>
      </c>
      <c r="IP102" s="48">
        <v>9095</v>
      </c>
      <c r="IQ102" s="48">
        <v>0</v>
      </c>
      <c r="IR102" s="48">
        <v>0</v>
      </c>
      <c r="IS102" s="48">
        <v>0</v>
      </c>
      <c r="IT102" s="48">
        <v>0</v>
      </c>
      <c r="IU102" s="48">
        <v>0</v>
      </c>
      <c r="IV102" s="48">
        <v>1</v>
      </c>
      <c r="IW102" s="48">
        <v>0</v>
      </c>
      <c r="IX102" s="48">
        <v>0</v>
      </c>
    </row>
    <row r="103" spans="1:258" s="48" customFormat="1">
      <c r="A103" s="47">
        <v>101805</v>
      </c>
      <c r="C103" s="48">
        <v>4</v>
      </c>
      <c r="E103" s="48">
        <v>0</v>
      </c>
      <c r="F103" s="48" t="s">
        <v>330</v>
      </c>
      <c r="G103" s="48">
        <v>1</v>
      </c>
      <c r="H103" s="48">
        <v>0</v>
      </c>
      <c r="I103" s="48" t="s">
        <v>537</v>
      </c>
      <c r="J103" s="48">
        <v>0</v>
      </c>
      <c r="L103" s="48">
        <v>12</v>
      </c>
      <c r="M103" s="48" t="s">
        <v>538</v>
      </c>
      <c r="N103" s="48" t="s">
        <v>537</v>
      </c>
      <c r="O103" s="48" t="s">
        <v>537</v>
      </c>
      <c r="P103" s="48">
        <v>0</v>
      </c>
      <c r="R103" s="48">
        <v>641.46400000000006</v>
      </c>
      <c r="S103" s="48">
        <v>5.0999999999999997E-2</v>
      </c>
      <c r="T103" s="48">
        <v>0</v>
      </c>
      <c r="U103" s="48">
        <v>0.60199999999999998</v>
      </c>
      <c r="V103" s="48">
        <v>23.181999999999999</v>
      </c>
      <c r="W103" s="48">
        <v>1.7000000000000001E-2</v>
      </c>
      <c r="X103" s="48">
        <v>0</v>
      </c>
      <c r="Y103" s="48">
        <v>0</v>
      </c>
      <c r="Z103" s="48">
        <v>641.46400000000006</v>
      </c>
      <c r="AA103" s="48">
        <v>0</v>
      </c>
      <c r="AB103" s="48">
        <v>0</v>
      </c>
      <c r="AC103" s="48">
        <v>1.665</v>
      </c>
      <c r="AD103" s="48">
        <v>134.12</v>
      </c>
      <c r="AE103" s="48">
        <v>0</v>
      </c>
      <c r="AF103" s="48">
        <v>0</v>
      </c>
      <c r="AG103" s="48">
        <v>13.592000000000001</v>
      </c>
      <c r="AH103" s="48">
        <v>0</v>
      </c>
      <c r="AI103" s="48">
        <v>0</v>
      </c>
      <c r="AJ103" s="48">
        <v>0</v>
      </c>
      <c r="AK103" s="48">
        <v>0</v>
      </c>
      <c r="AL103" s="48">
        <v>0</v>
      </c>
      <c r="AM103" s="48">
        <v>0</v>
      </c>
      <c r="AN103" s="48">
        <v>0</v>
      </c>
      <c r="AO103" s="48">
        <v>0</v>
      </c>
      <c r="AP103" s="48">
        <v>0</v>
      </c>
      <c r="AQ103" s="48">
        <v>32.417000000000002</v>
      </c>
      <c r="AR103" s="48">
        <v>0</v>
      </c>
      <c r="AS103" s="48">
        <v>0</v>
      </c>
      <c r="AT103" s="48">
        <v>1.75</v>
      </c>
      <c r="AU103" s="48">
        <v>0</v>
      </c>
      <c r="AV103" s="48">
        <v>0</v>
      </c>
      <c r="AW103" s="48">
        <v>25.516999999999999</v>
      </c>
      <c r="AX103" s="48">
        <v>76.691999999999993</v>
      </c>
      <c r="AY103" s="48">
        <v>0</v>
      </c>
      <c r="AZ103" s="48">
        <v>0</v>
      </c>
      <c r="BA103" s="48">
        <v>17.556000000000001</v>
      </c>
      <c r="BB103" s="48">
        <v>598.39099999999996</v>
      </c>
      <c r="BC103" s="48">
        <v>737.5</v>
      </c>
      <c r="BD103" s="48">
        <v>69.186999999999998</v>
      </c>
      <c r="BE103" s="48">
        <v>0</v>
      </c>
      <c r="BF103" s="48">
        <v>0</v>
      </c>
      <c r="BG103" s="48">
        <v>0</v>
      </c>
      <c r="BH103" s="48">
        <v>0</v>
      </c>
      <c r="BI103" s="48">
        <v>1</v>
      </c>
      <c r="BJ103" s="48">
        <v>0</v>
      </c>
      <c r="BK103" s="48">
        <v>5078</v>
      </c>
      <c r="BL103" s="48">
        <v>6152</v>
      </c>
      <c r="BM103" s="48">
        <v>3681301</v>
      </c>
      <c r="BN103" s="48">
        <v>0</v>
      </c>
      <c r="BO103" s="48">
        <v>220604</v>
      </c>
      <c r="BP103" s="48">
        <v>42564</v>
      </c>
      <c r="BQ103" s="48">
        <v>0</v>
      </c>
      <c r="BR103" s="48">
        <v>42564</v>
      </c>
      <c r="BS103" s="48">
        <v>0</v>
      </c>
      <c r="BT103" s="48">
        <v>907420</v>
      </c>
      <c r="BU103" s="48">
        <v>0</v>
      </c>
      <c r="BV103" s="48">
        <v>907420</v>
      </c>
      <c r="BW103" s="48">
        <v>0</v>
      </c>
      <c r="BX103" s="48">
        <v>471806</v>
      </c>
      <c r="BY103" s="48">
        <v>0</v>
      </c>
      <c r="BZ103" s="48">
        <v>0</v>
      </c>
      <c r="CA103" s="48">
        <v>0</v>
      </c>
      <c r="CB103" s="48">
        <v>0</v>
      </c>
      <c r="CC103" s="48">
        <v>91980</v>
      </c>
      <c r="CD103" s="48">
        <v>0</v>
      </c>
      <c r="CE103" s="48">
        <v>563786</v>
      </c>
      <c r="CF103" s="48">
        <v>36883</v>
      </c>
      <c r="CG103" s="48">
        <v>145806</v>
      </c>
      <c r="CH103" s="48">
        <v>0</v>
      </c>
      <c r="CI103" s="48">
        <v>145806</v>
      </c>
      <c r="CJ103" s="48">
        <v>16646</v>
      </c>
      <c r="CK103" s="48">
        <v>0</v>
      </c>
      <c r="CL103" s="48">
        <v>0</v>
      </c>
      <c r="CM103" s="48">
        <v>0</v>
      </c>
      <c r="CN103" s="48">
        <v>0</v>
      </c>
      <c r="CO103" s="48">
        <v>0</v>
      </c>
      <c r="CP103" s="48">
        <v>0</v>
      </c>
      <c r="CQ103" s="48">
        <v>0</v>
      </c>
      <c r="CR103" s="48">
        <v>0</v>
      </c>
      <c r="CS103" s="48">
        <v>0</v>
      </c>
      <c r="CT103" s="48">
        <v>0</v>
      </c>
      <c r="CU103" s="48">
        <v>0</v>
      </c>
      <c r="CV103" s="48">
        <v>0</v>
      </c>
      <c r="CW103" s="48">
        <v>0</v>
      </c>
      <c r="CX103" s="48">
        <v>0</v>
      </c>
      <c r="CY103" s="48">
        <v>0</v>
      </c>
      <c r="CZ103" s="48">
        <v>0</v>
      </c>
      <c r="DA103" s="48">
        <v>0</v>
      </c>
      <c r="DB103" s="48">
        <v>0</v>
      </c>
      <c r="DC103" s="48">
        <v>0</v>
      </c>
      <c r="DD103" s="48">
        <v>0</v>
      </c>
      <c r="DE103" s="48">
        <v>0</v>
      </c>
      <c r="DF103" s="48">
        <v>0</v>
      </c>
      <c r="DG103" s="48">
        <v>0</v>
      </c>
      <c r="DH103" s="48">
        <v>16646</v>
      </c>
      <c r="DI103" s="48">
        <v>0</v>
      </c>
      <c r="DJ103" s="48">
        <v>80721</v>
      </c>
      <c r="DK103" s="48">
        <v>0</v>
      </c>
      <c r="DL103" s="48">
        <v>0</v>
      </c>
      <c r="DM103" s="48">
        <v>0</v>
      </c>
      <c r="DN103" s="48">
        <v>80721</v>
      </c>
      <c r="DO103" s="48">
        <v>0</v>
      </c>
      <c r="DP103" s="48">
        <v>0</v>
      </c>
      <c r="DQ103" s="48">
        <v>0</v>
      </c>
      <c r="DR103" s="48">
        <v>0</v>
      </c>
      <c r="DS103" s="48">
        <v>80721</v>
      </c>
      <c r="DU103" s="48">
        <v>5458481</v>
      </c>
      <c r="DV103" s="48">
        <v>0</v>
      </c>
      <c r="DW103" s="48">
        <v>0</v>
      </c>
      <c r="DX103" s="48">
        <v>0</v>
      </c>
      <c r="DY103" s="48">
        <v>0</v>
      </c>
      <c r="DZ103" s="48">
        <v>286.61700000000002</v>
      </c>
      <c r="EA103" s="48">
        <v>183721</v>
      </c>
      <c r="EB103" s="48">
        <v>641</v>
      </c>
      <c r="EC103" s="48">
        <v>220604</v>
      </c>
      <c r="ED103" s="48">
        <v>0</v>
      </c>
      <c r="EE103" s="48">
        <v>5237877</v>
      </c>
      <c r="EG103" s="48">
        <v>0</v>
      </c>
      <c r="EH103" s="48">
        <v>0</v>
      </c>
      <c r="EI103" s="48">
        <v>0</v>
      </c>
      <c r="EJ103" s="48">
        <v>0</v>
      </c>
      <c r="EK103" s="48">
        <v>0</v>
      </c>
      <c r="EL103" s="48">
        <v>0</v>
      </c>
      <c r="EM103" s="48">
        <v>0</v>
      </c>
      <c r="EN103" s="48">
        <v>0</v>
      </c>
      <c r="EO103" s="48">
        <v>0</v>
      </c>
      <c r="EP103" s="48">
        <v>0</v>
      </c>
      <c r="EQ103" s="48">
        <v>0</v>
      </c>
      <c r="ER103" s="48">
        <v>0</v>
      </c>
      <c r="ES103" s="48">
        <v>0</v>
      </c>
      <c r="ET103" s="48">
        <v>0</v>
      </c>
      <c r="EU103" s="48">
        <v>0</v>
      </c>
      <c r="EV103" s="48">
        <v>0</v>
      </c>
      <c r="EW103" s="48">
        <v>0</v>
      </c>
      <c r="EX103" s="48">
        <v>5747158</v>
      </c>
      <c r="EY103" s="48">
        <v>347340</v>
      </c>
      <c r="EZ103" s="48">
        <v>5800687</v>
      </c>
      <c r="FA103" s="48">
        <v>0</v>
      </c>
      <c r="FB103" s="48">
        <v>0</v>
      </c>
      <c r="FC103" s="48">
        <v>0</v>
      </c>
      <c r="FD103" s="48">
        <v>161941</v>
      </c>
      <c r="FE103" s="48">
        <v>0</v>
      </c>
      <c r="FF103" s="48">
        <v>0</v>
      </c>
      <c r="FG103" s="48">
        <v>0</v>
      </c>
      <c r="FH103" s="48">
        <v>0</v>
      </c>
      <c r="FJ103" s="48">
        <v>0</v>
      </c>
      <c r="FK103" s="48">
        <v>0</v>
      </c>
      <c r="FL103" s="48">
        <v>0</v>
      </c>
      <c r="FM103" s="48">
        <v>0</v>
      </c>
      <c r="FO103" s="48">
        <v>0</v>
      </c>
      <c r="FP103" s="48">
        <v>0</v>
      </c>
      <c r="FQ103" s="48" t="s">
        <v>573</v>
      </c>
      <c r="FR103" s="48">
        <v>641.46400000000006</v>
      </c>
      <c r="FS103" s="48">
        <v>0</v>
      </c>
      <c r="FT103" s="48">
        <v>0</v>
      </c>
      <c r="FU103" s="48">
        <v>0</v>
      </c>
      <c r="FV103" s="48">
        <v>0</v>
      </c>
      <c r="FW103" s="48">
        <v>0</v>
      </c>
      <c r="FX103" s="48">
        <v>0</v>
      </c>
      <c r="FY103" s="48">
        <v>0</v>
      </c>
      <c r="FZ103" s="48">
        <v>0</v>
      </c>
      <c r="GA103" s="48">
        <v>0</v>
      </c>
      <c r="GB103" s="52">
        <v>5.3545445599999998E-2</v>
      </c>
      <c r="GC103" s="52">
        <v>4.68582762E-2</v>
      </c>
      <c r="GD103" s="48">
        <v>0</v>
      </c>
      <c r="GE103" s="48">
        <v>0</v>
      </c>
      <c r="GM103" s="48">
        <v>0</v>
      </c>
      <c r="GN103" s="48">
        <v>0</v>
      </c>
      <c r="GP103" s="48">
        <v>0</v>
      </c>
      <c r="GQ103" s="48">
        <v>0</v>
      </c>
      <c r="GR103" s="48">
        <v>0</v>
      </c>
      <c r="GS103" s="48">
        <v>1081.68</v>
      </c>
      <c r="GT103" s="48">
        <v>5984408</v>
      </c>
      <c r="GU103" s="48">
        <v>0</v>
      </c>
      <c r="GV103" s="48">
        <v>5864097</v>
      </c>
      <c r="GW103" s="48">
        <v>0</v>
      </c>
      <c r="GX103" s="48">
        <v>0</v>
      </c>
      <c r="GY103" s="48">
        <v>0</v>
      </c>
      <c r="GZ103" s="48">
        <v>0</v>
      </c>
      <c r="HA103" s="48">
        <v>0</v>
      </c>
      <c r="HB103" s="48">
        <v>0</v>
      </c>
      <c r="HC103" s="48">
        <v>4804.7056220000004</v>
      </c>
      <c r="HD103" s="48">
        <v>598.39099999999996</v>
      </c>
      <c r="HE103" s="48">
        <v>1</v>
      </c>
      <c r="HF103" s="48">
        <v>0</v>
      </c>
      <c r="HG103" s="48">
        <v>5078</v>
      </c>
      <c r="HH103" s="48">
        <v>5078</v>
      </c>
      <c r="HI103" s="48">
        <v>1</v>
      </c>
      <c r="HJ103" s="48">
        <v>32.0732</v>
      </c>
      <c r="HK103" s="48">
        <v>0</v>
      </c>
      <c r="HL103" s="48">
        <v>0</v>
      </c>
      <c r="HM103" s="48">
        <v>0</v>
      </c>
      <c r="HN103" s="48">
        <v>0</v>
      </c>
      <c r="HO103" s="48">
        <v>0</v>
      </c>
      <c r="HP103" s="48">
        <v>0</v>
      </c>
      <c r="HQ103" s="48">
        <v>0</v>
      </c>
      <c r="HR103" s="48">
        <v>0</v>
      </c>
      <c r="HS103" s="48">
        <v>0.97309000000000001</v>
      </c>
      <c r="HT103" s="48">
        <v>5197156</v>
      </c>
      <c r="HU103" s="48">
        <v>0</v>
      </c>
      <c r="HV103" s="48">
        <v>0</v>
      </c>
      <c r="HW103" s="48">
        <v>384046</v>
      </c>
      <c r="HX103" s="48">
        <v>192023</v>
      </c>
      <c r="HY103" s="48">
        <v>0</v>
      </c>
      <c r="IA103" s="48">
        <v>0</v>
      </c>
      <c r="IB103" s="48">
        <v>0</v>
      </c>
      <c r="IC103" s="48">
        <v>0</v>
      </c>
      <c r="ID103" s="48">
        <v>0</v>
      </c>
      <c r="IE103" s="48">
        <v>0</v>
      </c>
      <c r="IF103" s="48">
        <v>0</v>
      </c>
      <c r="IG103" s="48">
        <v>0</v>
      </c>
      <c r="IH103" s="48">
        <v>5864097</v>
      </c>
      <c r="II103" s="48">
        <v>220604</v>
      </c>
      <c r="IJ103" s="48">
        <v>-63410</v>
      </c>
      <c r="IK103" s="48">
        <v>0</v>
      </c>
      <c r="IL103" s="48">
        <v>157194</v>
      </c>
      <c r="IP103" s="48">
        <v>9095</v>
      </c>
      <c r="IQ103" s="48">
        <v>0</v>
      </c>
      <c r="IR103" s="48">
        <v>0</v>
      </c>
      <c r="IS103" s="48">
        <v>0</v>
      </c>
      <c r="IT103" s="48">
        <v>0</v>
      </c>
      <c r="IU103" s="48">
        <v>0</v>
      </c>
      <c r="IV103" s="48">
        <v>1</v>
      </c>
      <c r="IW103" s="48">
        <v>0</v>
      </c>
      <c r="IX103" s="48">
        <v>0</v>
      </c>
    </row>
    <row r="104" spans="1:258" s="48" customFormat="1">
      <c r="A104" s="47">
        <v>101806</v>
      </c>
      <c r="C104" s="48">
        <v>4</v>
      </c>
      <c r="E104" s="48">
        <v>0</v>
      </c>
      <c r="F104" s="48" t="s">
        <v>330</v>
      </c>
      <c r="G104" s="48">
        <v>1</v>
      </c>
      <c r="H104" s="48">
        <v>0</v>
      </c>
      <c r="I104" s="48" t="s">
        <v>537</v>
      </c>
      <c r="J104" s="48">
        <v>0</v>
      </c>
      <c r="L104" s="48">
        <v>12</v>
      </c>
      <c r="M104" s="48" t="s">
        <v>538</v>
      </c>
      <c r="N104" s="48" t="s">
        <v>537</v>
      </c>
      <c r="O104" s="48" t="s">
        <v>537</v>
      </c>
      <c r="P104" s="48">
        <v>0</v>
      </c>
      <c r="R104" s="48">
        <v>1284.145</v>
      </c>
      <c r="S104" s="48">
        <v>0</v>
      </c>
      <c r="T104" s="48">
        <v>0</v>
      </c>
      <c r="U104" s="48">
        <v>0.63200000000000001</v>
      </c>
      <c r="V104" s="48">
        <v>25.327000000000002</v>
      </c>
      <c r="W104" s="48">
        <v>3.4510000000000001</v>
      </c>
      <c r="X104" s="48">
        <v>0</v>
      </c>
      <c r="Y104" s="48">
        <v>0</v>
      </c>
      <c r="Z104" s="48">
        <v>1284.145</v>
      </c>
      <c r="AA104" s="48">
        <v>0</v>
      </c>
      <c r="AB104" s="48">
        <v>0</v>
      </c>
      <c r="AC104" s="48">
        <v>0</v>
      </c>
      <c r="AD104" s="48">
        <v>282.51</v>
      </c>
      <c r="AE104" s="48">
        <v>0</v>
      </c>
      <c r="AF104" s="48">
        <v>0</v>
      </c>
      <c r="AG104" s="48">
        <v>26.849</v>
      </c>
      <c r="AH104" s="48">
        <v>0</v>
      </c>
      <c r="AI104" s="48">
        <v>0</v>
      </c>
      <c r="AJ104" s="48">
        <v>0</v>
      </c>
      <c r="AK104" s="48">
        <v>0</v>
      </c>
      <c r="AL104" s="48">
        <v>0</v>
      </c>
      <c r="AM104" s="48">
        <v>0</v>
      </c>
      <c r="AN104" s="48">
        <v>0</v>
      </c>
      <c r="AO104" s="48">
        <v>0</v>
      </c>
      <c r="AP104" s="48">
        <v>0</v>
      </c>
      <c r="AQ104" s="48">
        <v>64.332999999999998</v>
      </c>
      <c r="AR104" s="48">
        <v>0</v>
      </c>
      <c r="AS104" s="48">
        <v>0</v>
      </c>
      <c r="AT104" s="48">
        <v>1</v>
      </c>
      <c r="AU104" s="48">
        <v>0</v>
      </c>
      <c r="AV104" s="48">
        <v>0</v>
      </c>
      <c r="AW104" s="48">
        <v>29.41</v>
      </c>
      <c r="AX104" s="48">
        <v>89.494</v>
      </c>
      <c r="AY104" s="48">
        <v>0</v>
      </c>
      <c r="AZ104" s="48">
        <v>0</v>
      </c>
      <c r="BA104" s="48">
        <v>12.872</v>
      </c>
      <c r="BB104" s="48">
        <v>1241.8630000000001</v>
      </c>
      <c r="BC104" s="48">
        <v>1254.33</v>
      </c>
      <c r="BD104" s="48">
        <v>576.11099999999999</v>
      </c>
      <c r="BE104" s="48">
        <v>0</v>
      </c>
      <c r="BF104" s="48">
        <v>0</v>
      </c>
      <c r="BG104" s="48">
        <v>0</v>
      </c>
      <c r="BH104" s="48">
        <v>0</v>
      </c>
      <c r="BI104" s="48">
        <v>1</v>
      </c>
      <c r="BJ104" s="48">
        <v>0</v>
      </c>
      <c r="BK104" s="48">
        <v>5078</v>
      </c>
      <c r="BL104" s="48">
        <v>6152</v>
      </c>
      <c r="BM104" s="48">
        <v>7639941</v>
      </c>
      <c r="BN104" s="48">
        <v>0</v>
      </c>
      <c r="BO104" s="48">
        <v>445706</v>
      </c>
      <c r="BP104" s="48">
        <v>354423</v>
      </c>
      <c r="BQ104" s="48">
        <v>0</v>
      </c>
      <c r="BR104" s="48">
        <v>354423</v>
      </c>
      <c r="BS104" s="48">
        <v>0</v>
      </c>
      <c r="BT104" s="48">
        <v>1543328</v>
      </c>
      <c r="BU104" s="48">
        <v>0</v>
      </c>
      <c r="BV104" s="48">
        <v>1543328</v>
      </c>
      <c r="BW104" s="48">
        <v>0</v>
      </c>
      <c r="BX104" s="48">
        <v>550567</v>
      </c>
      <c r="BY104" s="48">
        <v>0</v>
      </c>
      <c r="BZ104" s="48">
        <v>0</v>
      </c>
      <c r="CA104" s="48">
        <v>0</v>
      </c>
      <c r="CB104" s="48">
        <v>0</v>
      </c>
      <c r="CC104" s="48">
        <v>181693</v>
      </c>
      <c r="CD104" s="48">
        <v>0</v>
      </c>
      <c r="CE104" s="48">
        <v>732260</v>
      </c>
      <c r="CF104" s="48">
        <v>77690</v>
      </c>
      <c r="CG104" s="48">
        <v>106905</v>
      </c>
      <c r="CH104" s="48">
        <v>0</v>
      </c>
      <c r="CI104" s="48">
        <v>106905</v>
      </c>
      <c r="CJ104" s="48">
        <v>32417</v>
      </c>
      <c r="CK104" s="48">
        <v>0</v>
      </c>
      <c r="CL104" s="48">
        <v>0</v>
      </c>
      <c r="CM104" s="48">
        <v>0</v>
      </c>
      <c r="CN104" s="48">
        <v>0</v>
      </c>
      <c r="CO104" s="48">
        <v>0</v>
      </c>
      <c r="CP104" s="48">
        <v>0</v>
      </c>
      <c r="CQ104" s="48">
        <v>0</v>
      </c>
      <c r="CR104" s="48">
        <v>0</v>
      </c>
      <c r="CS104" s="48">
        <v>0</v>
      </c>
      <c r="CT104" s="48">
        <v>0</v>
      </c>
      <c r="CU104" s="48">
        <v>0</v>
      </c>
      <c r="CV104" s="48">
        <v>0</v>
      </c>
      <c r="CW104" s="48">
        <v>0</v>
      </c>
      <c r="CX104" s="48">
        <v>0</v>
      </c>
      <c r="CY104" s="48">
        <v>0</v>
      </c>
      <c r="CZ104" s="48">
        <v>0</v>
      </c>
      <c r="DA104" s="48">
        <v>0</v>
      </c>
      <c r="DB104" s="48">
        <v>0</v>
      </c>
      <c r="DC104" s="48">
        <v>0</v>
      </c>
      <c r="DD104" s="48">
        <v>0</v>
      </c>
      <c r="DE104" s="48">
        <v>0</v>
      </c>
      <c r="DF104" s="48">
        <v>0</v>
      </c>
      <c r="DG104" s="48">
        <v>0</v>
      </c>
      <c r="DH104" s="48">
        <v>32417</v>
      </c>
      <c r="DI104" s="48">
        <v>0</v>
      </c>
      <c r="DJ104" s="48">
        <v>49883</v>
      </c>
      <c r="DK104" s="48">
        <v>0</v>
      </c>
      <c r="DL104" s="48">
        <v>0</v>
      </c>
      <c r="DM104" s="48">
        <v>0</v>
      </c>
      <c r="DN104" s="48">
        <v>49883</v>
      </c>
      <c r="DO104" s="48">
        <v>0</v>
      </c>
      <c r="DP104" s="48">
        <v>0</v>
      </c>
      <c r="DQ104" s="48">
        <v>0</v>
      </c>
      <c r="DR104" s="48">
        <v>0</v>
      </c>
      <c r="DS104" s="48">
        <v>49883</v>
      </c>
      <c r="DU104" s="48">
        <v>10504430</v>
      </c>
      <c r="DV104" s="48">
        <v>0</v>
      </c>
      <c r="DW104" s="48">
        <v>0</v>
      </c>
      <c r="DX104" s="48">
        <v>0</v>
      </c>
      <c r="DY104" s="48">
        <v>0</v>
      </c>
      <c r="DZ104" s="48">
        <v>286.61700000000002</v>
      </c>
      <c r="EA104" s="48">
        <v>368016</v>
      </c>
      <c r="EB104" s="48">
        <v>1284</v>
      </c>
      <c r="EC104" s="48">
        <v>445706</v>
      </c>
      <c r="ED104" s="48">
        <v>0</v>
      </c>
      <c r="EE104" s="48">
        <v>10058724</v>
      </c>
      <c r="EG104" s="48">
        <v>0</v>
      </c>
      <c r="EH104" s="48">
        <v>0</v>
      </c>
      <c r="EI104" s="48">
        <v>0</v>
      </c>
      <c r="EJ104" s="48">
        <v>0</v>
      </c>
      <c r="EK104" s="48">
        <v>0</v>
      </c>
      <c r="EL104" s="48">
        <v>0</v>
      </c>
      <c r="EM104" s="48">
        <v>0</v>
      </c>
      <c r="EN104" s="48">
        <v>0</v>
      </c>
      <c r="EO104" s="48">
        <v>0</v>
      </c>
      <c r="EP104" s="48">
        <v>0</v>
      </c>
      <c r="EQ104" s="48">
        <v>0</v>
      </c>
      <c r="ER104" s="48">
        <v>0</v>
      </c>
      <c r="ES104" s="48">
        <v>0</v>
      </c>
      <c r="ET104" s="48">
        <v>0</v>
      </c>
      <c r="EU104" s="48">
        <v>0</v>
      </c>
      <c r="EV104" s="48">
        <v>0</v>
      </c>
      <c r="EW104" s="48">
        <v>0</v>
      </c>
      <c r="EX104" s="48">
        <v>11048213</v>
      </c>
      <c r="EY104" s="48">
        <v>674852</v>
      </c>
      <c r="EZ104" s="48">
        <v>11158320</v>
      </c>
      <c r="FA104" s="48">
        <v>0</v>
      </c>
      <c r="FB104" s="48">
        <v>0</v>
      </c>
      <c r="FC104" s="48">
        <v>0</v>
      </c>
      <c r="FD104" s="48">
        <v>314637</v>
      </c>
      <c r="FE104" s="48">
        <v>0</v>
      </c>
      <c r="FF104" s="48">
        <v>0</v>
      </c>
      <c r="FG104" s="48">
        <v>0</v>
      </c>
      <c r="FH104" s="48">
        <v>0</v>
      </c>
      <c r="FJ104" s="48">
        <v>0</v>
      </c>
      <c r="FK104" s="48">
        <v>0</v>
      </c>
      <c r="FL104" s="48">
        <v>0</v>
      </c>
      <c r="FM104" s="48">
        <v>0</v>
      </c>
      <c r="FO104" s="48">
        <v>0</v>
      </c>
      <c r="FP104" s="48">
        <v>0</v>
      </c>
      <c r="FQ104" s="48" t="s">
        <v>11</v>
      </c>
      <c r="FR104" s="48">
        <v>1284.145</v>
      </c>
      <c r="FS104" s="48">
        <v>0</v>
      </c>
      <c r="FT104" s="48">
        <v>0</v>
      </c>
      <c r="FU104" s="48">
        <v>0</v>
      </c>
      <c r="FV104" s="48">
        <v>0</v>
      </c>
      <c r="FW104" s="48">
        <v>0</v>
      </c>
      <c r="FX104" s="48">
        <v>0</v>
      </c>
      <c r="FY104" s="48">
        <v>0</v>
      </c>
      <c r="FZ104" s="48">
        <v>0</v>
      </c>
      <c r="GA104" s="48">
        <v>0</v>
      </c>
      <c r="GB104" s="52">
        <v>5.3545445599999998E-2</v>
      </c>
      <c r="GC104" s="52">
        <v>4.68582762E-2</v>
      </c>
      <c r="GD104" s="48">
        <v>0</v>
      </c>
      <c r="GE104" s="48">
        <v>0</v>
      </c>
      <c r="GM104" s="48">
        <v>0</v>
      </c>
      <c r="GN104" s="48">
        <v>0</v>
      </c>
      <c r="GP104" s="48">
        <v>0</v>
      </c>
      <c r="GQ104" s="48">
        <v>0</v>
      </c>
      <c r="GR104" s="48">
        <v>0</v>
      </c>
      <c r="GS104" s="48">
        <v>2101.61</v>
      </c>
      <c r="GT104" s="48">
        <v>11526336</v>
      </c>
      <c r="GU104" s="48">
        <v>0</v>
      </c>
      <c r="GV104" s="48">
        <v>11435133</v>
      </c>
      <c r="GW104" s="48">
        <v>0</v>
      </c>
      <c r="GX104" s="48">
        <v>0</v>
      </c>
      <c r="GY104" s="48">
        <v>0</v>
      </c>
      <c r="GZ104" s="48">
        <v>0</v>
      </c>
      <c r="HA104" s="48">
        <v>0</v>
      </c>
      <c r="HB104" s="48">
        <v>0</v>
      </c>
      <c r="HC104" s="48">
        <v>4804.7056220000004</v>
      </c>
      <c r="HD104" s="48">
        <v>1241.8630000000001</v>
      </c>
      <c r="HE104" s="48">
        <v>1</v>
      </c>
      <c r="HF104" s="48">
        <v>0</v>
      </c>
      <c r="HG104" s="48">
        <v>5078</v>
      </c>
      <c r="HH104" s="48">
        <v>5078</v>
      </c>
      <c r="HI104" s="48">
        <v>1</v>
      </c>
      <c r="HJ104" s="48">
        <v>64.207250000000002</v>
      </c>
      <c r="HK104" s="48">
        <v>0</v>
      </c>
      <c r="HL104" s="48">
        <v>0</v>
      </c>
      <c r="HM104" s="48">
        <v>0</v>
      </c>
      <c r="HN104" s="48">
        <v>0</v>
      </c>
      <c r="HO104" s="48">
        <v>0</v>
      </c>
      <c r="HP104" s="48">
        <v>0</v>
      </c>
      <c r="HQ104" s="48">
        <v>0</v>
      </c>
      <c r="HR104" s="48">
        <v>0</v>
      </c>
      <c r="HS104" s="48">
        <v>0.97309000000000001</v>
      </c>
      <c r="HT104" s="48">
        <v>10097619</v>
      </c>
      <c r="HU104" s="48">
        <v>0</v>
      </c>
      <c r="HV104" s="48">
        <v>0</v>
      </c>
      <c r="HW104" s="48">
        <v>384046</v>
      </c>
      <c r="HX104" s="48">
        <v>192023</v>
      </c>
      <c r="HY104" s="48">
        <v>0</v>
      </c>
      <c r="IA104" s="48">
        <v>0</v>
      </c>
      <c r="IB104" s="48">
        <v>0</v>
      </c>
      <c r="IC104" s="48">
        <v>0</v>
      </c>
      <c r="ID104" s="48">
        <v>0</v>
      </c>
      <c r="IE104" s="48">
        <v>0</v>
      </c>
      <c r="IF104" s="48">
        <v>0</v>
      </c>
      <c r="IG104" s="48">
        <v>0</v>
      </c>
      <c r="IH104" s="48">
        <v>11435133</v>
      </c>
      <c r="II104" s="48">
        <v>445706</v>
      </c>
      <c r="IJ104" s="48">
        <v>-276813</v>
      </c>
      <c r="IK104" s="48">
        <v>0</v>
      </c>
      <c r="IL104" s="48">
        <v>168893</v>
      </c>
      <c r="IP104" s="48">
        <v>9095</v>
      </c>
      <c r="IQ104" s="48">
        <v>0</v>
      </c>
      <c r="IR104" s="48">
        <v>0</v>
      </c>
      <c r="IS104" s="48">
        <v>0</v>
      </c>
      <c r="IT104" s="48">
        <v>0</v>
      </c>
      <c r="IU104" s="48">
        <v>0</v>
      </c>
      <c r="IV104" s="48">
        <v>1</v>
      </c>
      <c r="IW104" s="48">
        <v>0</v>
      </c>
      <c r="IX104" s="48">
        <v>0</v>
      </c>
    </row>
    <row r="105" spans="1:258" s="48" customFormat="1">
      <c r="A105" s="47">
        <v>101807</v>
      </c>
      <c r="C105" s="48">
        <v>4</v>
      </c>
      <c r="E105" s="48">
        <v>0</v>
      </c>
      <c r="F105" s="48" t="s">
        <v>330</v>
      </c>
      <c r="G105" s="48">
        <v>1</v>
      </c>
      <c r="H105" s="48">
        <v>0</v>
      </c>
      <c r="I105" s="48" t="s">
        <v>537</v>
      </c>
      <c r="J105" s="48">
        <v>0</v>
      </c>
      <c r="L105" s="48">
        <v>12</v>
      </c>
      <c r="M105" s="48" t="s">
        <v>538</v>
      </c>
      <c r="N105" s="48" t="s">
        <v>537</v>
      </c>
      <c r="O105" s="48" t="s">
        <v>537</v>
      </c>
      <c r="P105" s="48">
        <v>0</v>
      </c>
      <c r="R105" s="48">
        <v>128.45599999999999</v>
      </c>
      <c r="S105" s="48">
        <v>0</v>
      </c>
      <c r="T105" s="48">
        <v>0</v>
      </c>
      <c r="U105" s="48">
        <v>0.38200000000000001</v>
      </c>
      <c r="V105" s="48">
        <v>3.28</v>
      </c>
      <c r="W105" s="48">
        <v>0</v>
      </c>
      <c r="X105" s="48">
        <v>0</v>
      </c>
      <c r="Y105" s="48">
        <v>0</v>
      </c>
      <c r="Z105" s="48">
        <v>128.45599999999999</v>
      </c>
      <c r="AA105" s="48">
        <v>0</v>
      </c>
      <c r="AB105" s="48">
        <v>0</v>
      </c>
      <c r="AC105" s="48">
        <v>0</v>
      </c>
      <c r="AD105" s="48">
        <v>0</v>
      </c>
      <c r="AE105" s="48">
        <v>0</v>
      </c>
      <c r="AF105" s="48">
        <v>0</v>
      </c>
      <c r="AG105" s="48">
        <v>1.7949999999999999</v>
      </c>
      <c r="AH105" s="48">
        <v>0</v>
      </c>
      <c r="AI105" s="48">
        <v>0</v>
      </c>
      <c r="AJ105" s="48">
        <v>0</v>
      </c>
      <c r="AK105" s="48">
        <v>0</v>
      </c>
      <c r="AL105" s="48">
        <v>0</v>
      </c>
      <c r="AM105" s="48">
        <v>0</v>
      </c>
      <c r="AN105" s="48">
        <v>0</v>
      </c>
      <c r="AO105" s="48">
        <v>0</v>
      </c>
      <c r="AP105" s="48">
        <v>0</v>
      </c>
      <c r="AQ105" s="48">
        <v>0</v>
      </c>
      <c r="AR105" s="48">
        <v>0</v>
      </c>
      <c r="AS105" s="48">
        <v>0</v>
      </c>
      <c r="AT105" s="48">
        <v>0</v>
      </c>
      <c r="AU105" s="48">
        <v>0</v>
      </c>
      <c r="AV105" s="48">
        <v>0</v>
      </c>
      <c r="AW105" s="48">
        <v>3.6619999999999999</v>
      </c>
      <c r="AX105" s="48">
        <v>11.75</v>
      </c>
      <c r="AY105" s="48">
        <v>0</v>
      </c>
      <c r="AZ105" s="48">
        <v>0</v>
      </c>
      <c r="BA105" s="48">
        <v>0</v>
      </c>
      <c r="BB105" s="48">
        <v>124.794</v>
      </c>
      <c r="BC105" s="48">
        <v>49.67</v>
      </c>
      <c r="BD105" s="48">
        <v>3.25</v>
      </c>
      <c r="BE105" s="48">
        <v>0</v>
      </c>
      <c r="BF105" s="48">
        <v>0</v>
      </c>
      <c r="BG105" s="48">
        <v>0</v>
      </c>
      <c r="BH105" s="48">
        <v>7</v>
      </c>
      <c r="BI105" s="48">
        <v>1</v>
      </c>
      <c r="BJ105" s="48">
        <v>0</v>
      </c>
      <c r="BK105" s="48">
        <v>5078</v>
      </c>
      <c r="BL105" s="48">
        <v>6152</v>
      </c>
      <c r="BM105" s="48">
        <v>767733</v>
      </c>
      <c r="BN105" s="48">
        <v>0</v>
      </c>
      <c r="BO105" s="48">
        <v>36687</v>
      </c>
      <c r="BP105" s="48">
        <v>1999</v>
      </c>
      <c r="BQ105" s="48">
        <v>0</v>
      </c>
      <c r="BR105" s="48">
        <v>1999</v>
      </c>
      <c r="BS105" s="48">
        <v>0</v>
      </c>
      <c r="BT105" s="48">
        <v>61114</v>
      </c>
      <c r="BU105" s="48">
        <v>0</v>
      </c>
      <c r="BV105" s="48">
        <v>61114</v>
      </c>
      <c r="BW105" s="48">
        <v>0</v>
      </c>
      <c r="BX105" s="48">
        <v>72286</v>
      </c>
      <c r="BY105" s="48">
        <v>0</v>
      </c>
      <c r="BZ105" s="48">
        <v>0</v>
      </c>
      <c r="CA105" s="48">
        <v>0</v>
      </c>
      <c r="CB105" s="48">
        <v>0</v>
      </c>
      <c r="CC105" s="48">
        <v>12147</v>
      </c>
      <c r="CD105" s="48">
        <v>0</v>
      </c>
      <c r="CE105" s="48">
        <v>84433</v>
      </c>
      <c r="CF105" s="48">
        <v>0</v>
      </c>
      <c r="CG105" s="48">
        <v>0</v>
      </c>
      <c r="CH105" s="48">
        <v>0</v>
      </c>
      <c r="CI105" s="48">
        <v>0</v>
      </c>
      <c r="CJ105" s="48">
        <v>0</v>
      </c>
      <c r="CK105" s="48">
        <v>0</v>
      </c>
      <c r="CL105" s="48">
        <v>0</v>
      </c>
      <c r="CM105" s="48">
        <v>0</v>
      </c>
      <c r="CN105" s="48">
        <v>0</v>
      </c>
      <c r="CO105" s="48">
        <v>0</v>
      </c>
      <c r="CP105" s="48">
        <v>0</v>
      </c>
      <c r="CQ105" s="48">
        <v>0</v>
      </c>
      <c r="CR105" s="48">
        <v>0</v>
      </c>
      <c r="CS105" s="48">
        <v>0</v>
      </c>
      <c r="CT105" s="48">
        <v>0</v>
      </c>
      <c r="CU105" s="48">
        <v>0</v>
      </c>
      <c r="CV105" s="48">
        <v>0</v>
      </c>
      <c r="CW105" s="48">
        <v>0</v>
      </c>
      <c r="CX105" s="48">
        <v>0</v>
      </c>
      <c r="CY105" s="48">
        <v>0</v>
      </c>
      <c r="CZ105" s="48">
        <v>0</v>
      </c>
      <c r="DA105" s="48">
        <v>0</v>
      </c>
      <c r="DB105" s="48">
        <v>0</v>
      </c>
      <c r="DC105" s="48">
        <v>0</v>
      </c>
      <c r="DD105" s="48">
        <v>0</v>
      </c>
      <c r="DE105" s="48">
        <v>0</v>
      </c>
      <c r="DF105" s="48">
        <v>0</v>
      </c>
      <c r="DG105" s="48">
        <v>0</v>
      </c>
      <c r="DH105" s="48">
        <v>2774</v>
      </c>
      <c r="DI105" s="48">
        <v>0</v>
      </c>
      <c r="DJ105" s="48">
        <v>0</v>
      </c>
      <c r="DK105" s="48">
        <v>0</v>
      </c>
      <c r="DL105" s="48">
        <v>0</v>
      </c>
      <c r="DM105" s="48">
        <v>2774</v>
      </c>
      <c r="DN105" s="48">
        <v>0</v>
      </c>
      <c r="DO105" s="48">
        <v>0</v>
      </c>
      <c r="DP105" s="48">
        <v>0</v>
      </c>
      <c r="DQ105" s="48">
        <v>0</v>
      </c>
      <c r="DR105" s="48">
        <v>0</v>
      </c>
      <c r="DS105" s="48">
        <v>0</v>
      </c>
      <c r="DU105" s="48">
        <v>915279</v>
      </c>
      <c r="DV105" s="48">
        <v>0</v>
      </c>
      <c r="DW105" s="48">
        <v>0</v>
      </c>
      <c r="DX105" s="48">
        <v>0</v>
      </c>
      <c r="DY105" s="48">
        <v>0</v>
      </c>
      <c r="DZ105" s="48">
        <v>286.61700000000002</v>
      </c>
      <c r="EA105" s="48">
        <v>36687</v>
      </c>
      <c r="EB105" s="48">
        <v>128</v>
      </c>
      <c r="EC105" s="48">
        <v>36687</v>
      </c>
      <c r="ED105" s="48">
        <v>0</v>
      </c>
      <c r="EE105" s="48">
        <v>878592</v>
      </c>
      <c r="EG105" s="48">
        <v>0</v>
      </c>
      <c r="EH105" s="48">
        <v>0</v>
      </c>
      <c r="EI105" s="48">
        <v>0</v>
      </c>
      <c r="EJ105" s="48">
        <v>0</v>
      </c>
      <c r="EK105" s="48">
        <v>0</v>
      </c>
      <c r="EL105" s="48">
        <v>0</v>
      </c>
      <c r="EM105" s="48">
        <v>0</v>
      </c>
      <c r="EN105" s="48">
        <v>0</v>
      </c>
      <c r="EO105" s="48">
        <v>0</v>
      </c>
      <c r="EP105" s="48">
        <v>0</v>
      </c>
      <c r="EQ105" s="48">
        <v>0</v>
      </c>
      <c r="ER105" s="48">
        <v>0</v>
      </c>
      <c r="ES105" s="48">
        <v>0</v>
      </c>
      <c r="ET105" s="48">
        <v>0</v>
      </c>
      <c r="EU105" s="48">
        <v>0</v>
      </c>
      <c r="EV105" s="48">
        <v>0</v>
      </c>
      <c r="EW105" s="48">
        <v>0</v>
      </c>
      <c r="EX105" s="48">
        <v>968643</v>
      </c>
      <c r="EY105" s="48">
        <v>59525</v>
      </c>
      <c r="EZ105" s="48">
        <v>968643</v>
      </c>
      <c r="FA105" s="48">
        <v>0</v>
      </c>
      <c r="FB105" s="48">
        <v>0</v>
      </c>
      <c r="FC105" s="48">
        <v>0</v>
      </c>
      <c r="FD105" s="48">
        <v>27752</v>
      </c>
      <c r="FE105" s="48">
        <v>0</v>
      </c>
      <c r="FF105" s="48">
        <v>0</v>
      </c>
      <c r="FG105" s="48">
        <v>0</v>
      </c>
      <c r="FH105" s="48">
        <v>0</v>
      </c>
      <c r="FJ105" s="48">
        <v>0</v>
      </c>
      <c r="FK105" s="48">
        <v>0</v>
      </c>
      <c r="FL105" s="48">
        <v>0</v>
      </c>
      <c r="FM105" s="48">
        <v>0</v>
      </c>
      <c r="FO105" s="48">
        <v>0</v>
      </c>
      <c r="FP105" s="48">
        <v>0</v>
      </c>
      <c r="FQ105" s="48" t="s">
        <v>12</v>
      </c>
      <c r="FR105" s="48">
        <v>128.45599999999999</v>
      </c>
      <c r="FS105" s="48">
        <v>0</v>
      </c>
      <c r="FT105" s="48">
        <v>0</v>
      </c>
      <c r="FU105" s="48">
        <v>0</v>
      </c>
      <c r="FV105" s="48">
        <v>0</v>
      </c>
      <c r="FW105" s="48">
        <v>0</v>
      </c>
      <c r="FX105" s="48">
        <v>0</v>
      </c>
      <c r="FY105" s="48">
        <v>0</v>
      </c>
      <c r="FZ105" s="48">
        <v>0</v>
      </c>
      <c r="GA105" s="48">
        <v>0</v>
      </c>
      <c r="GB105" s="52">
        <v>5.3545445599999998E-2</v>
      </c>
      <c r="GC105" s="52">
        <v>4.68582762E-2</v>
      </c>
      <c r="GD105" s="48">
        <v>0</v>
      </c>
      <c r="GE105" s="48">
        <v>0</v>
      </c>
      <c r="GM105" s="48">
        <v>0</v>
      </c>
      <c r="GN105" s="48">
        <v>0</v>
      </c>
      <c r="GP105" s="48">
        <v>0</v>
      </c>
      <c r="GQ105" s="48">
        <v>0</v>
      </c>
      <c r="GR105" s="48">
        <v>0</v>
      </c>
      <c r="GS105" s="48">
        <v>185.37</v>
      </c>
      <c r="GT105" s="48">
        <v>1005330</v>
      </c>
      <c r="GU105" s="48">
        <v>0</v>
      </c>
      <c r="GV105" s="48">
        <v>965091</v>
      </c>
      <c r="GW105" s="48">
        <v>0</v>
      </c>
      <c r="GX105" s="48">
        <v>0</v>
      </c>
      <c r="GY105" s="48">
        <v>0</v>
      </c>
      <c r="GZ105" s="48">
        <v>0</v>
      </c>
      <c r="HA105" s="48">
        <v>0</v>
      </c>
      <c r="HB105" s="48">
        <v>0</v>
      </c>
      <c r="HC105" s="48">
        <v>4804.7056220000004</v>
      </c>
      <c r="HD105" s="48">
        <v>124.794</v>
      </c>
      <c r="HE105" s="48">
        <v>1</v>
      </c>
      <c r="HF105" s="48">
        <v>0</v>
      </c>
      <c r="HG105" s="48">
        <v>5078</v>
      </c>
      <c r="HH105" s="48">
        <v>5078</v>
      </c>
      <c r="HI105" s="48">
        <v>1</v>
      </c>
      <c r="HJ105" s="48">
        <v>6.4227999999999996</v>
      </c>
      <c r="HK105" s="48">
        <v>0</v>
      </c>
      <c r="HL105" s="48">
        <v>0</v>
      </c>
      <c r="HM105" s="48">
        <v>0</v>
      </c>
      <c r="HN105" s="48">
        <v>0</v>
      </c>
      <c r="HO105" s="48">
        <v>0</v>
      </c>
      <c r="HP105" s="48">
        <v>0</v>
      </c>
      <c r="HQ105" s="48">
        <v>0</v>
      </c>
      <c r="HR105" s="48">
        <v>0</v>
      </c>
      <c r="HS105" s="48">
        <v>0.97309000000000001</v>
      </c>
      <c r="HT105" s="48">
        <v>890649</v>
      </c>
      <c r="HU105" s="48">
        <v>0</v>
      </c>
      <c r="HV105" s="48">
        <v>0</v>
      </c>
      <c r="HW105" s="48">
        <v>384046</v>
      </c>
      <c r="HX105" s="48">
        <v>192023</v>
      </c>
      <c r="HY105" s="48">
        <v>0</v>
      </c>
      <c r="IA105" s="48">
        <v>0</v>
      </c>
      <c r="IB105" s="48">
        <v>0</v>
      </c>
      <c r="IC105" s="48">
        <v>0</v>
      </c>
      <c r="ID105" s="48">
        <v>0</v>
      </c>
      <c r="IE105" s="48">
        <v>0</v>
      </c>
      <c r="IF105" s="48">
        <v>0</v>
      </c>
      <c r="IG105" s="48">
        <v>0</v>
      </c>
      <c r="IH105" s="48">
        <v>965091</v>
      </c>
      <c r="II105" s="48">
        <v>36687</v>
      </c>
      <c r="IJ105" s="48">
        <v>3552</v>
      </c>
      <c r="IK105" s="48">
        <v>0</v>
      </c>
      <c r="IL105" s="48">
        <v>40239</v>
      </c>
      <c r="IP105" s="48">
        <v>9095</v>
      </c>
      <c r="IQ105" s="48">
        <v>0</v>
      </c>
      <c r="IR105" s="48">
        <v>0</v>
      </c>
      <c r="IS105" s="48">
        <v>0</v>
      </c>
      <c r="IT105" s="48">
        <v>0</v>
      </c>
      <c r="IU105" s="48">
        <v>0</v>
      </c>
      <c r="IV105" s="48">
        <v>1</v>
      </c>
      <c r="IW105" s="48">
        <v>0</v>
      </c>
      <c r="IX105" s="48">
        <v>0</v>
      </c>
    </row>
    <row r="106" spans="1:258" s="48" customFormat="1">
      <c r="A106" s="47">
        <v>101809</v>
      </c>
      <c r="C106" s="48">
        <v>4</v>
      </c>
      <c r="E106" s="48">
        <v>0</v>
      </c>
      <c r="F106" s="48" t="s">
        <v>330</v>
      </c>
      <c r="G106" s="48">
        <v>1</v>
      </c>
      <c r="H106" s="48">
        <v>0</v>
      </c>
      <c r="I106" s="48" t="s">
        <v>537</v>
      </c>
      <c r="J106" s="48">
        <v>0</v>
      </c>
      <c r="L106" s="48">
        <v>12</v>
      </c>
      <c r="M106" s="48" t="s">
        <v>538</v>
      </c>
      <c r="N106" s="48" t="s">
        <v>537</v>
      </c>
      <c r="O106" s="48" t="s">
        <v>537</v>
      </c>
      <c r="P106" s="48">
        <v>0</v>
      </c>
      <c r="R106" s="48">
        <v>326.07499999999999</v>
      </c>
      <c r="S106" s="48">
        <v>0</v>
      </c>
      <c r="T106" s="48">
        <v>0</v>
      </c>
      <c r="U106" s="48">
        <v>0.69799999999999995</v>
      </c>
      <c r="V106" s="48">
        <v>21.640999999999998</v>
      </c>
      <c r="W106" s="48">
        <v>0</v>
      </c>
      <c r="X106" s="48">
        <v>0</v>
      </c>
      <c r="Y106" s="48">
        <v>0</v>
      </c>
      <c r="Z106" s="48">
        <v>326.07499999999999</v>
      </c>
      <c r="AA106" s="48">
        <v>0</v>
      </c>
      <c r="AB106" s="48">
        <v>0</v>
      </c>
      <c r="AC106" s="48">
        <v>0</v>
      </c>
      <c r="AD106" s="48">
        <v>67.22</v>
      </c>
      <c r="AE106" s="48">
        <v>0.121</v>
      </c>
      <c r="AF106" s="48">
        <v>0</v>
      </c>
      <c r="AG106" s="48">
        <v>2.2130000000000001</v>
      </c>
      <c r="AH106" s="48">
        <v>0</v>
      </c>
      <c r="AI106" s="48">
        <v>0</v>
      </c>
      <c r="AJ106" s="48">
        <v>0</v>
      </c>
      <c r="AK106" s="48">
        <v>0</v>
      </c>
      <c r="AL106" s="48">
        <v>0</v>
      </c>
      <c r="AM106" s="48">
        <v>0</v>
      </c>
      <c r="AN106" s="48">
        <v>0</v>
      </c>
      <c r="AO106" s="48">
        <v>0</v>
      </c>
      <c r="AP106" s="48">
        <v>0</v>
      </c>
      <c r="AQ106" s="48">
        <v>11.167</v>
      </c>
      <c r="AR106" s="48">
        <v>0</v>
      </c>
      <c r="AS106" s="48">
        <v>0</v>
      </c>
      <c r="AT106" s="48">
        <v>1</v>
      </c>
      <c r="AU106" s="48">
        <v>0</v>
      </c>
      <c r="AV106" s="48">
        <v>0</v>
      </c>
      <c r="AW106" s="48">
        <v>22.338999999999999</v>
      </c>
      <c r="AX106" s="48">
        <v>68.412999999999997</v>
      </c>
      <c r="AY106" s="48">
        <v>0</v>
      </c>
      <c r="AZ106" s="48">
        <v>0</v>
      </c>
      <c r="BA106" s="48">
        <v>4.9550000000000001</v>
      </c>
      <c r="BB106" s="48">
        <v>298.78100000000001</v>
      </c>
      <c r="BC106" s="48">
        <v>130</v>
      </c>
      <c r="BD106" s="48">
        <v>18.75</v>
      </c>
      <c r="BE106" s="48">
        <v>11.5</v>
      </c>
      <c r="BF106" s="48">
        <v>0</v>
      </c>
      <c r="BG106" s="48">
        <v>0</v>
      </c>
      <c r="BH106" s="48">
        <v>0</v>
      </c>
      <c r="BI106" s="48">
        <v>1</v>
      </c>
      <c r="BJ106" s="48">
        <v>0</v>
      </c>
      <c r="BK106" s="48">
        <v>5078</v>
      </c>
      <c r="BL106" s="48">
        <v>6152</v>
      </c>
      <c r="BM106" s="48">
        <v>1838101</v>
      </c>
      <c r="BN106" s="48">
        <v>0</v>
      </c>
      <c r="BO106" s="48">
        <v>111923</v>
      </c>
      <c r="BP106" s="48">
        <v>11535</v>
      </c>
      <c r="BQ106" s="48">
        <v>0</v>
      </c>
      <c r="BR106" s="48">
        <v>11535</v>
      </c>
      <c r="BS106" s="48">
        <v>0</v>
      </c>
      <c r="BT106" s="48">
        <v>159952</v>
      </c>
      <c r="BU106" s="48">
        <v>0</v>
      </c>
      <c r="BV106" s="48">
        <v>161746</v>
      </c>
      <c r="BW106" s="48">
        <v>1794</v>
      </c>
      <c r="BX106" s="48">
        <v>420877</v>
      </c>
      <c r="BY106" s="48">
        <v>0</v>
      </c>
      <c r="BZ106" s="48">
        <v>0</v>
      </c>
      <c r="CA106" s="48">
        <v>0</v>
      </c>
      <c r="CB106" s="48">
        <v>0</v>
      </c>
      <c r="CC106" s="48">
        <v>14976</v>
      </c>
      <c r="CD106" s="48">
        <v>0</v>
      </c>
      <c r="CE106" s="48">
        <v>435853</v>
      </c>
      <c r="CF106" s="48">
        <v>18486</v>
      </c>
      <c r="CG106" s="48">
        <v>41152</v>
      </c>
      <c r="CH106" s="48">
        <v>0</v>
      </c>
      <c r="CI106" s="48">
        <v>41152</v>
      </c>
      <c r="CJ106" s="48">
        <v>5834</v>
      </c>
      <c r="CK106" s="48">
        <v>8490</v>
      </c>
      <c r="CL106" s="48">
        <v>0</v>
      </c>
      <c r="CM106" s="48">
        <v>8490</v>
      </c>
      <c r="CN106" s="48">
        <v>0</v>
      </c>
      <c r="CO106" s="48">
        <v>0</v>
      </c>
      <c r="CP106" s="48">
        <v>0</v>
      </c>
      <c r="CQ106" s="48">
        <v>0</v>
      </c>
      <c r="CR106" s="48">
        <v>0</v>
      </c>
      <c r="CS106" s="48">
        <v>0</v>
      </c>
      <c r="CT106" s="48">
        <v>0</v>
      </c>
      <c r="CU106" s="48">
        <v>0</v>
      </c>
      <c r="CV106" s="48">
        <v>0</v>
      </c>
      <c r="CW106" s="48">
        <v>0</v>
      </c>
      <c r="CX106" s="48">
        <v>0</v>
      </c>
      <c r="CY106" s="48">
        <v>0</v>
      </c>
      <c r="CZ106" s="48">
        <v>0</v>
      </c>
      <c r="DA106" s="48">
        <v>0</v>
      </c>
      <c r="DB106" s="48">
        <v>0</v>
      </c>
      <c r="DC106" s="48">
        <v>0</v>
      </c>
      <c r="DD106" s="48">
        <v>0</v>
      </c>
      <c r="DE106" s="48">
        <v>0</v>
      </c>
      <c r="DF106" s="48">
        <v>0</v>
      </c>
      <c r="DG106" s="48">
        <v>0</v>
      </c>
      <c r="DH106" s="48">
        <v>5834</v>
      </c>
      <c r="DI106" s="48">
        <v>0</v>
      </c>
      <c r="DJ106" s="48">
        <v>0</v>
      </c>
      <c r="DK106" s="48">
        <v>0</v>
      </c>
      <c r="DL106" s="48">
        <v>0</v>
      </c>
      <c r="DM106" s="48">
        <v>0</v>
      </c>
      <c r="DN106" s="48">
        <v>0</v>
      </c>
      <c r="DO106" s="48">
        <v>0</v>
      </c>
      <c r="DP106" s="48">
        <v>0</v>
      </c>
      <c r="DQ106" s="48">
        <v>0</v>
      </c>
      <c r="DR106" s="48">
        <v>0</v>
      </c>
      <c r="DS106" s="48">
        <v>0</v>
      </c>
      <c r="DU106" s="48">
        <v>2515363</v>
      </c>
      <c r="DV106" s="48">
        <v>0</v>
      </c>
      <c r="DW106" s="48">
        <v>0</v>
      </c>
      <c r="DX106" s="48">
        <v>0</v>
      </c>
      <c r="DY106" s="48">
        <v>0</v>
      </c>
      <c r="DZ106" s="48">
        <v>286.61700000000002</v>
      </c>
      <c r="EA106" s="48">
        <v>93437</v>
      </c>
      <c r="EB106" s="48">
        <v>326</v>
      </c>
      <c r="EC106" s="48">
        <v>111923</v>
      </c>
      <c r="ED106" s="48">
        <v>0</v>
      </c>
      <c r="EE106" s="48">
        <v>2403440</v>
      </c>
      <c r="EG106" s="48">
        <v>0</v>
      </c>
      <c r="EH106" s="48">
        <v>0</v>
      </c>
      <c r="EI106" s="48">
        <v>0</v>
      </c>
      <c r="EJ106" s="48">
        <v>0</v>
      </c>
      <c r="EK106" s="48">
        <v>0</v>
      </c>
      <c r="EL106" s="48">
        <v>0</v>
      </c>
      <c r="EM106" s="48">
        <v>0</v>
      </c>
      <c r="EN106" s="48">
        <v>0</v>
      </c>
      <c r="EO106" s="48">
        <v>0</v>
      </c>
      <c r="EP106" s="48">
        <v>0</v>
      </c>
      <c r="EQ106" s="48">
        <v>0</v>
      </c>
      <c r="ER106" s="48">
        <v>0</v>
      </c>
      <c r="ES106" s="48">
        <v>0</v>
      </c>
      <c r="ET106" s="48">
        <v>0</v>
      </c>
      <c r="EU106" s="48">
        <v>0</v>
      </c>
      <c r="EV106" s="48">
        <v>0</v>
      </c>
      <c r="EW106" s="48">
        <v>0</v>
      </c>
      <c r="EX106" s="48">
        <v>2641531</v>
      </c>
      <c r="EY106" s="48">
        <v>162383</v>
      </c>
      <c r="EZ106" s="48">
        <v>2665851</v>
      </c>
      <c r="FA106" s="48">
        <v>0</v>
      </c>
      <c r="FB106" s="48">
        <v>0</v>
      </c>
      <c r="FC106" s="48">
        <v>0</v>
      </c>
      <c r="FD106" s="48">
        <v>75708</v>
      </c>
      <c r="FE106" s="48">
        <v>0</v>
      </c>
      <c r="FF106" s="48">
        <v>0</v>
      </c>
      <c r="FG106" s="48">
        <v>0</v>
      </c>
      <c r="FH106" s="48">
        <v>0</v>
      </c>
      <c r="FJ106" s="48">
        <v>0</v>
      </c>
      <c r="FK106" s="48">
        <v>0</v>
      </c>
      <c r="FL106" s="48">
        <v>0</v>
      </c>
      <c r="FM106" s="48">
        <v>0</v>
      </c>
      <c r="FO106" s="48">
        <v>0</v>
      </c>
      <c r="FP106" s="48">
        <v>0</v>
      </c>
      <c r="FQ106" s="48" t="s">
        <v>13</v>
      </c>
      <c r="FR106" s="48">
        <v>326.07499999999999</v>
      </c>
      <c r="FS106" s="48">
        <v>0</v>
      </c>
      <c r="FT106" s="48">
        <v>0</v>
      </c>
      <c r="FU106" s="48">
        <v>0</v>
      </c>
      <c r="FV106" s="48">
        <v>0</v>
      </c>
      <c r="FW106" s="48">
        <v>0</v>
      </c>
      <c r="FX106" s="48">
        <v>0</v>
      </c>
      <c r="FY106" s="48">
        <v>0</v>
      </c>
      <c r="FZ106" s="48">
        <v>0</v>
      </c>
      <c r="GA106" s="48">
        <v>0</v>
      </c>
      <c r="GB106" s="52">
        <v>5.3545445599999998E-2</v>
      </c>
      <c r="GC106" s="52">
        <v>4.68582762E-2</v>
      </c>
      <c r="GD106" s="48">
        <v>0</v>
      </c>
      <c r="GE106" s="48">
        <v>0</v>
      </c>
      <c r="GM106" s="48">
        <v>0</v>
      </c>
      <c r="GN106" s="48">
        <v>0</v>
      </c>
      <c r="GP106" s="48">
        <v>0</v>
      </c>
      <c r="GQ106" s="48">
        <v>0</v>
      </c>
      <c r="GR106" s="48">
        <v>0</v>
      </c>
      <c r="GS106" s="48">
        <v>505.68900000000002</v>
      </c>
      <c r="GT106" s="48">
        <v>2759288</v>
      </c>
      <c r="GU106" s="48">
        <v>0</v>
      </c>
      <c r="GV106" s="48">
        <v>2911959</v>
      </c>
      <c r="GW106" s="48">
        <v>0</v>
      </c>
      <c r="GX106" s="48">
        <v>0</v>
      </c>
      <c r="GY106" s="48">
        <v>0</v>
      </c>
      <c r="GZ106" s="48">
        <v>0</v>
      </c>
      <c r="HA106" s="48">
        <v>0</v>
      </c>
      <c r="HB106" s="48">
        <v>0</v>
      </c>
      <c r="HC106" s="48">
        <v>4804.7056220000004</v>
      </c>
      <c r="HD106" s="48">
        <v>298.78100000000001</v>
      </c>
      <c r="HE106" s="48">
        <v>1</v>
      </c>
      <c r="HF106" s="48">
        <v>0</v>
      </c>
      <c r="HG106" s="48">
        <v>5078</v>
      </c>
      <c r="HH106" s="48">
        <v>5078</v>
      </c>
      <c r="HI106" s="48">
        <v>1</v>
      </c>
      <c r="HJ106" s="48">
        <v>16.303750000000001</v>
      </c>
      <c r="HK106" s="48">
        <v>0</v>
      </c>
      <c r="HL106" s="48">
        <v>0</v>
      </c>
      <c r="HM106" s="48">
        <v>0</v>
      </c>
      <c r="HN106" s="48">
        <v>0</v>
      </c>
      <c r="HO106" s="48">
        <v>0</v>
      </c>
      <c r="HP106" s="48">
        <v>0</v>
      </c>
      <c r="HQ106" s="48">
        <v>0</v>
      </c>
      <c r="HR106" s="48">
        <v>0</v>
      </c>
      <c r="HS106" s="48">
        <v>0.97309000000000001</v>
      </c>
      <c r="HT106" s="48">
        <v>2429687</v>
      </c>
      <c r="HU106" s="48">
        <v>0</v>
      </c>
      <c r="HV106" s="48">
        <v>0</v>
      </c>
      <c r="HW106" s="48">
        <v>384046</v>
      </c>
      <c r="HX106" s="48">
        <v>192023</v>
      </c>
      <c r="HY106" s="48">
        <v>0</v>
      </c>
      <c r="IA106" s="48">
        <v>0</v>
      </c>
      <c r="IB106" s="48">
        <v>0</v>
      </c>
      <c r="IC106" s="48">
        <v>0</v>
      </c>
      <c r="ID106" s="48">
        <v>0</v>
      </c>
      <c r="IE106" s="48">
        <v>0</v>
      </c>
      <c r="IF106" s="48">
        <v>0</v>
      </c>
      <c r="IG106" s="48">
        <v>0</v>
      </c>
      <c r="IH106" s="48">
        <v>2911959</v>
      </c>
      <c r="II106" s="48">
        <v>111923</v>
      </c>
      <c r="IJ106" s="48">
        <v>-246108</v>
      </c>
      <c r="IK106" s="48">
        <v>0</v>
      </c>
      <c r="IL106" s="48">
        <v>-134185</v>
      </c>
      <c r="IP106" s="48">
        <v>9095</v>
      </c>
      <c r="IQ106" s="48">
        <v>0</v>
      </c>
      <c r="IR106" s="48">
        <v>0</v>
      </c>
      <c r="IS106" s="48">
        <v>0</v>
      </c>
      <c r="IT106" s="48">
        <v>0</v>
      </c>
      <c r="IU106" s="48">
        <v>0</v>
      </c>
      <c r="IV106" s="48">
        <v>1</v>
      </c>
      <c r="IW106" s="48">
        <v>0</v>
      </c>
      <c r="IX106" s="48">
        <v>0</v>
      </c>
    </row>
    <row r="107" spans="1:258" s="48" customFormat="1">
      <c r="A107" s="47">
        <v>101810</v>
      </c>
      <c r="C107" s="48">
        <v>4</v>
      </c>
      <c r="E107" s="48">
        <v>0</v>
      </c>
      <c r="F107" s="48" t="s">
        <v>330</v>
      </c>
      <c r="G107" s="48">
        <v>1</v>
      </c>
      <c r="H107" s="48">
        <v>0</v>
      </c>
      <c r="I107" s="48" t="s">
        <v>537</v>
      </c>
      <c r="J107" s="48">
        <v>0</v>
      </c>
      <c r="L107" s="48">
        <v>12</v>
      </c>
      <c r="M107" s="48" t="s">
        <v>538</v>
      </c>
      <c r="N107" s="48" t="s">
        <v>537</v>
      </c>
      <c r="O107" s="48" t="s">
        <v>537</v>
      </c>
      <c r="P107" s="48">
        <v>0</v>
      </c>
      <c r="R107" s="48">
        <v>546.35900000000004</v>
      </c>
      <c r="S107" s="48">
        <v>0</v>
      </c>
      <c r="T107" s="48">
        <v>0</v>
      </c>
      <c r="U107" s="48">
        <v>3.5000000000000003E-2</v>
      </c>
      <c r="V107" s="48">
        <v>0</v>
      </c>
      <c r="W107" s="48">
        <v>0</v>
      </c>
      <c r="X107" s="48">
        <v>0</v>
      </c>
      <c r="Y107" s="48">
        <v>0</v>
      </c>
      <c r="Z107" s="48">
        <v>546.35900000000004</v>
      </c>
      <c r="AA107" s="48">
        <v>0</v>
      </c>
      <c r="AB107" s="48">
        <v>0</v>
      </c>
      <c r="AC107" s="48">
        <v>0</v>
      </c>
      <c r="AD107" s="48">
        <v>0</v>
      </c>
      <c r="AE107" s="48">
        <v>0</v>
      </c>
      <c r="AF107" s="48">
        <v>0</v>
      </c>
      <c r="AG107" s="48">
        <v>7.6849999999999996</v>
      </c>
      <c r="AH107" s="48">
        <v>0</v>
      </c>
      <c r="AI107" s="48">
        <v>0</v>
      </c>
      <c r="AJ107" s="48">
        <v>0</v>
      </c>
      <c r="AK107" s="48">
        <v>0</v>
      </c>
      <c r="AL107" s="48">
        <v>0</v>
      </c>
      <c r="AM107" s="48">
        <v>0</v>
      </c>
      <c r="AN107" s="48">
        <v>0</v>
      </c>
      <c r="AO107" s="48">
        <v>0</v>
      </c>
      <c r="AP107" s="48">
        <v>0</v>
      </c>
      <c r="AQ107" s="48">
        <v>0</v>
      </c>
      <c r="AR107" s="48">
        <v>0</v>
      </c>
      <c r="AS107" s="48">
        <v>0</v>
      </c>
      <c r="AT107" s="48">
        <v>0</v>
      </c>
      <c r="AU107" s="48">
        <v>0</v>
      </c>
      <c r="AV107" s="48">
        <v>0</v>
      </c>
      <c r="AW107" s="48">
        <v>3.5000000000000003E-2</v>
      </c>
      <c r="AX107" s="48">
        <v>0.17499999999999999</v>
      </c>
      <c r="AY107" s="48">
        <v>0</v>
      </c>
      <c r="AZ107" s="48">
        <v>0</v>
      </c>
      <c r="BA107" s="48">
        <v>0</v>
      </c>
      <c r="BB107" s="48">
        <v>546.32399999999996</v>
      </c>
      <c r="BC107" s="48">
        <v>706.5</v>
      </c>
      <c r="BD107" s="48">
        <v>230.262</v>
      </c>
      <c r="BE107" s="48">
        <v>0</v>
      </c>
      <c r="BF107" s="48">
        <v>0</v>
      </c>
      <c r="BG107" s="48">
        <v>0</v>
      </c>
      <c r="BH107" s="48">
        <v>0</v>
      </c>
      <c r="BI107" s="48">
        <v>1</v>
      </c>
      <c r="BJ107" s="48">
        <v>0</v>
      </c>
      <c r="BK107" s="48">
        <v>5078</v>
      </c>
      <c r="BL107" s="48">
        <v>6152</v>
      </c>
      <c r="BM107" s="48">
        <v>3360985</v>
      </c>
      <c r="BN107" s="48">
        <v>0</v>
      </c>
      <c r="BO107" s="48">
        <v>156493</v>
      </c>
      <c r="BP107" s="48">
        <v>141657</v>
      </c>
      <c r="BQ107" s="48">
        <v>0</v>
      </c>
      <c r="BR107" s="48">
        <v>141657</v>
      </c>
      <c r="BS107" s="48">
        <v>0</v>
      </c>
      <c r="BT107" s="48">
        <v>869278</v>
      </c>
      <c r="BU107" s="48">
        <v>0</v>
      </c>
      <c r="BV107" s="48">
        <v>869278</v>
      </c>
      <c r="BW107" s="48">
        <v>0</v>
      </c>
      <c r="BX107" s="48">
        <v>1077</v>
      </c>
      <c r="BY107" s="48">
        <v>0</v>
      </c>
      <c r="BZ107" s="48">
        <v>0</v>
      </c>
      <c r="CA107" s="48">
        <v>0</v>
      </c>
      <c r="CB107" s="48">
        <v>0</v>
      </c>
      <c r="CC107" s="48">
        <v>52006</v>
      </c>
      <c r="CD107" s="48">
        <v>0</v>
      </c>
      <c r="CE107" s="48">
        <v>53083</v>
      </c>
      <c r="CF107" s="48">
        <v>0</v>
      </c>
      <c r="CG107" s="48">
        <v>0</v>
      </c>
      <c r="CH107" s="48">
        <v>0</v>
      </c>
      <c r="CI107" s="48">
        <v>0</v>
      </c>
      <c r="CJ107" s="48">
        <v>0</v>
      </c>
      <c r="CK107" s="48">
        <v>0</v>
      </c>
      <c r="CL107" s="48">
        <v>0</v>
      </c>
      <c r="CM107" s="48">
        <v>0</v>
      </c>
      <c r="CN107" s="48">
        <v>0</v>
      </c>
      <c r="CO107" s="48">
        <v>0</v>
      </c>
      <c r="CP107" s="48">
        <v>0</v>
      </c>
      <c r="CQ107" s="48">
        <v>0</v>
      </c>
      <c r="CR107" s="48">
        <v>0</v>
      </c>
      <c r="CS107" s="48">
        <v>0</v>
      </c>
      <c r="CT107" s="48">
        <v>0</v>
      </c>
      <c r="CU107" s="48">
        <v>0</v>
      </c>
      <c r="CV107" s="48">
        <v>0</v>
      </c>
      <c r="CW107" s="48">
        <v>0</v>
      </c>
      <c r="CX107" s="48">
        <v>0</v>
      </c>
      <c r="CY107" s="48">
        <v>0</v>
      </c>
      <c r="CZ107" s="48">
        <v>0</v>
      </c>
      <c r="DA107" s="48">
        <v>0</v>
      </c>
      <c r="DB107" s="48">
        <v>0</v>
      </c>
      <c r="DC107" s="48">
        <v>0</v>
      </c>
      <c r="DD107" s="48">
        <v>0</v>
      </c>
      <c r="DE107" s="48">
        <v>0</v>
      </c>
      <c r="DF107" s="48">
        <v>0</v>
      </c>
      <c r="DG107" s="48">
        <v>0</v>
      </c>
      <c r="DH107" s="48">
        <v>0</v>
      </c>
      <c r="DI107" s="48">
        <v>0</v>
      </c>
      <c r="DJ107" s="48">
        <v>0</v>
      </c>
      <c r="DK107" s="48">
        <v>0</v>
      </c>
      <c r="DL107" s="48">
        <v>0</v>
      </c>
      <c r="DM107" s="48">
        <v>0</v>
      </c>
      <c r="DN107" s="48">
        <v>0</v>
      </c>
      <c r="DO107" s="48">
        <v>0</v>
      </c>
      <c r="DP107" s="48">
        <v>0</v>
      </c>
      <c r="DQ107" s="48">
        <v>0</v>
      </c>
      <c r="DR107" s="48">
        <v>0</v>
      </c>
      <c r="DS107" s="48">
        <v>0</v>
      </c>
      <c r="DU107" s="48">
        <v>4425003</v>
      </c>
      <c r="DV107" s="48">
        <v>0</v>
      </c>
      <c r="DW107" s="48">
        <v>0</v>
      </c>
      <c r="DX107" s="48">
        <v>0</v>
      </c>
      <c r="DY107" s="48">
        <v>0</v>
      </c>
      <c r="DZ107" s="48">
        <v>286.61700000000002</v>
      </c>
      <c r="EA107" s="48">
        <v>156493</v>
      </c>
      <c r="EB107" s="48">
        <v>546</v>
      </c>
      <c r="EC107" s="48">
        <v>156493</v>
      </c>
      <c r="ED107" s="48">
        <v>0</v>
      </c>
      <c r="EE107" s="48">
        <v>4268510</v>
      </c>
      <c r="EG107" s="48">
        <v>0</v>
      </c>
      <c r="EH107" s="48">
        <v>0</v>
      </c>
      <c r="EI107" s="48">
        <v>0</v>
      </c>
      <c r="EJ107" s="48">
        <v>0</v>
      </c>
      <c r="EK107" s="48">
        <v>0</v>
      </c>
      <c r="EL107" s="48">
        <v>0</v>
      </c>
      <c r="EM107" s="48">
        <v>0</v>
      </c>
      <c r="EN107" s="48">
        <v>0</v>
      </c>
      <c r="EO107" s="48">
        <v>0</v>
      </c>
      <c r="EP107" s="48">
        <v>0</v>
      </c>
      <c r="EQ107" s="48">
        <v>0</v>
      </c>
      <c r="ER107" s="48">
        <v>0</v>
      </c>
      <c r="ES107" s="48">
        <v>0</v>
      </c>
      <c r="ET107" s="48">
        <v>0</v>
      </c>
      <c r="EU107" s="48">
        <v>0</v>
      </c>
      <c r="EV107" s="48">
        <v>0</v>
      </c>
      <c r="EW107" s="48">
        <v>0</v>
      </c>
      <c r="EX107" s="48">
        <v>4690458</v>
      </c>
      <c r="EY107" s="48">
        <v>287777</v>
      </c>
      <c r="EZ107" s="48">
        <v>4690458</v>
      </c>
      <c r="FA107" s="48">
        <v>0</v>
      </c>
      <c r="FB107" s="48">
        <v>0</v>
      </c>
      <c r="FC107" s="48">
        <v>0</v>
      </c>
      <c r="FD107" s="48">
        <v>134171</v>
      </c>
      <c r="FE107" s="48">
        <v>0</v>
      </c>
      <c r="FF107" s="48">
        <v>0</v>
      </c>
      <c r="FG107" s="48">
        <v>0</v>
      </c>
      <c r="FH107" s="48">
        <v>0</v>
      </c>
      <c r="FJ107" s="48">
        <v>0</v>
      </c>
      <c r="FK107" s="48">
        <v>0</v>
      </c>
      <c r="FL107" s="48">
        <v>0</v>
      </c>
      <c r="FM107" s="48">
        <v>0</v>
      </c>
      <c r="FO107" s="48">
        <v>0</v>
      </c>
      <c r="FP107" s="48">
        <v>0</v>
      </c>
      <c r="FQ107" s="48" t="s">
        <v>14</v>
      </c>
      <c r="FR107" s="48">
        <v>546.35900000000004</v>
      </c>
      <c r="FS107" s="48">
        <v>0</v>
      </c>
      <c r="FT107" s="48">
        <v>0</v>
      </c>
      <c r="FU107" s="48">
        <v>0</v>
      </c>
      <c r="FV107" s="48">
        <v>0</v>
      </c>
      <c r="FW107" s="48">
        <v>0</v>
      </c>
      <c r="FX107" s="48">
        <v>0</v>
      </c>
      <c r="FY107" s="48">
        <v>0</v>
      </c>
      <c r="FZ107" s="48">
        <v>0</v>
      </c>
      <c r="GA107" s="48">
        <v>0</v>
      </c>
      <c r="GB107" s="52">
        <v>5.3545445599999998E-2</v>
      </c>
      <c r="GC107" s="52">
        <v>4.68582762E-2</v>
      </c>
      <c r="GD107" s="48">
        <v>0</v>
      </c>
      <c r="GE107" s="48">
        <v>0</v>
      </c>
      <c r="GM107" s="48">
        <v>0</v>
      </c>
      <c r="GN107" s="48">
        <v>0</v>
      </c>
      <c r="GP107" s="48">
        <v>0</v>
      </c>
      <c r="GQ107" s="48">
        <v>0</v>
      </c>
      <c r="GR107" s="48">
        <v>0</v>
      </c>
      <c r="GS107" s="48">
        <v>896.19</v>
      </c>
      <c r="GT107" s="48">
        <v>4846951</v>
      </c>
      <c r="GU107" s="48">
        <v>0</v>
      </c>
      <c r="GV107" s="48">
        <v>4995411</v>
      </c>
      <c r="GW107" s="48">
        <v>0</v>
      </c>
      <c r="GX107" s="48">
        <v>0</v>
      </c>
      <c r="GY107" s="48">
        <v>0</v>
      </c>
      <c r="GZ107" s="48">
        <v>0</v>
      </c>
      <c r="HA107" s="48">
        <v>0</v>
      </c>
      <c r="HB107" s="48">
        <v>0</v>
      </c>
      <c r="HC107" s="48">
        <v>4804.7056220000004</v>
      </c>
      <c r="HD107" s="48">
        <v>546.32399999999996</v>
      </c>
      <c r="HE107" s="48">
        <v>1</v>
      </c>
      <c r="HF107" s="48">
        <v>0</v>
      </c>
      <c r="HG107" s="48">
        <v>5078</v>
      </c>
      <c r="HH107" s="48">
        <v>5078</v>
      </c>
      <c r="HI107" s="48">
        <v>1</v>
      </c>
      <c r="HJ107" s="48">
        <v>27.31795</v>
      </c>
      <c r="HK107" s="48">
        <v>0</v>
      </c>
      <c r="HL107" s="48">
        <v>0</v>
      </c>
      <c r="HM107" s="48">
        <v>0</v>
      </c>
      <c r="HN107" s="48">
        <v>0</v>
      </c>
      <c r="HO107" s="48">
        <v>0</v>
      </c>
      <c r="HP107" s="48">
        <v>0</v>
      </c>
      <c r="HQ107" s="48">
        <v>0</v>
      </c>
      <c r="HR107" s="48">
        <v>0</v>
      </c>
      <c r="HS107" s="48">
        <v>0.97309000000000001</v>
      </c>
      <c r="HT107" s="48">
        <v>4305928</v>
      </c>
      <c r="HU107" s="48">
        <v>0</v>
      </c>
      <c r="HV107" s="48">
        <v>0</v>
      </c>
      <c r="HW107" s="48">
        <v>384046</v>
      </c>
      <c r="HX107" s="48">
        <v>192023</v>
      </c>
      <c r="HY107" s="48">
        <v>0</v>
      </c>
      <c r="IA107" s="48">
        <v>0</v>
      </c>
      <c r="IB107" s="48">
        <v>0</v>
      </c>
      <c r="IC107" s="48">
        <v>0</v>
      </c>
      <c r="ID107" s="48">
        <v>0</v>
      </c>
      <c r="IE107" s="48">
        <v>0</v>
      </c>
      <c r="IF107" s="48">
        <v>0</v>
      </c>
      <c r="IG107" s="48">
        <v>0</v>
      </c>
      <c r="IH107" s="48">
        <v>4995411</v>
      </c>
      <c r="II107" s="48">
        <v>156493</v>
      </c>
      <c r="IJ107" s="48">
        <v>-304953</v>
      </c>
      <c r="IK107" s="48">
        <v>0</v>
      </c>
      <c r="IL107" s="48">
        <v>-148460</v>
      </c>
      <c r="IP107" s="48">
        <v>9095</v>
      </c>
      <c r="IQ107" s="48">
        <v>0</v>
      </c>
      <c r="IR107" s="48">
        <v>0</v>
      </c>
      <c r="IS107" s="48">
        <v>0</v>
      </c>
      <c r="IT107" s="48">
        <v>0</v>
      </c>
      <c r="IU107" s="48">
        <v>0</v>
      </c>
      <c r="IV107" s="48">
        <v>1</v>
      </c>
      <c r="IW107" s="48">
        <v>0</v>
      </c>
      <c r="IX107" s="48">
        <v>0</v>
      </c>
    </row>
    <row r="108" spans="1:258" s="48" customFormat="1">
      <c r="A108" s="47">
        <v>101811</v>
      </c>
      <c r="C108" s="48">
        <v>4</v>
      </c>
      <c r="E108" s="48">
        <v>0</v>
      </c>
      <c r="F108" s="48" t="s">
        <v>330</v>
      </c>
      <c r="G108" s="48">
        <v>1</v>
      </c>
      <c r="H108" s="48">
        <v>0</v>
      </c>
      <c r="I108" s="48" t="s">
        <v>537</v>
      </c>
      <c r="J108" s="48">
        <v>0</v>
      </c>
      <c r="L108" s="48">
        <v>12</v>
      </c>
      <c r="M108" s="48" t="s">
        <v>538</v>
      </c>
      <c r="N108" s="48" t="s">
        <v>537</v>
      </c>
      <c r="O108" s="48" t="s">
        <v>537</v>
      </c>
      <c r="P108" s="48">
        <v>0</v>
      </c>
      <c r="R108" s="48">
        <v>390.22199999999998</v>
      </c>
      <c r="S108" s="48">
        <v>1.2E-2</v>
      </c>
      <c r="T108" s="48">
        <v>0.77600000000000002</v>
      </c>
      <c r="U108" s="48">
        <v>6.3E-2</v>
      </c>
      <c r="V108" s="48">
        <v>0</v>
      </c>
      <c r="W108" s="48">
        <v>0</v>
      </c>
      <c r="X108" s="48">
        <v>0</v>
      </c>
      <c r="Y108" s="48">
        <v>0</v>
      </c>
      <c r="Z108" s="48">
        <v>390.22199999999998</v>
      </c>
      <c r="AA108" s="48">
        <v>0</v>
      </c>
      <c r="AB108" s="48">
        <v>0</v>
      </c>
      <c r="AC108" s="48">
        <v>0</v>
      </c>
      <c r="AD108" s="48">
        <v>282.45999999999998</v>
      </c>
      <c r="AE108" s="48">
        <v>0</v>
      </c>
      <c r="AF108" s="48">
        <v>58.014000000000003</v>
      </c>
      <c r="AG108" s="48">
        <v>0</v>
      </c>
      <c r="AH108" s="48">
        <v>0</v>
      </c>
      <c r="AI108" s="48">
        <v>0</v>
      </c>
      <c r="AJ108" s="48">
        <v>0</v>
      </c>
      <c r="AK108" s="48">
        <v>0</v>
      </c>
      <c r="AL108" s="48">
        <v>0</v>
      </c>
      <c r="AM108" s="48">
        <v>0</v>
      </c>
      <c r="AN108" s="48">
        <v>0</v>
      </c>
      <c r="AO108" s="48">
        <v>0</v>
      </c>
      <c r="AP108" s="48">
        <v>0</v>
      </c>
      <c r="AQ108" s="48">
        <v>0</v>
      </c>
      <c r="AR108" s="48">
        <v>0</v>
      </c>
      <c r="AS108" s="48">
        <v>0</v>
      </c>
      <c r="AT108" s="48">
        <v>0</v>
      </c>
      <c r="AU108" s="48">
        <v>0</v>
      </c>
      <c r="AV108" s="48">
        <v>0</v>
      </c>
      <c r="AW108" s="48">
        <v>58.865000000000002</v>
      </c>
      <c r="AX108" s="48">
        <v>2.7029999999999998</v>
      </c>
      <c r="AY108" s="48">
        <v>0</v>
      </c>
      <c r="AZ108" s="48">
        <v>0</v>
      </c>
      <c r="BA108" s="48">
        <v>0</v>
      </c>
      <c r="BB108" s="48">
        <v>331.35700000000003</v>
      </c>
      <c r="BC108" s="48">
        <v>436.67</v>
      </c>
      <c r="BD108" s="48">
        <v>45.866999999999997</v>
      </c>
      <c r="BE108" s="48">
        <v>0</v>
      </c>
      <c r="BF108" s="48">
        <v>0</v>
      </c>
      <c r="BG108" s="48">
        <v>0</v>
      </c>
      <c r="BH108" s="48">
        <v>69</v>
      </c>
      <c r="BI108" s="48">
        <v>1</v>
      </c>
      <c r="BJ108" s="48">
        <v>0</v>
      </c>
      <c r="BK108" s="48">
        <v>5078</v>
      </c>
      <c r="BL108" s="48">
        <v>6152</v>
      </c>
      <c r="BM108" s="48">
        <v>2038508</v>
      </c>
      <c r="BN108" s="48">
        <v>0</v>
      </c>
      <c r="BO108" s="48">
        <v>189458</v>
      </c>
      <c r="BP108" s="48">
        <v>28217</v>
      </c>
      <c r="BQ108" s="48">
        <v>0</v>
      </c>
      <c r="BR108" s="48">
        <v>28217</v>
      </c>
      <c r="BS108" s="48">
        <v>0</v>
      </c>
      <c r="BT108" s="48">
        <v>537279</v>
      </c>
      <c r="BU108" s="48">
        <v>0</v>
      </c>
      <c r="BV108" s="48">
        <v>537279</v>
      </c>
      <c r="BW108" s="48">
        <v>0</v>
      </c>
      <c r="BX108" s="48">
        <v>16629</v>
      </c>
      <c r="BY108" s="48">
        <v>0</v>
      </c>
      <c r="BZ108" s="48">
        <v>1427609</v>
      </c>
      <c r="CA108" s="48">
        <v>0</v>
      </c>
      <c r="CB108" s="48">
        <v>0</v>
      </c>
      <c r="CC108" s="48">
        <v>0</v>
      </c>
      <c r="CD108" s="48">
        <v>0</v>
      </c>
      <c r="CE108" s="48">
        <v>1444238</v>
      </c>
      <c r="CF108" s="48">
        <v>77677</v>
      </c>
      <c r="CG108" s="48">
        <v>0</v>
      </c>
      <c r="CH108" s="48">
        <v>0</v>
      </c>
      <c r="CI108" s="48">
        <v>0</v>
      </c>
      <c r="CJ108" s="48">
        <v>0</v>
      </c>
      <c r="CK108" s="48">
        <v>0</v>
      </c>
      <c r="CL108" s="48">
        <v>0</v>
      </c>
      <c r="CM108" s="48">
        <v>0</v>
      </c>
      <c r="CN108" s="48">
        <v>0</v>
      </c>
      <c r="CO108" s="48">
        <v>0</v>
      </c>
      <c r="CP108" s="48">
        <v>0</v>
      </c>
      <c r="CQ108" s="48">
        <v>0</v>
      </c>
      <c r="CR108" s="48">
        <v>0</v>
      </c>
      <c r="CS108" s="48">
        <v>0</v>
      </c>
      <c r="CT108" s="48">
        <v>0</v>
      </c>
      <c r="CU108" s="48">
        <v>0</v>
      </c>
      <c r="CV108" s="48">
        <v>0</v>
      </c>
      <c r="CW108" s="48">
        <v>0</v>
      </c>
      <c r="CX108" s="48">
        <v>0</v>
      </c>
      <c r="CY108" s="48">
        <v>0</v>
      </c>
      <c r="CZ108" s="48">
        <v>0</v>
      </c>
      <c r="DA108" s="48">
        <v>0</v>
      </c>
      <c r="DB108" s="48">
        <v>0</v>
      </c>
      <c r="DC108" s="48">
        <v>0</v>
      </c>
      <c r="DD108" s="48">
        <v>0</v>
      </c>
      <c r="DE108" s="48">
        <v>0</v>
      </c>
      <c r="DF108" s="48">
        <v>0</v>
      </c>
      <c r="DG108" s="48">
        <v>0</v>
      </c>
      <c r="DH108" s="48">
        <v>0</v>
      </c>
      <c r="DI108" s="48">
        <v>0</v>
      </c>
      <c r="DJ108" s="48">
        <v>0</v>
      </c>
      <c r="DK108" s="48">
        <v>0</v>
      </c>
      <c r="DL108" s="48">
        <v>0</v>
      </c>
      <c r="DM108" s="48">
        <v>0</v>
      </c>
      <c r="DN108" s="48">
        <v>0</v>
      </c>
      <c r="DO108" s="48">
        <v>0</v>
      </c>
      <c r="DP108" s="48">
        <v>0</v>
      </c>
      <c r="DQ108" s="48">
        <v>0</v>
      </c>
      <c r="DR108" s="48">
        <v>0</v>
      </c>
      <c r="DS108" s="48">
        <v>0</v>
      </c>
      <c r="DU108" s="48">
        <v>4125919</v>
      </c>
      <c r="DV108" s="48">
        <v>0</v>
      </c>
      <c r="DW108" s="48">
        <v>0</v>
      </c>
      <c r="DX108" s="48">
        <v>0</v>
      </c>
      <c r="DY108" s="48">
        <v>0</v>
      </c>
      <c r="DZ108" s="48">
        <v>286.61700000000002</v>
      </c>
      <c r="EA108" s="48">
        <v>111781</v>
      </c>
      <c r="EB108" s="48">
        <v>390</v>
      </c>
      <c r="EC108" s="48">
        <v>189458</v>
      </c>
      <c r="ED108" s="48">
        <v>0</v>
      </c>
      <c r="EE108" s="48">
        <v>3936461</v>
      </c>
      <c r="EG108" s="48">
        <v>0</v>
      </c>
      <c r="EH108" s="48">
        <v>0</v>
      </c>
      <c r="EI108" s="48">
        <v>0</v>
      </c>
      <c r="EJ108" s="48">
        <v>0</v>
      </c>
      <c r="EK108" s="48">
        <v>0</v>
      </c>
      <c r="EL108" s="48">
        <v>0</v>
      </c>
      <c r="EM108" s="48">
        <v>0</v>
      </c>
      <c r="EN108" s="48">
        <v>0</v>
      </c>
      <c r="EO108" s="48">
        <v>0</v>
      </c>
      <c r="EP108" s="48">
        <v>0</v>
      </c>
      <c r="EQ108" s="48">
        <v>0</v>
      </c>
      <c r="ER108" s="48">
        <v>0</v>
      </c>
      <c r="ES108" s="48">
        <v>0</v>
      </c>
      <c r="ET108" s="48">
        <v>0</v>
      </c>
      <c r="EU108" s="48">
        <v>0</v>
      </c>
      <c r="EV108" s="48">
        <v>0</v>
      </c>
      <c r="EW108" s="48">
        <v>0</v>
      </c>
      <c r="EX108" s="48">
        <v>4322483</v>
      </c>
      <c r="EY108" s="48">
        <v>263275</v>
      </c>
      <c r="EZ108" s="48">
        <v>4400160</v>
      </c>
      <c r="FA108" s="48">
        <v>0</v>
      </c>
      <c r="FB108" s="48">
        <v>0</v>
      </c>
      <c r="FC108" s="48">
        <v>0</v>
      </c>
      <c r="FD108" s="48">
        <v>122747</v>
      </c>
      <c r="FE108" s="48">
        <v>0</v>
      </c>
      <c r="FF108" s="48">
        <v>0</v>
      </c>
      <c r="FG108" s="48">
        <v>0</v>
      </c>
      <c r="FH108" s="48">
        <v>0</v>
      </c>
      <c r="FJ108" s="48">
        <v>0</v>
      </c>
      <c r="FK108" s="48">
        <v>0</v>
      </c>
      <c r="FL108" s="48">
        <v>0</v>
      </c>
      <c r="FM108" s="48">
        <v>0</v>
      </c>
      <c r="FO108" s="48">
        <v>0</v>
      </c>
      <c r="FP108" s="48">
        <v>0</v>
      </c>
      <c r="FQ108" s="48" t="s">
        <v>15</v>
      </c>
      <c r="FR108" s="48">
        <v>390.22199999999998</v>
      </c>
      <c r="FS108" s="48">
        <v>0</v>
      </c>
      <c r="FT108" s="48">
        <v>0</v>
      </c>
      <c r="FU108" s="48">
        <v>0</v>
      </c>
      <c r="FV108" s="48">
        <v>0</v>
      </c>
      <c r="FW108" s="48">
        <v>0</v>
      </c>
      <c r="FX108" s="48">
        <v>0</v>
      </c>
      <c r="FY108" s="48">
        <v>0</v>
      </c>
      <c r="FZ108" s="48">
        <v>0</v>
      </c>
      <c r="GA108" s="48">
        <v>0</v>
      </c>
      <c r="GB108" s="52">
        <v>5.3545445599999998E-2</v>
      </c>
      <c r="GC108" s="52">
        <v>4.68582762E-2</v>
      </c>
      <c r="GD108" s="48">
        <v>0</v>
      </c>
      <c r="GE108" s="48">
        <v>0</v>
      </c>
      <c r="GM108" s="48">
        <v>0</v>
      </c>
      <c r="GN108" s="48">
        <v>0</v>
      </c>
      <c r="GP108" s="48">
        <v>0</v>
      </c>
      <c r="GQ108" s="48">
        <v>0</v>
      </c>
      <c r="GR108" s="48">
        <v>0</v>
      </c>
      <c r="GS108" s="48">
        <v>819.88499999999999</v>
      </c>
      <c r="GT108" s="48">
        <v>4511941</v>
      </c>
      <c r="GU108" s="48">
        <v>0</v>
      </c>
      <c r="GV108" s="48">
        <v>3187147</v>
      </c>
      <c r="GW108" s="48">
        <v>0</v>
      </c>
      <c r="GX108" s="48">
        <v>0</v>
      </c>
      <c r="GY108" s="48">
        <v>0</v>
      </c>
      <c r="GZ108" s="48">
        <v>0</v>
      </c>
      <c r="HA108" s="48">
        <v>0</v>
      </c>
      <c r="HB108" s="48">
        <v>0</v>
      </c>
      <c r="HC108" s="48">
        <v>4804.7056220000004</v>
      </c>
      <c r="HD108" s="48">
        <v>331.35700000000003</v>
      </c>
      <c r="HE108" s="48">
        <v>1</v>
      </c>
      <c r="HF108" s="48">
        <v>0</v>
      </c>
      <c r="HG108" s="48">
        <v>5078</v>
      </c>
      <c r="HH108" s="48">
        <v>5078</v>
      </c>
      <c r="HI108" s="48">
        <v>1</v>
      </c>
      <c r="HJ108" s="48">
        <v>19.511099999999999</v>
      </c>
      <c r="HK108" s="48">
        <v>0</v>
      </c>
      <c r="HL108" s="48">
        <v>0</v>
      </c>
      <c r="HM108" s="48">
        <v>0</v>
      </c>
      <c r="HN108" s="48">
        <v>0</v>
      </c>
      <c r="HO108" s="48">
        <v>0</v>
      </c>
      <c r="HP108" s="48">
        <v>0</v>
      </c>
      <c r="HQ108" s="48">
        <v>0</v>
      </c>
      <c r="HR108" s="48">
        <v>0</v>
      </c>
      <c r="HS108" s="48">
        <v>0.97309000000000001</v>
      </c>
      <c r="HT108" s="48">
        <v>3939305</v>
      </c>
      <c r="HU108" s="48">
        <v>0</v>
      </c>
      <c r="HV108" s="48">
        <v>0</v>
      </c>
      <c r="HW108" s="48">
        <v>384046</v>
      </c>
      <c r="HX108" s="48">
        <v>192023</v>
      </c>
      <c r="HY108" s="48">
        <v>0</v>
      </c>
      <c r="IA108" s="48">
        <v>0</v>
      </c>
      <c r="IB108" s="48">
        <v>0</v>
      </c>
      <c r="IC108" s="48">
        <v>0</v>
      </c>
      <c r="ID108" s="48">
        <v>0</v>
      </c>
      <c r="IE108" s="48">
        <v>0</v>
      </c>
      <c r="IF108" s="48">
        <v>0</v>
      </c>
      <c r="IG108" s="48">
        <v>0</v>
      </c>
      <c r="IH108" s="48">
        <v>3187147</v>
      </c>
      <c r="II108" s="48">
        <v>189458</v>
      </c>
      <c r="IJ108" s="48">
        <v>1213013</v>
      </c>
      <c r="IK108" s="48">
        <v>0</v>
      </c>
      <c r="IL108" s="48">
        <v>1402471</v>
      </c>
      <c r="IP108" s="48">
        <v>9095</v>
      </c>
      <c r="IQ108" s="48">
        <v>0</v>
      </c>
      <c r="IR108" s="48">
        <v>0</v>
      </c>
      <c r="IS108" s="48">
        <v>0</v>
      </c>
      <c r="IT108" s="48">
        <v>0</v>
      </c>
      <c r="IU108" s="48">
        <v>0</v>
      </c>
      <c r="IV108" s="48">
        <v>1</v>
      </c>
      <c r="IW108" s="48">
        <v>0</v>
      </c>
      <c r="IX108" s="48">
        <v>0</v>
      </c>
    </row>
    <row r="109" spans="1:258" s="48" customFormat="1">
      <c r="A109" s="47">
        <v>101812</v>
      </c>
      <c r="C109" s="48">
        <v>4</v>
      </c>
      <c r="E109" s="48">
        <v>0</v>
      </c>
      <c r="F109" s="48" t="s">
        <v>330</v>
      </c>
      <c r="G109" s="48">
        <v>1</v>
      </c>
      <c r="H109" s="48">
        <v>0</v>
      </c>
      <c r="I109" s="48" t="s">
        <v>537</v>
      </c>
      <c r="J109" s="48">
        <v>0</v>
      </c>
      <c r="L109" s="48">
        <v>12</v>
      </c>
      <c r="M109" s="48" t="s">
        <v>538</v>
      </c>
      <c r="N109" s="48" t="s">
        <v>537</v>
      </c>
      <c r="O109" s="48" t="s">
        <v>537</v>
      </c>
      <c r="P109" s="48">
        <v>0</v>
      </c>
      <c r="R109" s="48">
        <v>646.01400000000001</v>
      </c>
      <c r="S109" s="48">
        <v>0</v>
      </c>
      <c r="T109" s="48">
        <v>0</v>
      </c>
      <c r="U109" s="48">
        <v>0</v>
      </c>
      <c r="V109" s="48">
        <v>1.9330000000000001</v>
      </c>
      <c r="W109" s="48">
        <v>0</v>
      </c>
      <c r="X109" s="48">
        <v>0</v>
      </c>
      <c r="Y109" s="48">
        <v>0</v>
      </c>
      <c r="Z109" s="48">
        <v>646.01400000000001</v>
      </c>
      <c r="AA109" s="48">
        <v>0</v>
      </c>
      <c r="AB109" s="48">
        <v>0</v>
      </c>
      <c r="AC109" s="48">
        <v>0</v>
      </c>
      <c r="AD109" s="48">
        <v>636.47</v>
      </c>
      <c r="AE109" s="48">
        <v>0</v>
      </c>
      <c r="AF109" s="48">
        <v>0</v>
      </c>
      <c r="AG109" s="48">
        <v>86.566999999999993</v>
      </c>
      <c r="AH109" s="48">
        <v>0</v>
      </c>
      <c r="AI109" s="48">
        <v>0</v>
      </c>
      <c r="AJ109" s="48">
        <v>0</v>
      </c>
      <c r="AK109" s="48">
        <v>0</v>
      </c>
      <c r="AL109" s="48">
        <v>0</v>
      </c>
      <c r="AM109" s="48">
        <v>0</v>
      </c>
      <c r="AN109" s="48">
        <v>0</v>
      </c>
      <c r="AO109" s="48">
        <v>0</v>
      </c>
      <c r="AP109" s="48">
        <v>0</v>
      </c>
      <c r="AQ109" s="48">
        <v>0</v>
      </c>
      <c r="AR109" s="48">
        <v>0</v>
      </c>
      <c r="AS109" s="48">
        <v>0</v>
      </c>
      <c r="AT109" s="48">
        <v>0</v>
      </c>
      <c r="AU109" s="48">
        <v>0</v>
      </c>
      <c r="AV109" s="48">
        <v>0</v>
      </c>
      <c r="AW109" s="48">
        <v>1.9330000000000001</v>
      </c>
      <c r="AX109" s="48">
        <v>5.7990000000000004</v>
      </c>
      <c r="AY109" s="48">
        <v>0</v>
      </c>
      <c r="AZ109" s="48">
        <v>0</v>
      </c>
      <c r="BA109" s="48">
        <v>29.227</v>
      </c>
      <c r="BB109" s="48">
        <v>614.85400000000004</v>
      </c>
      <c r="BC109" s="48">
        <v>677.17</v>
      </c>
      <c r="BD109" s="48">
        <v>41.027999999999999</v>
      </c>
      <c r="BE109" s="48">
        <v>0</v>
      </c>
      <c r="BF109" s="48">
        <v>0</v>
      </c>
      <c r="BG109" s="48">
        <v>0</v>
      </c>
      <c r="BH109" s="48">
        <v>32</v>
      </c>
      <c r="BI109" s="48">
        <v>1</v>
      </c>
      <c r="BJ109" s="48">
        <v>0</v>
      </c>
      <c r="BK109" s="48">
        <v>5078</v>
      </c>
      <c r="BL109" s="48">
        <v>6152</v>
      </c>
      <c r="BM109" s="48">
        <v>3782582</v>
      </c>
      <c r="BN109" s="48">
        <v>0</v>
      </c>
      <c r="BO109" s="48">
        <v>360184</v>
      </c>
      <c r="BP109" s="48">
        <v>25240</v>
      </c>
      <c r="BQ109" s="48">
        <v>0</v>
      </c>
      <c r="BR109" s="48">
        <v>25240</v>
      </c>
      <c r="BS109" s="48">
        <v>0</v>
      </c>
      <c r="BT109" s="48">
        <v>833190</v>
      </c>
      <c r="BU109" s="48">
        <v>0</v>
      </c>
      <c r="BV109" s="48">
        <v>833190</v>
      </c>
      <c r="BW109" s="48">
        <v>0</v>
      </c>
      <c r="BX109" s="48">
        <v>35675</v>
      </c>
      <c r="BY109" s="48">
        <v>0</v>
      </c>
      <c r="BZ109" s="48">
        <v>0</v>
      </c>
      <c r="CA109" s="48">
        <v>0</v>
      </c>
      <c r="CB109" s="48">
        <v>0</v>
      </c>
      <c r="CC109" s="48">
        <v>585816</v>
      </c>
      <c r="CD109" s="48">
        <v>0</v>
      </c>
      <c r="CE109" s="48">
        <v>621491</v>
      </c>
      <c r="CF109" s="48">
        <v>175029</v>
      </c>
      <c r="CG109" s="48">
        <v>242736</v>
      </c>
      <c r="CH109" s="48">
        <v>0</v>
      </c>
      <c r="CI109" s="48">
        <v>242736</v>
      </c>
      <c r="CJ109" s="48">
        <v>0</v>
      </c>
      <c r="CK109" s="48">
        <v>0</v>
      </c>
      <c r="CL109" s="48">
        <v>0</v>
      </c>
      <c r="CM109" s="48">
        <v>0</v>
      </c>
      <c r="CN109" s="48">
        <v>0</v>
      </c>
      <c r="CO109" s="48">
        <v>0</v>
      </c>
      <c r="CP109" s="48">
        <v>0</v>
      </c>
      <c r="CQ109" s="48">
        <v>0</v>
      </c>
      <c r="CR109" s="48">
        <v>0</v>
      </c>
      <c r="CS109" s="48">
        <v>0</v>
      </c>
      <c r="CT109" s="48">
        <v>0</v>
      </c>
      <c r="CU109" s="48">
        <v>0</v>
      </c>
      <c r="CV109" s="48">
        <v>0</v>
      </c>
      <c r="CW109" s="48">
        <v>0</v>
      </c>
      <c r="CX109" s="48">
        <v>0</v>
      </c>
      <c r="CY109" s="48">
        <v>0</v>
      </c>
      <c r="CZ109" s="48">
        <v>0</v>
      </c>
      <c r="DA109" s="48">
        <v>0</v>
      </c>
      <c r="DB109" s="48">
        <v>0</v>
      </c>
      <c r="DC109" s="48">
        <v>0</v>
      </c>
      <c r="DD109" s="48">
        <v>0</v>
      </c>
      <c r="DE109" s="48">
        <v>0</v>
      </c>
      <c r="DF109" s="48">
        <v>0</v>
      </c>
      <c r="DG109" s="48">
        <v>0</v>
      </c>
      <c r="DH109" s="48">
        <v>0</v>
      </c>
      <c r="DI109" s="48">
        <v>0</v>
      </c>
      <c r="DJ109" s="48">
        <v>76518</v>
      </c>
      <c r="DK109" s="48">
        <v>0</v>
      </c>
      <c r="DL109" s="48">
        <v>0</v>
      </c>
      <c r="DM109" s="48">
        <v>0</v>
      </c>
      <c r="DN109" s="48">
        <v>76518</v>
      </c>
      <c r="DO109" s="48">
        <v>0</v>
      </c>
      <c r="DP109" s="48">
        <v>0</v>
      </c>
      <c r="DQ109" s="48">
        <v>0</v>
      </c>
      <c r="DR109" s="48">
        <v>0</v>
      </c>
      <c r="DS109" s="48">
        <v>76518</v>
      </c>
      <c r="DU109" s="48">
        <v>5756786</v>
      </c>
      <c r="DV109" s="48">
        <v>0</v>
      </c>
      <c r="DW109" s="48">
        <v>0</v>
      </c>
      <c r="DX109" s="48">
        <v>0</v>
      </c>
      <c r="DY109" s="48">
        <v>0</v>
      </c>
      <c r="DZ109" s="48">
        <v>286.61700000000002</v>
      </c>
      <c r="EA109" s="48">
        <v>185155</v>
      </c>
      <c r="EB109" s="48">
        <v>646</v>
      </c>
      <c r="EC109" s="48">
        <v>360184</v>
      </c>
      <c r="ED109" s="48">
        <v>0</v>
      </c>
      <c r="EE109" s="48">
        <v>5396602</v>
      </c>
      <c r="EG109" s="48">
        <v>0</v>
      </c>
      <c r="EH109" s="48">
        <v>0</v>
      </c>
      <c r="EI109" s="48">
        <v>0</v>
      </c>
      <c r="EJ109" s="48">
        <v>0</v>
      </c>
      <c r="EK109" s="48">
        <v>0</v>
      </c>
      <c r="EL109" s="48">
        <v>0</v>
      </c>
      <c r="EM109" s="48">
        <v>0</v>
      </c>
      <c r="EN109" s="48">
        <v>0</v>
      </c>
      <c r="EO109" s="48">
        <v>0</v>
      </c>
      <c r="EP109" s="48">
        <v>0</v>
      </c>
      <c r="EQ109" s="48">
        <v>0</v>
      </c>
      <c r="ER109" s="48">
        <v>0</v>
      </c>
      <c r="ES109" s="48">
        <v>0</v>
      </c>
      <c r="ET109" s="48">
        <v>0</v>
      </c>
      <c r="EU109" s="48">
        <v>0</v>
      </c>
      <c r="EV109" s="48">
        <v>0</v>
      </c>
      <c r="EW109" s="48">
        <v>0</v>
      </c>
      <c r="EX109" s="48">
        <v>5921556</v>
      </c>
      <c r="EY109" s="48">
        <v>358030</v>
      </c>
      <c r="EZ109" s="48">
        <v>6096585</v>
      </c>
      <c r="FA109" s="48">
        <v>0</v>
      </c>
      <c r="FB109" s="48">
        <v>0</v>
      </c>
      <c r="FC109" s="48">
        <v>0</v>
      </c>
      <c r="FD109" s="48">
        <v>166924</v>
      </c>
      <c r="FE109" s="48">
        <v>0</v>
      </c>
      <c r="FF109" s="48">
        <v>0</v>
      </c>
      <c r="FG109" s="48">
        <v>0</v>
      </c>
      <c r="FH109" s="48">
        <v>0</v>
      </c>
      <c r="FJ109" s="48">
        <v>0</v>
      </c>
      <c r="FK109" s="48">
        <v>0</v>
      </c>
      <c r="FL109" s="48">
        <v>0</v>
      </c>
      <c r="FM109" s="48">
        <v>0</v>
      </c>
      <c r="FO109" s="48">
        <v>0</v>
      </c>
      <c r="FP109" s="48">
        <v>0</v>
      </c>
      <c r="FQ109" s="48" t="s">
        <v>16</v>
      </c>
      <c r="FR109" s="48">
        <v>646.01400000000001</v>
      </c>
      <c r="FS109" s="48">
        <v>0</v>
      </c>
      <c r="FT109" s="48">
        <v>0</v>
      </c>
      <c r="FU109" s="48">
        <v>0</v>
      </c>
      <c r="FV109" s="48">
        <v>0</v>
      </c>
      <c r="FW109" s="48">
        <v>0</v>
      </c>
      <c r="FX109" s="48">
        <v>0</v>
      </c>
      <c r="FY109" s="48">
        <v>0</v>
      </c>
      <c r="FZ109" s="48">
        <v>0</v>
      </c>
      <c r="GA109" s="48">
        <v>0</v>
      </c>
      <c r="GB109" s="52">
        <v>5.3545445599999998E-2</v>
      </c>
      <c r="GC109" s="52">
        <v>4.68582762E-2</v>
      </c>
      <c r="GD109" s="48">
        <v>0</v>
      </c>
      <c r="GE109" s="48">
        <v>0</v>
      </c>
      <c r="GM109" s="48">
        <v>0</v>
      </c>
      <c r="GN109" s="48">
        <v>0</v>
      </c>
      <c r="GP109" s="48">
        <v>0</v>
      </c>
      <c r="GQ109" s="48">
        <v>0</v>
      </c>
      <c r="GR109" s="48">
        <v>0</v>
      </c>
      <c r="GS109" s="48">
        <v>1114.9680000000001</v>
      </c>
      <c r="GT109" s="48">
        <v>6281740</v>
      </c>
      <c r="GU109" s="48">
        <v>0</v>
      </c>
      <c r="GV109" s="48">
        <v>5302692</v>
      </c>
      <c r="GW109" s="48">
        <v>0</v>
      </c>
      <c r="GX109" s="48">
        <v>0</v>
      </c>
      <c r="GY109" s="48">
        <v>0</v>
      </c>
      <c r="GZ109" s="48">
        <v>0</v>
      </c>
      <c r="HA109" s="48">
        <v>0</v>
      </c>
      <c r="HB109" s="48">
        <v>0</v>
      </c>
      <c r="HC109" s="48">
        <v>4804.7056220000004</v>
      </c>
      <c r="HD109" s="48">
        <v>614.85400000000004</v>
      </c>
      <c r="HE109" s="48">
        <v>1</v>
      </c>
      <c r="HF109" s="48">
        <v>0</v>
      </c>
      <c r="HG109" s="48">
        <v>5078</v>
      </c>
      <c r="HH109" s="48">
        <v>5078</v>
      </c>
      <c r="HI109" s="48">
        <v>1</v>
      </c>
      <c r="HJ109" s="48">
        <v>32.300699999999999</v>
      </c>
      <c r="HK109" s="48">
        <v>0</v>
      </c>
      <c r="HL109" s="48">
        <v>0</v>
      </c>
      <c r="HM109" s="48">
        <v>0</v>
      </c>
      <c r="HN109" s="48">
        <v>0</v>
      </c>
      <c r="HO109" s="48">
        <v>0</v>
      </c>
      <c r="HP109" s="48">
        <v>0</v>
      </c>
      <c r="HQ109" s="48">
        <v>0</v>
      </c>
      <c r="HR109" s="48">
        <v>0</v>
      </c>
      <c r="HS109" s="48">
        <v>0.97309000000000001</v>
      </c>
      <c r="HT109" s="48">
        <v>5357095</v>
      </c>
      <c r="HU109" s="48">
        <v>0</v>
      </c>
      <c r="HV109" s="48">
        <v>0</v>
      </c>
      <c r="HW109" s="48">
        <v>384046</v>
      </c>
      <c r="HX109" s="48">
        <v>192023</v>
      </c>
      <c r="HY109" s="48">
        <v>0</v>
      </c>
      <c r="IA109" s="48">
        <v>0</v>
      </c>
      <c r="IB109" s="48">
        <v>0</v>
      </c>
      <c r="IC109" s="48">
        <v>0</v>
      </c>
      <c r="ID109" s="48">
        <v>0</v>
      </c>
      <c r="IE109" s="48">
        <v>0</v>
      </c>
      <c r="IF109" s="48">
        <v>0</v>
      </c>
      <c r="IG109" s="48">
        <v>0</v>
      </c>
      <c r="IH109" s="48">
        <v>5302692</v>
      </c>
      <c r="II109" s="48">
        <v>360184</v>
      </c>
      <c r="IJ109" s="48">
        <v>793893</v>
      </c>
      <c r="IK109" s="48">
        <v>0</v>
      </c>
      <c r="IL109" s="48">
        <v>1154077</v>
      </c>
      <c r="IP109" s="48">
        <v>9095</v>
      </c>
      <c r="IQ109" s="48">
        <v>0</v>
      </c>
      <c r="IR109" s="48">
        <v>0</v>
      </c>
      <c r="IS109" s="48">
        <v>0</v>
      </c>
      <c r="IT109" s="48">
        <v>0</v>
      </c>
      <c r="IU109" s="48">
        <v>0</v>
      </c>
      <c r="IV109" s="48">
        <v>1</v>
      </c>
      <c r="IW109" s="48">
        <v>0</v>
      </c>
      <c r="IX109" s="48">
        <v>0</v>
      </c>
    </row>
    <row r="110" spans="1:258" s="48" customFormat="1">
      <c r="A110" s="47">
        <v>101813</v>
      </c>
      <c r="C110" s="48">
        <v>4</v>
      </c>
      <c r="E110" s="48">
        <v>0</v>
      </c>
      <c r="F110" s="48" t="s">
        <v>330</v>
      </c>
      <c r="G110" s="48">
        <v>1</v>
      </c>
      <c r="H110" s="48">
        <v>0</v>
      </c>
      <c r="I110" s="48" t="s">
        <v>537</v>
      </c>
      <c r="J110" s="48">
        <v>0</v>
      </c>
      <c r="L110" s="48">
        <v>12</v>
      </c>
      <c r="M110" s="48" t="s">
        <v>538</v>
      </c>
      <c r="N110" s="48" t="s">
        <v>537</v>
      </c>
      <c r="O110" s="48" t="s">
        <v>537</v>
      </c>
      <c r="P110" s="48">
        <v>0</v>
      </c>
      <c r="R110" s="48">
        <v>5918.3040000000001</v>
      </c>
      <c r="S110" s="48">
        <v>0.112</v>
      </c>
      <c r="T110" s="48">
        <v>0</v>
      </c>
      <c r="U110" s="48">
        <v>3.4159999999999999</v>
      </c>
      <c r="V110" s="48">
        <v>58.725000000000001</v>
      </c>
      <c r="W110" s="48">
        <v>0.98699999999999999</v>
      </c>
      <c r="X110" s="48">
        <v>0</v>
      </c>
      <c r="Y110" s="48">
        <v>0</v>
      </c>
      <c r="Z110" s="48">
        <v>5918.3040000000001</v>
      </c>
      <c r="AA110" s="48">
        <v>0</v>
      </c>
      <c r="AB110" s="48">
        <v>0</v>
      </c>
      <c r="AC110" s="48">
        <v>0</v>
      </c>
      <c r="AD110" s="48">
        <v>625.54</v>
      </c>
      <c r="AE110" s="48">
        <v>0</v>
      </c>
      <c r="AF110" s="48">
        <v>0</v>
      </c>
      <c r="AG110" s="48">
        <v>52.8</v>
      </c>
      <c r="AH110" s="48">
        <v>0</v>
      </c>
      <c r="AI110" s="48">
        <v>0</v>
      </c>
      <c r="AJ110" s="48">
        <v>0</v>
      </c>
      <c r="AK110" s="48">
        <v>0</v>
      </c>
      <c r="AL110" s="48">
        <v>0</v>
      </c>
      <c r="AM110" s="48">
        <v>0</v>
      </c>
      <c r="AN110" s="48">
        <v>0</v>
      </c>
      <c r="AO110" s="48">
        <v>0</v>
      </c>
      <c r="AP110" s="48">
        <v>0</v>
      </c>
      <c r="AQ110" s="48">
        <v>0</v>
      </c>
      <c r="AR110" s="48">
        <v>0</v>
      </c>
      <c r="AS110" s="48">
        <v>0</v>
      </c>
      <c r="AT110" s="48">
        <v>0</v>
      </c>
      <c r="AU110" s="48">
        <v>0</v>
      </c>
      <c r="AV110" s="48">
        <v>0</v>
      </c>
      <c r="AW110" s="48">
        <v>63.24</v>
      </c>
      <c r="AX110" s="48">
        <v>196.77600000000001</v>
      </c>
      <c r="AY110" s="48">
        <v>0</v>
      </c>
      <c r="AZ110" s="48">
        <v>0</v>
      </c>
      <c r="BA110" s="48">
        <v>15.281000000000001</v>
      </c>
      <c r="BB110" s="48">
        <v>5839.7830000000004</v>
      </c>
      <c r="BC110" s="48">
        <v>5731.5</v>
      </c>
      <c r="BD110" s="48">
        <v>2044.9739999999999</v>
      </c>
      <c r="BE110" s="48">
        <v>0</v>
      </c>
      <c r="BF110" s="48">
        <v>0</v>
      </c>
      <c r="BG110" s="48">
        <v>0</v>
      </c>
      <c r="BH110" s="48">
        <v>250</v>
      </c>
      <c r="BI110" s="48">
        <v>1</v>
      </c>
      <c r="BJ110" s="48">
        <v>0</v>
      </c>
      <c r="BK110" s="48">
        <v>5078</v>
      </c>
      <c r="BL110" s="48">
        <v>6152</v>
      </c>
      <c r="BM110" s="48">
        <v>35926345</v>
      </c>
      <c r="BN110" s="48">
        <v>0</v>
      </c>
      <c r="BO110" s="48">
        <v>1874242</v>
      </c>
      <c r="BP110" s="48">
        <v>1258068</v>
      </c>
      <c r="BQ110" s="48">
        <v>0</v>
      </c>
      <c r="BR110" s="48">
        <v>1258068</v>
      </c>
      <c r="BS110" s="48">
        <v>0</v>
      </c>
      <c r="BT110" s="48">
        <v>7052038</v>
      </c>
      <c r="BU110" s="48">
        <v>0</v>
      </c>
      <c r="BV110" s="48">
        <v>7052038</v>
      </c>
      <c r="BW110" s="48">
        <v>0</v>
      </c>
      <c r="BX110" s="48">
        <v>1210566</v>
      </c>
      <c r="BY110" s="48">
        <v>0</v>
      </c>
      <c r="BZ110" s="48">
        <v>0</v>
      </c>
      <c r="CA110" s="48">
        <v>0</v>
      </c>
      <c r="CB110" s="48">
        <v>0</v>
      </c>
      <c r="CC110" s="48">
        <v>357308</v>
      </c>
      <c r="CD110" s="48">
        <v>0</v>
      </c>
      <c r="CE110" s="48">
        <v>1567874</v>
      </c>
      <c r="CF110" s="48">
        <v>172024</v>
      </c>
      <c r="CG110" s="48">
        <v>126912</v>
      </c>
      <c r="CH110" s="48">
        <v>0</v>
      </c>
      <c r="CI110" s="48">
        <v>126912</v>
      </c>
      <c r="CJ110" s="48">
        <v>0</v>
      </c>
      <c r="CK110" s="48">
        <v>0</v>
      </c>
      <c r="CL110" s="48">
        <v>0</v>
      </c>
      <c r="CM110" s="48">
        <v>0</v>
      </c>
      <c r="CN110" s="48">
        <v>0</v>
      </c>
      <c r="CO110" s="48">
        <v>0</v>
      </c>
      <c r="CP110" s="48">
        <v>0</v>
      </c>
      <c r="CQ110" s="48">
        <v>0</v>
      </c>
      <c r="CR110" s="48">
        <v>0</v>
      </c>
      <c r="CS110" s="48">
        <v>0</v>
      </c>
      <c r="CT110" s="48">
        <v>0</v>
      </c>
      <c r="CU110" s="48">
        <v>0</v>
      </c>
      <c r="CV110" s="48">
        <v>0</v>
      </c>
      <c r="CW110" s="48">
        <v>0</v>
      </c>
      <c r="CX110" s="48">
        <v>0</v>
      </c>
      <c r="CY110" s="48">
        <v>0</v>
      </c>
      <c r="CZ110" s="48">
        <v>0</v>
      </c>
      <c r="DA110" s="48">
        <v>0</v>
      </c>
      <c r="DB110" s="48">
        <v>0</v>
      </c>
      <c r="DC110" s="48">
        <v>0</v>
      </c>
      <c r="DD110" s="48">
        <v>0</v>
      </c>
      <c r="DE110" s="48">
        <v>0</v>
      </c>
      <c r="DF110" s="48">
        <v>0</v>
      </c>
      <c r="DG110" s="48">
        <v>0</v>
      </c>
      <c r="DH110" s="48">
        <v>0</v>
      </c>
      <c r="DI110" s="48">
        <v>0</v>
      </c>
      <c r="DJ110" s="48">
        <v>547397</v>
      </c>
      <c r="DK110" s="48">
        <v>0</v>
      </c>
      <c r="DL110" s="48">
        <v>0</v>
      </c>
      <c r="DM110" s="48">
        <v>0</v>
      </c>
      <c r="DN110" s="48">
        <v>547397</v>
      </c>
      <c r="DO110" s="48">
        <v>0</v>
      </c>
      <c r="DP110" s="48">
        <v>0</v>
      </c>
      <c r="DQ110" s="48">
        <v>0</v>
      </c>
      <c r="DR110" s="48">
        <v>0</v>
      </c>
      <c r="DS110" s="48">
        <v>547397</v>
      </c>
      <c r="DU110" s="48">
        <v>46650658</v>
      </c>
      <c r="DV110" s="48">
        <v>0</v>
      </c>
      <c r="DW110" s="48">
        <v>0</v>
      </c>
      <c r="DX110" s="48">
        <v>0</v>
      </c>
      <c r="DY110" s="48">
        <v>0</v>
      </c>
      <c r="DZ110" s="48">
        <v>286.61700000000002</v>
      </c>
      <c r="EA110" s="48">
        <v>1702218</v>
      </c>
      <c r="EB110" s="48">
        <v>5939</v>
      </c>
      <c r="EC110" s="48">
        <v>1874242</v>
      </c>
      <c r="ED110" s="48">
        <v>0</v>
      </c>
      <c r="EE110" s="48">
        <v>44776416</v>
      </c>
      <c r="EG110" s="48">
        <v>0</v>
      </c>
      <c r="EH110" s="48">
        <v>0</v>
      </c>
      <c r="EI110" s="48">
        <v>0</v>
      </c>
      <c r="EJ110" s="48">
        <v>0</v>
      </c>
      <c r="EK110" s="48">
        <v>0</v>
      </c>
      <c r="EL110" s="48">
        <v>0</v>
      </c>
      <c r="EM110" s="48">
        <v>0</v>
      </c>
      <c r="EN110" s="48">
        <v>0</v>
      </c>
      <c r="EO110" s="48">
        <v>0</v>
      </c>
      <c r="EP110" s="48">
        <v>0</v>
      </c>
      <c r="EQ110" s="48">
        <v>0</v>
      </c>
      <c r="ER110" s="48">
        <v>0</v>
      </c>
      <c r="ES110" s="48">
        <v>0</v>
      </c>
      <c r="ET110" s="48">
        <v>0</v>
      </c>
      <c r="EU110" s="48">
        <v>0</v>
      </c>
      <c r="EV110" s="48">
        <v>0</v>
      </c>
      <c r="EW110" s="48">
        <v>0</v>
      </c>
      <c r="EX110" s="48">
        <v>49156206</v>
      </c>
      <c r="EY110" s="48">
        <v>2987109</v>
      </c>
      <c r="EZ110" s="48">
        <v>49328230</v>
      </c>
      <c r="FA110" s="48">
        <v>0</v>
      </c>
      <c r="FB110" s="48">
        <v>0</v>
      </c>
      <c r="FC110" s="48">
        <v>0</v>
      </c>
      <c r="FD110" s="48">
        <v>1392681</v>
      </c>
      <c r="FE110" s="48">
        <v>0</v>
      </c>
      <c r="FF110" s="48">
        <v>0</v>
      </c>
      <c r="FG110" s="48">
        <v>0</v>
      </c>
      <c r="FH110" s="48">
        <v>0</v>
      </c>
      <c r="FJ110" s="48">
        <v>0</v>
      </c>
      <c r="FK110" s="48">
        <v>0</v>
      </c>
      <c r="FL110" s="48">
        <v>0</v>
      </c>
      <c r="FM110" s="48">
        <v>0</v>
      </c>
      <c r="FO110" s="48">
        <v>0</v>
      </c>
      <c r="FP110" s="48">
        <v>0</v>
      </c>
      <c r="FQ110" s="48" t="s">
        <v>17</v>
      </c>
      <c r="FR110" s="48">
        <v>5918.3040000000001</v>
      </c>
      <c r="FS110" s="48">
        <v>0</v>
      </c>
      <c r="FT110" s="48">
        <v>0</v>
      </c>
      <c r="FU110" s="48">
        <v>0</v>
      </c>
      <c r="FV110" s="48">
        <v>0</v>
      </c>
      <c r="FW110" s="48">
        <v>0</v>
      </c>
      <c r="FX110" s="48">
        <v>0</v>
      </c>
      <c r="FY110" s="48">
        <v>0</v>
      </c>
      <c r="FZ110" s="48">
        <v>0</v>
      </c>
      <c r="GA110" s="48">
        <v>0</v>
      </c>
      <c r="GB110" s="52">
        <v>5.3545445599999998E-2</v>
      </c>
      <c r="GC110" s="52">
        <v>4.68582762E-2</v>
      </c>
      <c r="GD110" s="48">
        <v>0</v>
      </c>
      <c r="GE110" s="48">
        <v>0</v>
      </c>
      <c r="GM110" s="48">
        <v>0</v>
      </c>
      <c r="GN110" s="48">
        <v>0</v>
      </c>
      <c r="GP110" s="48">
        <v>0</v>
      </c>
      <c r="GQ110" s="48">
        <v>0</v>
      </c>
      <c r="GR110" s="48">
        <v>0</v>
      </c>
      <c r="GS110" s="48">
        <v>9302.39</v>
      </c>
      <c r="GT110" s="48">
        <v>51030448</v>
      </c>
      <c r="GU110" s="48">
        <v>0</v>
      </c>
      <c r="GV110" s="48">
        <v>62168217</v>
      </c>
      <c r="GW110" s="48">
        <v>0</v>
      </c>
      <c r="GX110" s="48">
        <v>0</v>
      </c>
      <c r="GY110" s="48">
        <v>0</v>
      </c>
      <c r="GZ110" s="48">
        <v>0</v>
      </c>
      <c r="HA110" s="48">
        <v>0</v>
      </c>
      <c r="HB110" s="48">
        <v>0</v>
      </c>
      <c r="HC110" s="48">
        <v>4804.7056220000004</v>
      </c>
      <c r="HD110" s="48">
        <v>5839.7830000000004</v>
      </c>
      <c r="HE110" s="48">
        <v>1</v>
      </c>
      <c r="HF110" s="48">
        <v>0</v>
      </c>
      <c r="HG110" s="48">
        <v>5078</v>
      </c>
      <c r="HH110" s="48">
        <v>5078</v>
      </c>
      <c r="HI110" s="48">
        <v>1</v>
      </c>
      <c r="HJ110" s="48">
        <v>295.91520000000003</v>
      </c>
      <c r="HK110" s="48">
        <v>0</v>
      </c>
      <c r="HL110" s="48">
        <v>0</v>
      </c>
      <c r="HM110" s="48">
        <v>0</v>
      </c>
      <c r="HN110" s="48">
        <v>0</v>
      </c>
      <c r="HO110" s="48">
        <v>0</v>
      </c>
      <c r="HP110" s="48">
        <v>0</v>
      </c>
      <c r="HQ110" s="48">
        <v>0</v>
      </c>
      <c r="HR110" s="48">
        <v>0</v>
      </c>
      <c r="HS110" s="48">
        <v>0.97309000000000001</v>
      </c>
      <c r="HT110" s="48">
        <v>44695244</v>
      </c>
      <c r="HU110" s="48">
        <v>0</v>
      </c>
      <c r="HV110" s="48">
        <v>0</v>
      </c>
      <c r="HW110" s="48">
        <v>384046</v>
      </c>
      <c r="HX110" s="48">
        <v>192023</v>
      </c>
      <c r="HY110" s="48">
        <v>0</v>
      </c>
      <c r="IA110" s="48">
        <v>0</v>
      </c>
      <c r="IB110" s="48">
        <v>0</v>
      </c>
      <c r="IC110" s="48">
        <v>0</v>
      </c>
      <c r="ID110" s="48">
        <v>0</v>
      </c>
      <c r="IE110" s="48">
        <v>0</v>
      </c>
      <c r="IF110" s="48">
        <v>0</v>
      </c>
      <c r="IG110" s="48">
        <v>0</v>
      </c>
      <c r="IH110" s="48">
        <v>62168217</v>
      </c>
      <c r="II110" s="48">
        <v>1874242</v>
      </c>
      <c r="IJ110" s="48">
        <v>-12839987</v>
      </c>
      <c r="IK110" s="48">
        <v>0</v>
      </c>
      <c r="IL110" s="48">
        <v>-10965745</v>
      </c>
      <c r="IP110" s="48">
        <v>9095</v>
      </c>
      <c r="IQ110" s="48">
        <v>0</v>
      </c>
      <c r="IR110" s="48">
        <v>0</v>
      </c>
      <c r="IS110" s="48">
        <v>0</v>
      </c>
      <c r="IT110" s="48">
        <v>0</v>
      </c>
      <c r="IU110" s="48">
        <v>0</v>
      </c>
      <c r="IV110" s="48">
        <v>1</v>
      </c>
      <c r="IW110" s="48">
        <v>0</v>
      </c>
      <c r="IX110" s="48">
        <v>0</v>
      </c>
    </row>
    <row r="111" spans="1:258" s="48" customFormat="1">
      <c r="A111" s="47">
        <v>101814</v>
      </c>
      <c r="C111" s="48">
        <v>4</v>
      </c>
      <c r="E111" s="48">
        <v>0</v>
      </c>
      <c r="F111" s="48" t="s">
        <v>330</v>
      </c>
      <c r="G111" s="48">
        <v>1</v>
      </c>
      <c r="H111" s="48">
        <v>0</v>
      </c>
      <c r="I111" s="48" t="s">
        <v>537</v>
      </c>
      <c r="J111" s="48">
        <v>0</v>
      </c>
      <c r="L111" s="48">
        <v>12</v>
      </c>
      <c r="M111" s="48" t="s">
        <v>538</v>
      </c>
      <c r="N111" s="48" t="s">
        <v>537</v>
      </c>
      <c r="O111" s="48" t="s">
        <v>537</v>
      </c>
      <c r="P111" s="48">
        <v>0</v>
      </c>
      <c r="R111" s="48">
        <v>1286.5170000000001</v>
      </c>
      <c r="S111" s="48">
        <v>8.4000000000000005E-2</v>
      </c>
      <c r="T111" s="48">
        <v>0</v>
      </c>
      <c r="U111" s="48">
        <v>0.77400000000000002</v>
      </c>
      <c r="V111" s="48">
        <v>8.6780000000000008</v>
      </c>
      <c r="W111" s="48">
        <v>0</v>
      </c>
      <c r="X111" s="48">
        <v>0</v>
      </c>
      <c r="Y111" s="48">
        <v>0</v>
      </c>
      <c r="Z111" s="48">
        <v>1286.5170000000001</v>
      </c>
      <c r="AA111" s="48">
        <v>0</v>
      </c>
      <c r="AB111" s="48">
        <v>0</v>
      </c>
      <c r="AC111" s="48">
        <v>0</v>
      </c>
      <c r="AD111" s="48">
        <v>0</v>
      </c>
      <c r="AE111" s="48">
        <v>0</v>
      </c>
      <c r="AF111" s="48">
        <v>0</v>
      </c>
      <c r="AG111" s="48">
        <v>0.439</v>
      </c>
      <c r="AH111" s="48">
        <v>0</v>
      </c>
      <c r="AI111" s="48">
        <v>0</v>
      </c>
      <c r="AJ111" s="48">
        <v>0</v>
      </c>
      <c r="AK111" s="48">
        <v>0</v>
      </c>
      <c r="AL111" s="48">
        <v>0</v>
      </c>
      <c r="AM111" s="48">
        <v>0</v>
      </c>
      <c r="AN111" s="48">
        <v>0</v>
      </c>
      <c r="AO111" s="48">
        <v>0</v>
      </c>
      <c r="AP111" s="48">
        <v>0</v>
      </c>
      <c r="AQ111" s="48">
        <v>35.667000000000002</v>
      </c>
      <c r="AR111" s="48">
        <v>0</v>
      </c>
      <c r="AS111" s="48">
        <v>0</v>
      </c>
      <c r="AT111" s="48">
        <v>0</v>
      </c>
      <c r="AU111" s="48">
        <v>0</v>
      </c>
      <c r="AV111" s="48">
        <v>0</v>
      </c>
      <c r="AW111" s="48">
        <v>9.5359999999999996</v>
      </c>
      <c r="AX111" s="48">
        <v>30.324000000000002</v>
      </c>
      <c r="AY111" s="48">
        <v>0</v>
      </c>
      <c r="AZ111" s="48">
        <v>0</v>
      </c>
      <c r="BA111" s="48">
        <v>0</v>
      </c>
      <c r="BB111" s="48">
        <v>1276.981</v>
      </c>
      <c r="BC111" s="48">
        <v>1687.5</v>
      </c>
      <c r="BD111" s="48">
        <v>409.84199999999998</v>
      </c>
      <c r="BE111" s="48">
        <v>6</v>
      </c>
      <c r="BF111" s="48">
        <v>0</v>
      </c>
      <c r="BG111" s="48">
        <v>0</v>
      </c>
      <c r="BH111" s="48">
        <v>0</v>
      </c>
      <c r="BI111" s="48">
        <v>1</v>
      </c>
      <c r="BJ111" s="48">
        <v>0</v>
      </c>
      <c r="BK111" s="48">
        <v>5078</v>
      </c>
      <c r="BL111" s="48">
        <v>6152</v>
      </c>
      <c r="BM111" s="48">
        <v>7855987</v>
      </c>
      <c r="BN111" s="48">
        <v>0</v>
      </c>
      <c r="BO111" s="48">
        <v>369736</v>
      </c>
      <c r="BP111" s="48">
        <v>252135</v>
      </c>
      <c r="BQ111" s="48">
        <v>0</v>
      </c>
      <c r="BR111" s="48">
        <v>252135</v>
      </c>
      <c r="BS111" s="48">
        <v>0</v>
      </c>
      <c r="BT111" s="48">
        <v>2076300</v>
      </c>
      <c r="BU111" s="48">
        <v>0</v>
      </c>
      <c r="BV111" s="48">
        <v>2076300</v>
      </c>
      <c r="BW111" s="48">
        <v>0</v>
      </c>
      <c r="BX111" s="48">
        <v>186553</v>
      </c>
      <c r="BY111" s="48">
        <v>0</v>
      </c>
      <c r="BZ111" s="48">
        <v>0</v>
      </c>
      <c r="CA111" s="48">
        <v>0</v>
      </c>
      <c r="CB111" s="48">
        <v>0</v>
      </c>
      <c r="CC111" s="48">
        <v>2971</v>
      </c>
      <c r="CD111" s="48">
        <v>0</v>
      </c>
      <c r="CE111" s="48">
        <v>189524</v>
      </c>
      <c r="CF111" s="48">
        <v>0</v>
      </c>
      <c r="CG111" s="48">
        <v>0</v>
      </c>
      <c r="CH111" s="48">
        <v>0</v>
      </c>
      <c r="CI111" s="48">
        <v>0</v>
      </c>
      <c r="CJ111" s="48">
        <v>17834</v>
      </c>
      <c r="CK111" s="48">
        <v>4429</v>
      </c>
      <c r="CL111" s="48">
        <v>0</v>
      </c>
      <c r="CM111" s="48">
        <v>4429</v>
      </c>
      <c r="CN111" s="48">
        <v>0</v>
      </c>
      <c r="CO111" s="48">
        <v>0</v>
      </c>
      <c r="CP111" s="48">
        <v>0</v>
      </c>
      <c r="CQ111" s="48">
        <v>0</v>
      </c>
      <c r="CR111" s="48">
        <v>0</v>
      </c>
      <c r="CS111" s="48">
        <v>0</v>
      </c>
      <c r="CT111" s="48">
        <v>0</v>
      </c>
      <c r="CU111" s="48">
        <v>0</v>
      </c>
      <c r="CV111" s="48">
        <v>0</v>
      </c>
      <c r="CW111" s="48">
        <v>0</v>
      </c>
      <c r="CX111" s="48">
        <v>0</v>
      </c>
      <c r="CY111" s="48">
        <v>0</v>
      </c>
      <c r="CZ111" s="48">
        <v>0</v>
      </c>
      <c r="DA111" s="48">
        <v>0</v>
      </c>
      <c r="DB111" s="48">
        <v>0</v>
      </c>
      <c r="DC111" s="48">
        <v>0</v>
      </c>
      <c r="DD111" s="48">
        <v>0</v>
      </c>
      <c r="DE111" s="48">
        <v>0</v>
      </c>
      <c r="DF111" s="48">
        <v>0</v>
      </c>
      <c r="DG111" s="48">
        <v>0</v>
      </c>
      <c r="DH111" s="48">
        <v>17834</v>
      </c>
      <c r="DI111" s="48">
        <v>0</v>
      </c>
      <c r="DJ111" s="48">
        <v>110090</v>
      </c>
      <c r="DK111" s="48">
        <v>0</v>
      </c>
      <c r="DL111" s="48">
        <v>0</v>
      </c>
      <c r="DM111" s="48">
        <v>0</v>
      </c>
      <c r="DN111" s="48">
        <v>110090</v>
      </c>
      <c r="DO111" s="48">
        <v>0</v>
      </c>
      <c r="DP111" s="48">
        <v>0</v>
      </c>
      <c r="DQ111" s="48">
        <v>0</v>
      </c>
      <c r="DR111" s="48">
        <v>0</v>
      </c>
      <c r="DS111" s="48">
        <v>110090</v>
      </c>
      <c r="DU111" s="48">
        <v>10488465</v>
      </c>
      <c r="DV111" s="48">
        <v>0</v>
      </c>
      <c r="DW111" s="48">
        <v>0</v>
      </c>
      <c r="DX111" s="48">
        <v>0</v>
      </c>
      <c r="DY111" s="48">
        <v>0</v>
      </c>
      <c r="DZ111" s="48">
        <v>286.61700000000002</v>
      </c>
      <c r="EA111" s="48">
        <v>369736</v>
      </c>
      <c r="EB111" s="48">
        <v>1290</v>
      </c>
      <c r="EC111" s="48">
        <v>369736</v>
      </c>
      <c r="ED111" s="48">
        <v>0</v>
      </c>
      <c r="EE111" s="48">
        <v>10118729</v>
      </c>
      <c r="EG111" s="48">
        <v>0</v>
      </c>
      <c r="EH111" s="48">
        <v>0</v>
      </c>
      <c r="EI111" s="48">
        <v>0</v>
      </c>
      <c r="EJ111" s="48">
        <v>0</v>
      </c>
      <c r="EK111" s="48">
        <v>0</v>
      </c>
      <c r="EL111" s="48">
        <v>0</v>
      </c>
      <c r="EM111" s="48">
        <v>0</v>
      </c>
      <c r="EN111" s="48">
        <v>0</v>
      </c>
      <c r="EO111" s="48">
        <v>0</v>
      </c>
      <c r="EP111" s="48">
        <v>0</v>
      </c>
      <c r="EQ111" s="48">
        <v>0</v>
      </c>
      <c r="ER111" s="48">
        <v>0</v>
      </c>
      <c r="ES111" s="48">
        <v>0</v>
      </c>
      <c r="ET111" s="48">
        <v>0</v>
      </c>
      <c r="EU111" s="48">
        <v>0</v>
      </c>
      <c r="EV111" s="48">
        <v>0</v>
      </c>
      <c r="EW111" s="48">
        <v>0</v>
      </c>
      <c r="EX111" s="48">
        <v>11108363</v>
      </c>
      <c r="EY111" s="48">
        <v>674951</v>
      </c>
      <c r="EZ111" s="48">
        <v>11126197</v>
      </c>
      <c r="FA111" s="48">
        <v>0</v>
      </c>
      <c r="FB111" s="48">
        <v>0</v>
      </c>
      <c r="FC111" s="48">
        <v>0</v>
      </c>
      <c r="FD111" s="48">
        <v>314683</v>
      </c>
      <c r="FE111" s="48">
        <v>0</v>
      </c>
      <c r="FF111" s="48">
        <v>0</v>
      </c>
      <c r="FG111" s="48">
        <v>0</v>
      </c>
      <c r="FH111" s="48">
        <v>0</v>
      </c>
      <c r="FJ111" s="48">
        <v>0</v>
      </c>
      <c r="FK111" s="48">
        <v>0</v>
      </c>
      <c r="FL111" s="48">
        <v>0</v>
      </c>
      <c r="FM111" s="48">
        <v>0</v>
      </c>
      <c r="FO111" s="48">
        <v>0</v>
      </c>
      <c r="FP111" s="48">
        <v>0</v>
      </c>
      <c r="FQ111" s="48" t="s">
        <v>18</v>
      </c>
      <c r="FR111" s="48">
        <v>1286.5170000000001</v>
      </c>
      <c r="FS111" s="48">
        <v>0</v>
      </c>
      <c r="FT111" s="48">
        <v>0</v>
      </c>
      <c r="FU111" s="48">
        <v>0</v>
      </c>
      <c r="FV111" s="48">
        <v>0</v>
      </c>
      <c r="FW111" s="48">
        <v>0</v>
      </c>
      <c r="FX111" s="48">
        <v>0</v>
      </c>
      <c r="FY111" s="48">
        <v>0</v>
      </c>
      <c r="FZ111" s="48">
        <v>0</v>
      </c>
      <c r="GA111" s="48">
        <v>0</v>
      </c>
      <c r="GB111" s="52">
        <v>5.3545445599999998E-2</v>
      </c>
      <c r="GC111" s="52">
        <v>4.68582762E-2</v>
      </c>
      <c r="GD111" s="48">
        <v>0</v>
      </c>
      <c r="GE111" s="48">
        <v>0</v>
      </c>
      <c r="GM111" s="48">
        <v>0</v>
      </c>
      <c r="GN111" s="48">
        <v>0</v>
      </c>
      <c r="GP111" s="48">
        <v>0</v>
      </c>
      <c r="GQ111" s="48">
        <v>0</v>
      </c>
      <c r="GR111" s="48">
        <v>0</v>
      </c>
      <c r="GS111" s="48">
        <v>2101.9180000000001</v>
      </c>
      <c r="GT111" s="48">
        <v>11495933</v>
      </c>
      <c r="GU111" s="48">
        <v>0</v>
      </c>
      <c r="GV111" s="48">
        <v>11240433</v>
      </c>
      <c r="GW111" s="48">
        <v>0</v>
      </c>
      <c r="GX111" s="48">
        <v>0</v>
      </c>
      <c r="GY111" s="48">
        <v>0</v>
      </c>
      <c r="GZ111" s="48">
        <v>0</v>
      </c>
      <c r="HA111" s="48">
        <v>0</v>
      </c>
      <c r="HB111" s="48">
        <v>0</v>
      </c>
      <c r="HC111" s="48">
        <v>4804.7056220000004</v>
      </c>
      <c r="HD111" s="48">
        <v>1276.981</v>
      </c>
      <c r="HE111" s="48">
        <v>1</v>
      </c>
      <c r="HF111" s="48">
        <v>0</v>
      </c>
      <c r="HG111" s="48">
        <v>5078</v>
      </c>
      <c r="HH111" s="48">
        <v>5078</v>
      </c>
      <c r="HI111" s="48">
        <v>1</v>
      </c>
      <c r="HJ111" s="48">
        <v>64.325850000000003</v>
      </c>
      <c r="HK111" s="48">
        <v>0</v>
      </c>
      <c r="HL111" s="48">
        <v>0</v>
      </c>
      <c r="HM111" s="48">
        <v>0</v>
      </c>
      <c r="HN111" s="48">
        <v>0</v>
      </c>
      <c r="HO111" s="48">
        <v>0</v>
      </c>
      <c r="HP111" s="48">
        <v>0</v>
      </c>
      <c r="HQ111" s="48">
        <v>0</v>
      </c>
      <c r="HR111" s="48">
        <v>0</v>
      </c>
      <c r="HS111" s="48">
        <v>0.97309000000000001</v>
      </c>
      <c r="HT111" s="48">
        <v>10099097</v>
      </c>
      <c r="HU111" s="48">
        <v>0</v>
      </c>
      <c r="HV111" s="48">
        <v>0</v>
      </c>
      <c r="HW111" s="48">
        <v>384046</v>
      </c>
      <c r="HX111" s="48">
        <v>192023</v>
      </c>
      <c r="HY111" s="48">
        <v>0</v>
      </c>
      <c r="IA111" s="48">
        <v>0</v>
      </c>
      <c r="IB111" s="48">
        <v>0</v>
      </c>
      <c r="IC111" s="48">
        <v>0</v>
      </c>
      <c r="ID111" s="48">
        <v>0</v>
      </c>
      <c r="IE111" s="48">
        <v>0</v>
      </c>
      <c r="IF111" s="48">
        <v>0</v>
      </c>
      <c r="IG111" s="48">
        <v>0</v>
      </c>
      <c r="IH111" s="48">
        <v>11240433</v>
      </c>
      <c r="II111" s="48">
        <v>369736</v>
      </c>
      <c r="IJ111" s="48">
        <v>-114236</v>
      </c>
      <c r="IK111" s="48">
        <v>0</v>
      </c>
      <c r="IL111" s="48">
        <v>255500</v>
      </c>
      <c r="IP111" s="48">
        <v>9095</v>
      </c>
      <c r="IQ111" s="48">
        <v>0</v>
      </c>
      <c r="IR111" s="48">
        <v>0</v>
      </c>
      <c r="IS111" s="48">
        <v>0</v>
      </c>
      <c r="IT111" s="48">
        <v>0</v>
      </c>
      <c r="IU111" s="48">
        <v>0</v>
      </c>
      <c r="IV111" s="48">
        <v>1</v>
      </c>
      <c r="IW111" s="48">
        <v>0</v>
      </c>
      <c r="IX111" s="48">
        <v>0</v>
      </c>
    </row>
    <row r="112" spans="1:258" s="48" customFormat="1">
      <c r="A112" s="47">
        <v>101815</v>
      </c>
      <c r="C112" s="48">
        <v>4</v>
      </c>
      <c r="E112" s="48">
        <v>0</v>
      </c>
      <c r="F112" s="48" t="s">
        <v>330</v>
      </c>
      <c r="G112" s="48">
        <v>1</v>
      </c>
      <c r="H112" s="48">
        <v>0</v>
      </c>
      <c r="I112" s="48" t="s">
        <v>537</v>
      </c>
      <c r="J112" s="48">
        <v>0</v>
      </c>
      <c r="L112" s="48">
        <v>12</v>
      </c>
      <c r="M112" s="48" t="s">
        <v>538</v>
      </c>
      <c r="N112" s="48" t="s">
        <v>537</v>
      </c>
      <c r="O112" s="48" t="s">
        <v>537</v>
      </c>
      <c r="P112" s="48">
        <v>0</v>
      </c>
      <c r="R112" s="48">
        <v>239.208</v>
      </c>
      <c r="S112" s="48">
        <v>0</v>
      </c>
      <c r="T112" s="48">
        <v>0</v>
      </c>
      <c r="U112" s="48">
        <v>0.17799999999999999</v>
      </c>
      <c r="V112" s="48">
        <v>0</v>
      </c>
      <c r="W112" s="48">
        <v>0</v>
      </c>
      <c r="X112" s="48">
        <v>0</v>
      </c>
      <c r="Y112" s="48">
        <v>0</v>
      </c>
      <c r="Z112" s="48">
        <v>239.208</v>
      </c>
      <c r="AA112" s="48">
        <v>0</v>
      </c>
      <c r="AB112" s="48">
        <v>0</v>
      </c>
      <c r="AC112" s="48">
        <v>0</v>
      </c>
      <c r="AD112" s="48">
        <v>0</v>
      </c>
      <c r="AE112" s="48">
        <v>0</v>
      </c>
      <c r="AF112" s="48">
        <v>0</v>
      </c>
      <c r="AG112" s="48">
        <v>2.9159999999999999</v>
      </c>
      <c r="AH112" s="48">
        <v>0</v>
      </c>
      <c r="AI112" s="48">
        <v>0</v>
      </c>
      <c r="AJ112" s="48">
        <v>0</v>
      </c>
      <c r="AK112" s="48">
        <v>0</v>
      </c>
      <c r="AL112" s="48">
        <v>0</v>
      </c>
      <c r="AM112" s="48">
        <v>0</v>
      </c>
      <c r="AN112" s="48">
        <v>0</v>
      </c>
      <c r="AO112" s="48">
        <v>0</v>
      </c>
      <c r="AP112" s="48">
        <v>0</v>
      </c>
      <c r="AQ112" s="48">
        <v>0</v>
      </c>
      <c r="AR112" s="48">
        <v>0</v>
      </c>
      <c r="AS112" s="48">
        <v>0</v>
      </c>
      <c r="AT112" s="48">
        <v>0</v>
      </c>
      <c r="AU112" s="48">
        <v>0</v>
      </c>
      <c r="AV112" s="48">
        <v>0</v>
      </c>
      <c r="AW112" s="48">
        <v>0.17799999999999999</v>
      </c>
      <c r="AX112" s="48">
        <v>0.89</v>
      </c>
      <c r="AY112" s="48">
        <v>0</v>
      </c>
      <c r="AZ112" s="48">
        <v>0</v>
      </c>
      <c r="BA112" s="48">
        <v>0</v>
      </c>
      <c r="BB112" s="48">
        <v>239.03</v>
      </c>
      <c r="BC112" s="48">
        <v>237.83</v>
      </c>
      <c r="BD112" s="48">
        <v>145.35</v>
      </c>
      <c r="BE112" s="48">
        <v>0</v>
      </c>
      <c r="BF112" s="48">
        <v>0</v>
      </c>
      <c r="BG112" s="48">
        <v>0</v>
      </c>
      <c r="BH112" s="48">
        <v>0</v>
      </c>
      <c r="BI112" s="48">
        <v>1</v>
      </c>
      <c r="BJ112" s="48">
        <v>0</v>
      </c>
      <c r="BK112" s="48">
        <v>5078</v>
      </c>
      <c r="BL112" s="48">
        <v>6152</v>
      </c>
      <c r="BM112" s="48">
        <v>1470513</v>
      </c>
      <c r="BN112" s="48">
        <v>0</v>
      </c>
      <c r="BO112" s="48">
        <v>68501</v>
      </c>
      <c r="BP112" s="48">
        <v>89419</v>
      </c>
      <c r="BQ112" s="48">
        <v>0</v>
      </c>
      <c r="BR112" s="48">
        <v>89419</v>
      </c>
      <c r="BS112" s="48">
        <v>0</v>
      </c>
      <c r="BT112" s="48">
        <v>292626</v>
      </c>
      <c r="BU112" s="48">
        <v>0</v>
      </c>
      <c r="BV112" s="48">
        <v>292626</v>
      </c>
      <c r="BW112" s="48">
        <v>0</v>
      </c>
      <c r="BX112" s="48">
        <v>5475</v>
      </c>
      <c r="BY112" s="48">
        <v>0</v>
      </c>
      <c r="BZ112" s="48">
        <v>0</v>
      </c>
      <c r="CA112" s="48">
        <v>0</v>
      </c>
      <c r="CB112" s="48">
        <v>0</v>
      </c>
      <c r="CC112" s="48">
        <v>19733</v>
      </c>
      <c r="CD112" s="48">
        <v>0</v>
      </c>
      <c r="CE112" s="48">
        <v>25208</v>
      </c>
      <c r="CF112" s="48">
        <v>0</v>
      </c>
      <c r="CG112" s="48">
        <v>0</v>
      </c>
      <c r="CH112" s="48">
        <v>0</v>
      </c>
      <c r="CI112" s="48">
        <v>0</v>
      </c>
      <c r="CJ112" s="48">
        <v>0</v>
      </c>
      <c r="CK112" s="48">
        <v>0</v>
      </c>
      <c r="CL112" s="48">
        <v>0</v>
      </c>
      <c r="CM112" s="48">
        <v>0</v>
      </c>
      <c r="CN112" s="48">
        <v>0</v>
      </c>
      <c r="CO112" s="48">
        <v>0</v>
      </c>
      <c r="CP112" s="48">
        <v>0</v>
      </c>
      <c r="CQ112" s="48">
        <v>0</v>
      </c>
      <c r="CR112" s="48">
        <v>0</v>
      </c>
      <c r="CS112" s="48">
        <v>0</v>
      </c>
      <c r="CT112" s="48">
        <v>0</v>
      </c>
      <c r="CU112" s="48">
        <v>0</v>
      </c>
      <c r="CV112" s="48">
        <v>0</v>
      </c>
      <c r="CW112" s="48">
        <v>0</v>
      </c>
      <c r="CX112" s="48">
        <v>0</v>
      </c>
      <c r="CY112" s="48">
        <v>0</v>
      </c>
      <c r="CZ112" s="48">
        <v>0</v>
      </c>
      <c r="DA112" s="48">
        <v>0</v>
      </c>
      <c r="DB112" s="48">
        <v>0</v>
      </c>
      <c r="DC112" s="48">
        <v>0</v>
      </c>
      <c r="DD112" s="48">
        <v>0</v>
      </c>
      <c r="DE112" s="48">
        <v>0</v>
      </c>
      <c r="DF112" s="48">
        <v>0</v>
      </c>
      <c r="DG112" s="48">
        <v>0</v>
      </c>
      <c r="DH112" s="48">
        <v>0</v>
      </c>
      <c r="DI112" s="48">
        <v>0</v>
      </c>
      <c r="DJ112" s="48">
        <v>0</v>
      </c>
      <c r="DK112" s="48">
        <v>0</v>
      </c>
      <c r="DL112" s="48">
        <v>0</v>
      </c>
      <c r="DM112" s="48">
        <v>0</v>
      </c>
      <c r="DN112" s="48">
        <v>0</v>
      </c>
      <c r="DO112" s="48">
        <v>0</v>
      </c>
      <c r="DP112" s="48">
        <v>0</v>
      </c>
      <c r="DQ112" s="48">
        <v>0</v>
      </c>
      <c r="DR112" s="48">
        <v>0</v>
      </c>
      <c r="DS112" s="48">
        <v>0</v>
      </c>
      <c r="DU112" s="48">
        <v>1877766</v>
      </c>
      <c r="DV112" s="48">
        <v>0</v>
      </c>
      <c r="DW112" s="48">
        <v>0</v>
      </c>
      <c r="DX112" s="48">
        <v>0</v>
      </c>
      <c r="DY112" s="48">
        <v>0</v>
      </c>
      <c r="DZ112" s="48">
        <v>286.61700000000002</v>
      </c>
      <c r="EA112" s="48">
        <v>68501</v>
      </c>
      <c r="EB112" s="48">
        <v>239</v>
      </c>
      <c r="EC112" s="48">
        <v>68501</v>
      </c>
      <c r="ED112" s="48">
        <v>0</v>
      </c>
      <c r="EE112" s="48">
        <v>1809265</v>
      </c>
      <c r="EG112" s="48">
        <v>0</v>
      </c>
      <c r="EH112" s="48">
        <v>0</v>
      </c>
      <c r="EI112" s="48">
        <v>0</v>
      </c>
      <c r="EJ112" s="48">
        <v>0</v>
      </c>
      <c r="EK112" s="48">
        <v>0</v>
      </c>
      <c r="EL112" s="48">
        <v>0</v>
      </c>
      <c r="EM112" s="48">
        <v>0</v>
      </c>
      <c r="EN112" s="48">
        <v>0</v>
      </c>
      <c r="EO112" s="48">
        <v>0</v>
      </c>
      <c r="EP112" s="48">
        <v>0</v>
      </c>
      <c r="EQ112" s="48">
        <v>0</v>
      </c>
      <c r="ER112" s="48">
        <v>0</v>
      </c>
      <c r="ES112" s="48">
        <v>0</v>
      </c>
      <c r="ET112" s="48">
        <v>0</v>
      </c>
      <c r="EU112" s="48">
        <v>0</v>
      </c>
      <c r="EV112" s="48">
        <v>0</v>
      </c>
      <c r="EW112" s="48">
        <v>0</v>
      </c>
      <c r="EX112" s="48">
        <v>1988320</v>
      </c>
      <c r="EY112" s="48">
        <v>122119</v>
      </c>
      <c r="EZ112" s="48">
        <v>1988320</v>
      </c>
      <c r="FA112" s="48">
        <v>0</v>
      </c>
      <c r="FB112" s="48">
        <v>0</v>
      </c>
      <c r="FC112" s="48">
        <v>0</v>
      </c>
      <c r="FD112" s="48">
        <v>56936</v>
      </c>
      <c r="FE112" s="48">
        <v>0</v>
      </c>
      <c r="FF112" s="48">
        <v>0</v>
      </c>
      <c r="FG112" s="48">
        <v>0</v>
      </c>
      <c r="FH112" s="48">
        <v>0</v>
      </c>
      <c r="FJ112" s="48">
        <v>0</v>
      </c>
      <c r="FK112" s="48">
        <v>0</v>
      </c>
      <c r="FL112" s="48">
        <v>0</v>
      </c>
      <c r="FM112" s="48">
        <v>0</v>
      </c>
      <c r="FO112" s="48">
        <v>0</v>
      </c>
      <c r="FP112" s="48">
        <v>0</v>
      </c>
      <c r="FQ112" s="48" t="s">
        <v>19</v>
      </c>
      <c r="FR112" s="48">
        <v>239.208</v>
      </c>
      <c r="FS112" s="48">
        <v>0</v>
      </c>
      <c r="FT112" s="48">
        <v>0</v>
      </c>
      <c r="FU112" s="48">
        <v>0</v>
      </c>
      <c r="FV112" s="48">
        <v>0</v>
      </c>
      <c r="FW112" s="48">
        <v>0</v>
      </c>
      <c r="FX112" s="48">
        <v>0</v>
      </c>
      <c r="FY112" s="48">
        <v>0</v>
      </c>
      <c r="FZ112" s="48">
        <v>0</v>
      </c>
      <c r="GA112" s="48">
        <v>0</v>
      </c>
      <c r="GB112" s="52">
        <v>5.3545445599999998E-2</v>
      </c>
      <c r="GC112" s="52">
        <v>4.68582762E-2</v>
      </c>
      <c r="GD112" s="48">
        <v>0</v>
      </c>
      <c r="GE112" s="48">
        <v>0</v>
      </c>
      <c r="GM112" s="48">
        <v>0</v>
      </c>
      <c r="GN112" s="48">
        <v>0</v>
      </c>
      <c r="GP112" s="48">
        <v>0</v>
      </c>
      <c r="GQ112" s="48">
        <v>0</v>
      </c>
      <c r="GR112" s="48">
        <v>0</v>
      </c>
      <c r="GS112" s="48">
        <v>380.30099999999999</v>
      </c>
      <c r="GT112" s="48">
        <v>2056821</v>
      </c>
      <c r="GU112" s="48">
        <v>0</v>
      </c>
      <c r="GV112" s="48">
        <v>2117890</v>
      </c>
      <c r="GW112" s="48">
        <v>0</v>
      </c>
      <c r="GX112" s="48">
        <v>0</v>
      </c>
      <c r="GY112" s="48">
        <v>0</v>
      </c>
      <c r="GZ112" s="48">
        <v>0</v>
      </c>
      <c r="HA112" s="48">
        <v>0</v>
      </c>
      <c r="HB112" s="48">
        <v>0</v>
      </c>
      <c r="HC112" s="48">
        <v>4804.7056220000004</v>
      </c>
      <c r="HD112" s="48">
        <v>239.03</v>
      </c>
      <c r="HE112" s="48">
        <v>1</v>
      </c>
      <c r="HF112" s="48">
        <v>0</v>
      </c>
      <c r="HG112" s="48">
        <v>5078</v>
      </c>
      <c r="HH112" s="48">
        <v>5078</v>
      </c>
      <c r="HI112" s="48">
        <v>1</v>
      </c>
      <c r="HJ112" s="48">
        <v>11.9604</v>
      </c>
      <c r="HK112" s="48">
        <v>0</v>
      </c>
      <c r="HL112" s="48">
        <v>0</v>
      </c>
      <c r="HM112" s="48">
        <v>0</v>
      </c>
      <c r="HN112" s="48">
        <v>0</v>
      </c>
      <c r="HO112" s="48">
        <v>0</v>
      </c>
      <c r="HP112" s="48">
        <v>0</v>
      </c>
      <c r="HQ112" s="48">
        <v>0</v>
      </c>
      <c r="HR112" s="48">
        <v>0</v>
      </c>
      <c r="HS112" s="48">
        <v>0.97309000000000001</v>
      </c>
      <c r="HT112" s="48">
        <v>1827236</v>
      </c>
      <c r="HU112" s="48">
        <v>0</v>
      </c>
      <c r="HV112" s="48">
        <v>0</v>
      </c>
      <c r="HW112" s="48">
        <v>384046</v>
      </c>
      <c r="HX112" s="48">
        <v>192023</v>
      </c>
      <c r="HY112" s="48">
        <v>0</v>
      </c>
      <c r="IA112" s="48">
        <v>0</v>
      </c>
      <c r="IB112" s="48">
        <v>0</v>
      </c>
      <c r="IC112" s="48">
        <v>0</v>
      </c>
      <c r="ID112" s="48">
        <v>0</v>
      </c>
      <c r="IE112" s="48">
        <v>0</v>
      </c>
      <c r="IF112" s="48">
        <v>0</v>
      </c>
      <c r="IG112" s="48">
        <v>0</v>
      </c>
      <c r="IH112" s="48">
        <v>2117890</v>
      </c>
      <c r="II112" s="48">
        <v>68501</v>
      </c>
      <c r="IJ112" s="48">
        <v>-129570</v>
      </c>
      <c r="IK112" s="48">
        <v>0</v>
      </c>
      <c r="IL112" s="48">
        <v>-61069</v>
      </c>
      <c r="IP112" s="48">
        <v>9095</v>
      </c>
      <c r="IQ112" s="48">
        <v>0</v>
      </c>
      <c r="IR112" s="48">
        <v>0</v>
      </c>
      <c r="IS112" s="48">
        <v>0</v>
      </c>
      <c r="IT112" s="48">
        <v>0</v>
      </c>
      <c r="IU112" s="48">
        <v>0</v>
      </c>
      <c r="IV112" s="48">
        <v>1</v>
      </c>
      <c r="IW112" s="48">
        <v>0</v>
      </c>
      <c r="IX112" s="48">
        <v>0</v>
      </c>
    </row>
    <row r="113" spans="1:258" s="48" customFormat="1">
      <c r="A113" s="47">
        <v>101819</v>
      </c>
      <c r="C113" s="48">
        <v>4</v>
      </c>
      <c r="E113" s="48">
        <v>0</v>
      </c>
      <c r="F113" s="48" t="s">
        <v>330</v>
      </c>
      <c r="G113" s="48">
        <v>1</v>
      </c>
      <c r="H113" s="48">
        <v>0</v>
      </c>
      <c r="I113" s="48" t="s">
        <v>537</v>
      </c>
      <c r="J113" s="48">
        <v>0</v>
      </c>
      <c r="L113" s="48">
        <v>12</v>
      </c>
      <c r="M113" s="48" t="s">
        <v>538</v>
      </c>
      <c r="N113" s="48" t="s">
        <v>537</v>
      </c>
      <c r="O113" s="48" t="s">
        <v>537</v>
      </c>
      <c r="P113" s="48">
        <v>0</v>
      </c>
      <c r="R113" s="48">
        <v>443.86099999999999</v>
      </c>
      <c r="S113" s="48">
        <v>0</v>
      </c>
      <c r="T113" s="48">
        <v>0</v>
      </c>
      <c r="U113" s="48">
        <v>0.64900000000000002</v>
      </c>
      <c r="V113" s="48">
        <v>2.6339999999999999</v>
      </c>
      <c r="W113" s="48">
        <v>0.17</v>
      </c>
      <c r="X113" s="48">
        <v>0</v>
      </c>
      <c r="Y113" s="48">
        <v>0</v>
      </c>
      <c r="Z113" s="48">
        <v>443.86099999999999</v>
      </c>
      <c r="AA113" s="48">
        <v>0</v>
      </c>
      <c r="AB113" s="48">
        <v>0</v>
      </c>
      <c r="AC113" s="48">
        <v>0</v>
      </c>
      <c r="AD113" s="48">
        <v>0</v>
      </c>
      <c r="AE113" s="48">
        <v>0</v>
      </c>
      <c r="AF113" s="48">
        <v>0</v>
      </c>
      <c r="AG113" s="48">
        <v>3.0830000000000002</v>
      </c>
      <c r="AH113" s="48">
        <v>0</v>
      </c>
      <c r="AI113" s="48">
        <v>0</v>
      </c>
      <c r="AJ113" s="48">
        <v>0</v>
      </c>
      <c r="AK113" s="48">
        <v>0</v>
      </c>
      <c r="AL113" s="48">
        <v>0</v>
      </c>
      <c r="AM113" s="48">
        <v>0</v>
      </c>
      <c r="AN113" s="48">
        <v>0</v>
      </c>
      <c r="AO113" s="48">
        <v>0</v>
      </c>
      <c r="AP113" s="48">
        <v>0</v>
      </c>
      <c r="AQ113" s="48">
        <v>0</v>
      </c>
      <c r="AR113" s="48">
        <v>0</v>
      </c>
      <c r="AS113" s="48">
        <v>0</v>
      </c>
      <c r="AT113" s="48">
        <v>0</v>
      </c>
      <c r="AU113" s="48">
        <v>0</v>
      </c>
      <c r="AV113" s="48">
        <v>0</v>
      </c>
      <c r="AW113" s="48">
        <v>3.4529999999999998</v>
      </c>
      <c r="AX113" s="48">
        <v>11.657</v>
      </c>
      <c r="AY113" s="48">
        <v>0</v>
      </c>
      <c r="AZ113" s="48">
        <v>0</v>
      </c>
      <c r="BA113" s="48">
        <v>0</v>
      </c>
      <c r="BB113" s="48">
        <v>440.40800000000002</v>
      </c>
      <c r="BC113" s="48">
        <v>485</v>
      </c>
      <c r="BD113" s="48">
        <v>404.22800000000001</v>
      </c>
      <c r="BE113" s="48">
        <v>0</v>
      </c>
      <c r="BF113" s="48">
        <v>0</v>
      </c>
      <c r="BG113" s="48">
        <v>0</v>
      </c>
      <c r="BH113" s="48">
        <v>28</v>
      </c>
      <c r="BI113" s="48">
        <v>1</v>
      </c>
      <c r="BJ113" s="48">
        <v>0</v>
      </c>
      <c r="BK113" s="48">
        <v>5078</v>
      </c>
      <c r="BL113" s="48">
        <v>6152</v>
      </c>
      <c r="BM113" s="48">
        <v>2709390</v>
      </c>
      <c r="BN113" s="48">
        <v>0</v>
      </c>
      <c r="BO113" s="48">
        <v>127831</v>
      </c>
      <c r="BP113" s="48">
        <v>248681</v>
      </c>
      <c r="BQ113" s="48">
        <v>0</v>
      </c>
      <c r="BR113" s="48">
        <v>248681</v>
      </c>
      <c r="BS113" s="48">
        <v>0</v>
      </c>
      <c r="BT113" s="48">
        <v>596744</v>
      </c>
      <c r="BU113" s="48">
        <v>0</v>
      </c>
      <c r="BV113" s="48">
        <v>596744</v>
      </c>
      <c r="BW113" s="48">
        <v>0</v>
      </c>
      <c r="BX113" s="48">
        <v>71714</v>
      </c>
      <c r="BY113" s="48">
        <v>0</v>
      </c>
      <c r="BZ113" s="48">
        <v>0</v>
      </c>
      <c r="CA113" s="48">
        <v>0</v>
      </c>
      <c r="CB113" s="48">
        <v>0</v>
      </c>
      <c r="CC113" s="48">
        <v>20863</v>
      </c>
      <c r="CD113" s="48">
        <v>0</v>
      </c>
      <c r="CE113" s="48">
        <v>92577</v>
      </c>
      <c r="CF113" s="48">
        <v>0</v>
      </c>
      <c r="CG113" s="48">
        <v>0</v>
      </c>
      <c r="CH113" s="48">
        <v>0</v>
      </c>
      <c r="CI113" s="48">
        <v>0</v>
      </c>
      <c r="CJ113" s="48">
        <v>0</v>
      </c>
      <c r="CK113" s="48">
        <v>0</v>
      </c>
      <c r="CL113" s="48">
        <v>0</v>
      </c>
      <c r="CM113" s="48">
        <v>0</v>
      </c>
      <c r="CN113" s="48">
        <v>0</v>
      </c>
      <c r="CO113" s="48">
        <v>0</v>
      </c>
      <c r="CP113" s="48">
        <v>0</v>
      </c>
      <c r="CQ113" s="48">
        <v>0</v>
      </c>
      <c r="CR113" s="48">
        <v>0</v>
      </c>
      <c r="CS113" s="48">
        <v>0</v>
      </c>
      <c r="CT113" s="48">
        <v>0</v>
      </c>
      <c r="CU113" s="48">
        <v>0</v>
      </c>
      <c r="CV113" s="48">
        <v>0</v>
      </c>
      <c r="CW113" s="48">
        <v>0</v>
      </c>
      <c r="CX113" s="48">
        <v>0</v>
      </c>
      <c r="CY113" s="48">
        <v>0</v>
      </c>
      <c r="CZ113" s="48">
        <v>0</v>
      </c>
      <c r="DA113" s="48">
        <v>0</v>
      </c>
      <c r="DB113" s="48">
        <v>0</v>
      </c>
      <c r="DC113" s="48">
        <v>0</v>
      </c>
      <c r="DD113" s="48">
        <v>0</v>
      </c>
      <c r="DE113" s="48">
        <v>0</v>
      </c>
      <c r="DF113" s="48">
        <v>0</v>
      </c>
      <c r="DG113" s="48">
        <v>0</v>
      </c>
      <c r="DH113" s="48">
        <v>0</v>
      </c>
      <c r="DI113" s="48">
        <v>0</v>
      </c>
      <c r="DJ113" s="48">
        <v>0</v>
      </c>
      <c r="DK113" s="48">
        <v>0</v>
      </c>
      <c r="DL113" s="48">
        <v>0</v>
      </c>
      <c r="DM113" s="48">
        <v>0</v>
      </c>
      <c r="DN113" s="48">
        <v>0</v>
      </c>
      <c r="DO113" s="48">
        <v>0</v>
      </c>
      <c r="DP113" s="48">
        <v>0</v>
      </c>
      <c r="DQ113" s="48">
        <v>0</v>
      </c>
      <c r="DR113" s="48">
        <v>0</v>
      </c>
      <c r="DS113" s="48">
        <v>0</v>
      </c>
      <c r="DU113" s="48">
        <v>3647392</v>
      </c>
      <c r="DV113" s="48">
        <v>0</v>
      </c>
      <c r="DW113" s="48">
        <v>0</v>
      </c>
      <c r="DX113" s="48">
        <v>0</v>
      </c>
      <c r="DY113" s="48">
        <v>0</v>
      </c>
      <c r="DZ113" s="48">
        <v>286.61700000000002</v>
      </c>
      <c r="EA113" s="48">
        <v>127831</v>
      </c>
      <c r="EB113" s="48">
        <v>446</v>
      </c>
      <c r="EC113" s="48">
        <v>127831</v>
      </c>
      <c r="ED113" s="48">
        <v>0</v>
      </c>
      <c r="EE113" s="48">
        <v>3519561</v>
      </c>
      <c r="EG113" s="48">
        <v>0</v>
      </c>
      <c r="EH113" s="48">
        <v>0</v>
      </c>
      <c r="EI113" s="48">
        <v>0</v>
      </c>
      <c r="EJ113" s="48">
        <v>0</v>
      </c>
      <c r="EK113" s="48">
        <v>0</v>
      </c>
      <c r="EL113" s="48">
        <v>0</v>
      </c>
      <c r="EM113" s="48">
        <v>0</v>
      </c>
      <c r="EN113" s="48">
        <v>0</v>
      </c>
      <c r="EO113" s="48">
        <v>0</v>
      </c>
      <c r="EP113" s="48">
        <v>0</v>
      </c>
      <c r="EQ113" s="48">
        <v>0</v>
      </c>
      <c r="ER113" s="48">
        <v>0</v>
      </c>
      <c r="ES113" s="48">
        <v>0</v>
      </c>
      <c r="ET113" s="48">
        <v>0</v>
      </c>
      <c r="EU113" s="48">
        <v>0</v>
      </c>
      <c r="EV113" s="48">
        <v>0</v>
      </c>
      <c r="EW113" s="48">
        <v>0</v>
      </c>
      <c r="EX113" s="48">
        <v>3867360</v>
      </c>
      <c r="EY113" s="48">
        <v>237206</v>
      </c>
      <c r="EZ113" s="48">
        <v>3867360</v>
      </c>
      <c r="FA113" s="48">
        <v>0</v>
      </c>
      <c r="FB113" s="48">
        <v>0</v>
      </c>
      <c r="FC113" s="48">
        <v>0</v>
      </c>
      <c r="FD113" s="48">
        <v>110593</v>
      </c>
      <c r="FE113" s="48">
        <v>0</v>
      </c>
      <c r="FF113" s="48">
        <v>0</v>
      </c>
      <c r="FG113" s="48">
        <v>0</v>
      </c>
      <c r="FH113" s="48">
        <v>0</v>
      </c>
      <c r="FJ113" s="48">
        <v>0</v>
      </c>
      <c r="FK113" s="48">
        <v>0</v>
      </c>
      <c r="FL113" s="48">
        <v>0</v>
      </c>
      <c r="FM113" s="48">
        <v>0</v>
      </c>
      <c r="FO113" s="48">
        <v>0</v>
      </c>
      <c r="FP113" s="48">
        <v>0</v>
      </c>
      <c r="FQ113" s="48" t="s">
        <v>20</v>
      </c>
      <c r="FR113" s="48">
        <v>443.86099999999999</v>
      </c>
      <c r="FS113" s="48">
        <v>0</v>
      </c>
      <c r="FT113" s="48">
        <v>0</v>
      </c>
      <c r="FU113" s="48">
        <v>0</v>
      </c>
      <c r="FV113" s="48">
        <v>0</v>
      </c>
      <c r="FW113" s="48">
        <v>0</v>
      </c>
      <c r="FX113" s="48">
        <v>0</v>
      </c>
      <c r="FY113" s="48">
        <v>0</v>
      </c>
      <c r="FZ113" s="48">
        <v>0</v>
      </c>
      <c r="GA113" s="48">
        <v>0</v>
      </c>
      <c r="GB113" s="52">
        <v>5.3545445599999998E-2</v>
      </c>
      <c r="GC113" s="52">
        <v>4.68582762E-2</v>
      </c>
      <c r="GD113" s="48">
        <v>0</v>
      </c>
      <c r="GE113" s="48">
        <v>0</v>
      </c>
      <c r="GM113" s="48">
        <v>0</v>
      </c>
      <c r="GN113" s="48">
        <v>0</v>
      </c>
      <c r="GP113" s="48">
        <v>0</v>
      </c>
      <c r="GQ113" s="48">
        <v>0</v>
      </c>
      <c r="GR113" s="48">
        <v>0</v>
      </c>
      <c r="GS113" s="48">
        <v>738.70100000000002</v>
      </c>
      <c r="GT113" s="48">
        <v>3995191</v>
      </c>
      <c r="GU113" s="48">
        <v>0</v>
      </c>
      <c r="GV113" s="48">
        <v>3774990</v>
      </c>
      <c r="GW113" s="48">
        <v>0</v>
      </c>
      <c r="GX113" s="48">
        <v>0</v>
      </c>
      <c r="GY113" s="48">
        <v>0</v>
      </c>
      <c r="GZ113" s="48">
        <v>0</v>
      </c>
      <c r="HA113" s="48">
        <v>0</v>
      </c>
      <c r="HB113" s="48">
        <v>0</v>
      </c>
      <c r="HC113" s="48">
        <v>4804.7056220000004</v>
      </c>
      <c r="HD113" s="48">
        <v>440.40800000000002</v>
      </c>
      <c r="HE113" s="48">
        <v>1</v>
      </c>
      <c r="HF113" s="48">
        <v>0</v>
      </c>
      <c r="HG113" s="48">
        <v>5078</v>
      </c>
      <c r="HH113" s="48">
        <v>5078</v>
      </c>
      <c r="HI113" s="48">
        <v>1</v>
      </c>
      <c r="HJ113" s="48">
        <v>22.193049999999999</v>
      </c>
      <c r="HK113" s="48">
        <v>0</v>
      </c>
      <c r="HL113" s="48">
        <v>0</v>
      </c>
      <c r="HM113" s="48">
        <v>0</v>
      </c>
      <c r="HN113" s="48">
        <v>0</v>
      </c>
      <c r="HO113" s="48">
        <v>0</v>
      </c>
      <c r="HP113" s="48">
        <v>0</v>
      </c>
      <c r="HQ113" s="48">
        <v>0</v>
      </c>
      <c r="HR113" s="48">
        <v>0</v>
      </c>
      <c r="HS113" s="48">
        <v>0.97309000000000001</v>
      </c>
      <c r="HT113" s="48">
        <v>3549242</v>
      </c>
      <c r="HU113" s="48">
        <v>0</v>
      </c>
      <c r="HV113" s="48">
        <v>0</v>
      </c>
      <c r="HW113" s="48">
        <v>384046</v>
      </c>
      <c r="HX113" s="48">
        <v>192023</v>
      </c>
      <c r="HY113" s="48">
        <v>0</v>
      </c>
      <c r="IA113" s="48">
        <v>0</v>
      </c>
      <c r="IB113" s="48">
        <v>0</v>
      </c>
      <c r="IC113" s="48">
        <v>0</v>
      </c>
      <c r="ID113" s="48">
        <v>0</v>
      </c>
      <c r="IE113" s="48">
        <v>0</v>
      </c>
      <c r="IF113" s="48">
        <v>0</v>
      </c>
      <c r="IG113" s="48">
        <v>0</v>
      </c>
      <c r="IH113" s="48">
        <v>3774990</v>
      </c>
      <c r="II113" s="48">
        <v>127831</v>
      </c>
      <c r="IJ113" s="48">
        <v>92370</v>
      </c>
      <c r="IK113" s="48">
        <v>0</v>
      </c>
      <c r="IL113" s="48">
        <v>220201</v>
      </c>
      <c r="IP113" s="48">
        <v>9095</v>
      </c>
      <c r="IQ113" s="48">
        <v>0</v>
      </c>
      <c r="IR113" s="48">
        <v>0</v>
      </c>
      <c r="IS113" s="48">
        <v>0</v>
      </c>
      <c r="IT113" s="48">
        <v>0</v>
      </c>
      <c r="IU113" s="48">
        <v>0</v>
      </c>
      <c r="IV113" s="48">
        <v>1</v>
      </c>
      <c r="IW113" s="48">
        <v>0</v>
      </c>
      <c r="IX113" s="48">
        <v>0</v>
      </c>
    </row>
    <row r="114" spans="1:258" s="48" customFormat="1">
      <c r="A114" s="47">
        <v>101821</v>
      </c>
      <c r="C114" s="48">
        <v>4</v>
      </c>
      <c r="E114" s="48">
        <v>0</v>
      </c>
      <c r="F114" s="48" t="s">
        <v>330</v>
      </c>
      <c r="G114" s="48">
        <v>1</v>
      </c>
      <c r="H114" s="48">
        <v>0</v>
      </c>
      <c r="I114" s="48" t="s">
        <v>537</v>
      </c>
      <c r="J114" s="48">
        <v>0</v>
      </c>
      <c r="L114" s="48">
        <v>12</v>
      </c>
      <c r="M114" s="48" t="s">
        <v>538</v>
      </c>
      <c r="N114" s="48" t="s">
        <v>537</v>
      </c>
      <c r="O114" s="48" t="s">
        <v>537</v>
      </c>
      <c r="P114" s="48">
        <v>0</v>
      </c>
      <c r="R114" s="48">
        <v>207.14099999999999</v>
      </c>
      <c r="S114" s="48">
        <v>0</v>
      </c>
      <c r="T114" s="48">
        <v>0</v>
      </c>
      <c r="U114" s="48">
        <v>6.7000000000000004E-2</v>
      </c>
      <c r="V114" s="48">
        <v>7.0709999999999997</v>
      </c>
      <c r="W114" s="48">
        <v>0</v>
      </c>
      <c r="X114" s="48">
        <v>0</v>
      </c>
      <c r="Y114" s="48">
        <v>0</v>
      </c>
      <c r="Z114" s="48">
        <v>207.14099999999999</v>
      </c>
      <c r="AA114" s="48">
        <v>0</v>
      </c>
      <c r="AB114" s="48">
        <v>0</v>
      </c>
      <c r="AC114" s="48">
        <v>2.0089999999999999</v>
      </c>
      <c r="AD114" s="48">
        <v>180.44</v>
      </c>
      <c r="AE114" s="48">
        <v>1.29</v>
      </c>
      <c r="AF114" s="48">
        <v>0</v>
      </c>
      <c r="AG114" s="48">
        <v>10.356999999999999</v>
      </c>
      <c r="AH114" s="48">
        <v>0</v>
      </c>
      <c r="AI114" s="48">
        <v>0</v>
      </c>
      <c r="AJ114" s="48">
        <v>0</v>
      </c>
      <c r="AK114" s="48">
        <v>0</v>
      </c>
      <c r="AL114" s="48">
        <v>0</v>
      </c>
      <c r="AM114" s="48">
        <v>0</v>
      </c>
      <c r="AN114" s="48">
        <v>0</v>
      </c>
      <c r="AO114" s="48">
        <v>0</v>
      </c>
      <c r="AP114" s="48">
        <v>0</v>
      </c>
      <c r="AQ114" s="48">
        <v>6</v>
      </c>
      <c r="AR114" s="48">
        <v>0</v>
      </c>
      <c r="AS114" s="48">
        <v>0</v>
      </c>
      <c r="AT114" s="48">
        <v>1</v>
      </c>
      <c r="AU114" s="48">
        <v>0</v>
      </c>
      <c r="AV114" s="48">
        <v>0</v>
      </c>
      <c r="AW114" s="48">
        <v>9.1470000000000002</v>
      </c>
      <c r="AX114" s="48">
        <v>26.169</v>
      </c>
      <c r="AY114" s="48">
        <v>0</v>
      </c>
      <c r="AZ114" s="48">
        <v>0</v>
      </c>
      <c r="BA114" s="48">
        <v>43.219000000000001</v>
      </c>
      <c r="BB114" s="48">
        <v>154.77500000000001</v>
      </c>
      <c r="BC114" s="48">
        <v>154</v>
      </c>
      <c r="BD114" s="48">
        <v>0</v>
      </c>
      <c r="BE114" s="48">
        <v>6</v>
      </c>
      <c r="BF114" s="48">
        <v>0</v>
      </c>
      <c r="BG114" s="48">
        <v>0</v>
      </c>
      <c r="BH114" s="48">
        <v>23</v>
      </c>
      <c r="BI114" s="48">
        <v>1</v>
      </c>
      <c r="BJ114" s="48">
        <v>0</v>
      </c>
      <c r="BK114" s="48">
        <v>5078</v>
      </c>
      <c r="BL114" s="48">
        <v>6152</v>
      </c>
      <c r="BM114" s="48">
        <v>952176</v>
      </c>
      <c r="BN114" s="48">
        <v>0</v>
      </c>
      <c r="BO114" s="48">
        <v>108951</v>
      </c>
      <c r="BP114" s="48">
        <v>0</v>
      </c>
      <c r="BQ114" s="48">
        <v>0</v>
      </c>
      <c r="BR114" s="48">
        <v>0</v>
      </c>
      <c r="BS114" s="48">
        <v>0</v>
      </c>
      <c r="BT114" s="48">
        <v>189482</v>
      </c>
      <c r="BU114" s="48">
        <v>0</v>
      </c>
      <c r="BV114" s="48">
        <v>208608</v>
      </c>
      <c r="BW114" s="48">
        <v>19126</v>
      </c>
      <c r="BX114" s="48">
        <v>160990</v>
      </c>
      <c r="BY114" s="48">
        <v>0</v>
      </c>
      <c r="BZ114" s="48">
        <v>0</v>
      </c>
      <c r="CA114" s="48">
        <v>0</v>
      </c>
      <c r="CB114" s="48">
        <v>0</v>
      </c>
      <c r="CC114" s="48">
        <v>70088</v>
      </c>
      <c r="CD114" s="48">
        <v>0</v>
      </c>
      <c r="CE114" s="48">
        <v>231078</v>
      </c>
      <c r="CF114" s="48">
        <v>49621</v>
      </c>
      <c r="CG114" s="48">
        <v>358942</v>
      </c>
      <c r="CH114" s="48">
        <v>0</v>
      </c>
      <c r="CI114" s="48">
        <v>358942</v>
      </c>
      <c r="CJ114" s="48">
        <v>3250</v>
      </c>
      <c r="CK114" s="48">
        <v>4429</v>
      </c>
      <c r="CL114" s="48">
        <v>0</v>
      </c>
      <c r="CM114" s="48">
        <v>4429</v>
      </c>
      <c r="CN114" s="48">
        <v>0</v>
      </c>
      <c r="CO114" s="48">
        <v>0</v>
      </c>
      <c r="CP114" s="48">
        <v>0</v>
      </c>
      <c r="CQ114" s="48">
        <v>0</v>
      </c>
      <c r="CR114" s="48">
        <v>0</v>
      </c>
      <c r="CS114" s="48">
        <v>0</v>
      </c>
      <c r="CT114" s="48">
        <v>0</v>
      </c>
      <c r="CU114" s="48">
        <v>0</v>
      </c>
      <c r="CV114" s="48">
        <v>0</v>
      </c>
      <c r="CW114" s="48">
        <v>0</v>
      </c>
      <c r="CX114" s="48">
        <v>0</v>
      </c>
      <c r="CY114" s="48">
        <v>0</v>
      </c>
      <c r="CZ114" s="48">
        <v>0</v>
      </c>
      <c r="DA114" s="48">
        <v>0</v>
      </c>
      <c r="DB114" s="48">
        <v>0</v>
      </c>
      <c r="DC114" s="48">
        <v>0</v>
      </c>
      <c r="DD114" s="48">
        <v>0</v>
      </c>
      <c r="DE114" s="48">
        <v>0</v>
      </c>
      <c r="DF114" s="48">
        <v>0</v>
      </c>
      <c r="DG114" s="48">
        <v>0</v>
      </c>
      <c r="DH114" s="48">
        <v>3250</v>
      </c>
      <c r="DI114" s="48">
        <v>0</v>
      </c>
      <c r="DJ114" s="48">
        <v>0</v>
      </c>
      <c r="DK114" s="48">
        <v>0</v>
      </c>
      <c r="DL114" s="48">
        <v>0</v>
      </c>
      <c r="DM114" s="48">
        <v>0</v>
      </c>
      <c r="DN114" s="48">
        <v>0</v>
      </c>
      <c r="DO114" s="48">
        <v>0</v>
      </c>
      <c r="DP114" s="48">
        <v>0</v>
      </c>
      <c r="DQ114" s="48">
        <v>0</v>
      </c>
      <c r="DR114" s="48">
        <v>0</v>
      </c>
      <c r="DS114" s="48">
        <v>0</v>
      </c>
      <c r="DU114" s="48">
        <v>1804854</v>
      </c>
      <c r="DV114" s="48">
        <v>0</v>
      </c>
      <c r="DW114" s="48">
        <v>0</v>
      </c>
      <c r="DX114" s="48">
        <v>0</v>
      </c>
      <c r="DY114" s="48">
        <v>0</v>
      </c>
      <c r="DZ114" s="48">
        <v>286.61700000000002</v>
      </c>
      <c r="EA114" s="48">
        <v>59330</v>
      </c>
      <c r="EB114" s="48">
        <v>207</v>
      </c>
      <c r="EC114" s="48">
        <v>108951</v>
      </c>
      <c r="ED114" s="48">
        <v>0</v>
      </c>
      <c r="EE114" s="48">
        <v>1695903</v>
      </c>
      <c r="EG114" s="48">
        <v>0</v>
      </c>
      <c r="EH114" s="48">
        <v>0</v>
      </c>
      <c r="EI114" s="48">
        <v>0</v>
      </c>
      <c r="EJ114" s="48">
        <v>0</v>
      </c>
      <c r="EK114" s="48">
        <v>0</v>
      </c>
      <c r="EL114" s="48">
        <v>0</v>
      </c>
      <c r="EM114" s="48">
        <v>0</v>
      </c>
      <c r="EN114" s="48">
        <v>0</v>
      </c>
      <c r="EO114" s="48">
        <v>0</v>
      </c>
      <c r="EP114" s="48">
        <v>0</v>
      </c>
      <c r="EQ114" s="48">
        <v>0</v>
      </c>
      <c r="ER114" s="48">
        <v>0</v>
      </c>
      <c r="ES114" s="48">
        <v>0</v>
      </c>
      <c r="ET114" s="48">
        <v>0</v>
      </c>
      <c r="EU114" s="48">
        <v>0</v>
      </c>
      <c r="EV114" s="48">
        <v>0</v>
      </c>
      <c r="EW114" s="48">
        <v>0</v>
      </c>
      <c r="EX114" s="48">
        <v>1863274</v>
      </c>
      <c r="EY114" s="48">
        <v>114151</v>
      </c>
      <c r="EZ114" s="48">
        <v>1916145</v>
      </c>
      <c r="FA114" s="48">
        <v>0</v>
      </c>
      <c r="FB114" s="48">
        <v>0</v>
      </c>
      <c r="FC114" s="48">
        <v>0</v>
      </c>
      <c r="FD114" s="48">
        <v>53220</v>
      </c>
      <c r="FE114" s="48">
        <v>0</v>
      </c>
      <c r="FF114" s="48">
        <v>0</v>
      </c>
      <c r="FG114" s="48">
        <v>0</v>
      </c>
      <c r="FH114" s="48">
        <v>0</v>
      </c>
      <c r="FJ114" s="48">
        <v>0</v>
      </c>
      <c r="FK114" s="48">
        <v>0</v>
      </c>
      <c r="FL114" s="48">
        <v>0</v>
      </c>
      <c r="FM114" s="48">
        <v>0</v>
      </c>
      <c r="FO114" s="48">
        <v>0</v>
      </c>
      <c r="FP114" s="48">
        <v>0</v>
      </c>
      <c r="FQ114" s="48" t="s">
        <v>120</v>
      </c>
      <c r="FR114" s="48">
        <v>207.14099999999999</v>
      </c>
      <c r="FS114" s="48">
        <v>0</v>
      </c>
      <c r="FT114" s="48">
        <v>0</v>
      </c>
      <c r="FU114" s="48">
        <v>0</v>
      </c>
      <c r="FV114" s="48">
        <v>0</v>
      </c>
      <c r="FW114" s="48">
        <v>0</v>
      </c>
      <c r="FX114" s="48">
        <v>0</v>
      </c>
      <c r="FY114" s="48">
        <v>0</v>
      </c>
      <c r="FZ114" s="48">
        <v>0</v>
      </c>
      <c r="GA114" s="48">
        <v>0</v>
      </c>
      <c r="GB114" s="52">
        <v>5.3545445599999998E-2</v>
      </c>
      <c r="GC114" s="52">
        <v>4.68582762E-2</v>
      </c>
      <c r="GD114" s="48">
        <v>0</v>
      </c>
      <c r="GE114" s="48">
        <v>0</v>
      </c>
      <c r="GM114" s="48">
        <v>0</v>
      </c>
      <c r="GN114" s="48">
        <v>0</v>
      </c>
      <c r="GP114" s="48">
        <v>0</v>
      </c>
      <c r="GQ114" s="48">
        <v>0</v>
      </c>
      <c r="GR114" s="48">
        <v>0</v>
      </c>
      <c r="GS114" s="48">
        <v>355.48500000000001</v>
      </c>
      <c r="GT114" s="48">
        <v>1975475</v>
      </c>
      <c r="GU114" s="48">
        <v>0</v>
      </c>
      <c r="GV114" s="48">
        <v>1600659</v>
      </c>
      <c r="GW114" s="48">
        <v>0</v>
      </c>
      <c r="GX114" s="48">
        <v>0</v>
      </c>
      <c r="GY114" s="48">
        <v>0</v>
      </c>
      <c r="GZ114" s="48">
        <v>0</v>
      </c>
      <c r="HA114" s="48">
        <v>0</v>
      </c>
      <c r="HB114" s="48">
        <v>0</v>
      </c>
      <c r="HC114" s="48">
        <v>4804.7056220000004</v>
      </c>
      <c r="HD114" s="48">
        <v>154.77500000000001</v>
      </c>
      <c r="HE114" s="48">
        <v>1</v>
      </c>
      <c r="HF114" s="48">
        <v>0</v>
      </c>
      <c r="HG114" s="48">
        <v>5078</v>
      </c>
      <c r="HH114" s="48">
        <v>5078</v>
      </c>
      <c r="HI114" s="48">
        <v>1</v>
      </c>
      <c r="HJ114" s="48">
        <v>10.357049999999999</v>
      </c>
      <c r="HK114" s="48">
        <v>0</v>
      </c>
      <c r="HL114" s="48">
        <v>0</v>
      </c>
      <c r="HM114" s="48">
        <v>0</v>
      </c>
      <c r="HN114" s="48">
        <v>0</v>
      </c>
      <c r="HO114" s="48">
        <v>0</v>
      </c>
      <c r="HP114" s="48">
        <v>0</v>
      </c>
      <c r="HQ114" s="48">
        <v>0</v>
      </c>
      <c r="HR114" s="48">
        <v>0</v>
      </c>
      <c r="HS114" s="48">
        <v>0.97309000000000001</v>
      </c>
      <c r="HT114" s="48">
        <v>1708000</v>
      </c>
      <c r="HU114" s="48">
        <v>0</v>
      </c>
      <c r="HV114" s="48">
        <v>0</v>
      </c>
      <c r="HW114" s="48">
        <v>384046</v>
      </c>
      <c r="HX114" s="48">
        <v>192023</v>
      </c>
      <c r="HY114" s="48">
        <v>0</v>
      </c>
      <c r="IA114" s="48">
        <v>0</v>
      </c>
      <c r="IB114" s="48">
        <v>0</v>
      </c>
      <c r="IC114" s="48">
        <v>0</v>
      </c>
      <c r="ID114" s="48">
        <v>0</v>
      </c>
      <c r="IE114" s="48">
        <v>0</v>
      </c>
      <c r="IF114" s="48">
        <v>0</v>
      </c>
      <c r="IG114" s="48">
        <v>0</v>
      </c>
      <c r="IH114" s="48">
        <v>1600659</v>
      </c>
      <c r="II114" s="48">
        <v>108951</v>
      </c>
      <c r="IJ114" s="48">
        <v>315486</v>
      </c>
      <c r="IK114" s="48">
        <v>0</v>
      </c>
      <c r="IL114" s="48">
        <v>424437</v>
      </c>
      <c r="IP114" s="48">
        <v>9095</v>
      </c>
      <c r="IQ114" s="48">
        <v>0</v>
      </c>
      <c r="IR114" s="48">
        <v>0</v>
      </c>
      <c r="IS114" s="48">
        <v>0</v>
      </c>
      <c r="IT114" s="48">
        <v>0</v>
      </c>
      <c r="IU114" s="48">
        <v>0</v>
      </c>
      <c r="IV114" s="48">
        <v>1</v>
      </c>
      <c r="IW114" s="48">
        <v>0</v>
      </c>
      <c r="IX114" s="48">
        <v>0</v>
      </c>
    </row>
    <row r="115" spans="1:258" s="48" customFormat="1">
      <c r="A115" s="47">
        <v>101822</v>
      </c>
      <c r="C115" s="48">
        <v>4</v>
      </c>
      <c r="E115" s="48">
        <v>0</v>
      </c>
      <c r="F115" s="48" t="s">
        <v>330</v>
      </c>
      <c r="G115" s="48">
        <v>1</v>
      </c>
      <c r="H115" s="48">
        <v>0</v>
      </c>
      <c r="I115" s="48" t="s">
        <v>537</v>
      </c>
      <c r="J115" s="48">
        <v>0</v>
      </c>
      <c r="L115" s="48">
        <v>12</v>
      </c>
      <c r="M115" s="48" t="s">
        <v>538</v>
      </c>
      <c r="N115" s="48" t="s">
        <v>537</v>
      </c>
      <c r="O115" s="48" t="s">
        <v>537</v>
      </c>
      <c r="P115" s="48">
        <v>0</v>
      </c>
      <c r="R115" s="48">
        <v>111.422</v>
      </c>
      <c r="S115" s="48">
        <v>0</v>
      </c>
      <c r="T115" s="48">
        <v>0</v>
      </c>
      <c r="U115" s="48">
        <v>6.9000000000000006E-2</v>
      </c>
      <c r="V115" s="48">
        <v>2.1789999999999998</v>
      </c>
      <c r="W115" s="48">
        <v>0</v>
      </c>
      <c r="X115" s="48">
        <v>0</v>
      </c>
      <c r="Y115" s="48">
        <v>0</v>
      </c>
      <c r="Z115" s="48">
        <v>111.422</v>
      </c>
      <c r="AA115" s="48">
        <v>0</v>
      </c>
      <c r="AB115" s="48">
        <v>0</v>
      </c>
      <c r="AC115" s="48">
        <v>0</v>
      </c>
      <c r="AD115" s="48">
        <v>69.989999999999995</v>
      </c>
      <c r="AE115" s="48">
        <v>0</v>
      </c>
      <c r="AF115" s="48">
        <v>0</v>
      </c>
      <c r="AG115" s="48">
        <v>2.617</v>
      </c>
      <c r="AH115" s="48">
        <v>0</v>
      </c>
      <c r="AI115" s="48">
        <v>0</v>
      </c>
      <c r="AJ115" s="48">
        <v>0</v>
      </c>
      <c r="AK115" s="48">
        <v>0</v>
      </c>
      <c r="AL115" s="48">
        <v>0</v>
      </c>
      <c r="AM115" s="48">
        <v>0</v>
      </c>
      <c r="AN115" s="48">
        <v>0</v>
      </c>
      <c r="AO115" s="48">
        <v>0</v>
      </c>
      <c r="AP115" s="48">
        <v>0</v>
      </c>
      <c r="AQ115" s="48">
        <v>0</v>
      </c>
      <c r="AR115" s="48">
        <v>0</v>
      </c>
      <c r="AS115" s="48">
        <v>0</v>
      </c>
      <c r="AT115" s="48">
        <v>0</v>
      </c>
      <c r="AU115" s="48">
        <v>0</v>
      </c>
      <c r="AV115" s="48">
        <v>0</v>
      </c>
      <c r="AW115" s="48">
        <v>2.2480000000000002</v>
      </c>
      <c r="AX115" s="48">
        <v>6.8819999999999997</v>
      </c>
      <c r="AY115" s="48">
        <v>0</v>
      </c>
      <c r="AZ115" s="48">
        <v>0</v>
      </c>
      <c r="BA115" s="48">
        <v>0</v>
      </c>
      <c r="BB115" s="48">
        <v>109.17400000000001</v>
      </c>
      <c r="BC115" s="48">
        <v>129.16999999999999</v>
      </c>
      <c r="BD115" s="48">
        <v>0</v>
      </c>
      <c r="BE115" s="48">
        <v>0</v>
      </c>
      <c r="BF115" s="48">
        <v>0</v>
      </c>
      <c r="BG115" s="48">
        <v>0</v>
      </c>
      <c r="BH115" s="48">
        <v>0</v>
      </c>
      <c r="BI115" s="48">
        <v>1</v>
      </c>
      <c r="BJ115" s="48">
        <v>0</v>
      </c>
      <c r="BK115" s="48">
        <v>5078</v>
      </c>
      <c r="BL115" s="48">
        <v>6152</v>
      </c>
      <c r="BM115" s="48">
        <v>671638</v>
      </c>
      <c r="BN115" s="48">
        <v>0</v>
      </c>
      <c r="BO115" s="48">
        <v>51061</v>
      </c>
      <c r="BP115" s="48">
        <v>0</v>
      </c>
      <c r="BQ115" s="48">
        <v>0</v>
      </c>
      <c r="BR115" s="48">
        <v>0</v>
      </c>
      <c r="BS115" s="48">
        <v>0</v>
      </c>
      <c r="BT115" s="48">
        <v>158931</v>
      </c>
      <c r="BU115" s="48">
        <v>0</v>
      </c>
      <c r="BV115" s="48">
        <v>158931</v>
      </c>
      <c r="BW115" s="48">
        <v>0</v>
      </c>
      <c r="BX115" s="48">
        <v>42338</v>
      </c>
      <c r="BY115" s="48">
        <v>0</v>
      </c>
      <c r="BZ115" s="48">
        <v>0</v>
      </c>
      <c r="CA115" s="48">
        <v>0</v>
      </c>
      <c r="CB115" s="48">
        <v>0</v>
      </c>
      <c r="CC115" s="48">
        <v>17710</v>
      </c>
      <c r="CD115" s="48">
        <v>0</v>
      </c>
      <c r="CE115" s="48">
        <v>60048</v>
      </c>
      <c r="CF115" s="48">
        <v>19247</v>
      </c>
      <c r="CG115" s="48">
        <v>0</v>
      </c>
      <c r="CH115" s="48">
        <v>0</v>
      </c>
      <c r="CI115" s="48">
        <v>0</v>
      </c>
      <c r="CJ115" s="48">
        <v>0</v>
      </c>
      <c r="CK115" s="48">
        <v>0</v>
      </c>
      <c r="CL115" s="48">
        <v>0</v>
      </c>
      <c r="CM115" s="48">
        <v>0</v>
      </c>
      <c r="CN115" s="48">
        <v>0</v>
      </c>
      <c r="CO115" s="48">
        <v>0</v>
      </c>
      <c r="CP115" s="48">
        <v>0</v>
      </c>
      <c r="CQ115" s="48">
        <v>0</v>
      </c>
      <c r="CR115" s="48">
        <v>0</v>
      </c>
      <c r="CS115" s="48">
        <v>0</v>
      </c>
      <c r="CT115" s="48">
        <v>0</v>
      </c>
      <c r="CU115" s="48">
        <v>0</v>
      </c>
      <c r="CV115" s="48">
        <v>0</v>
      </c>
      <c r="CW115" s="48">
        <v>0</v>
      </c>
      <c r="CX115" s="48">
        <v>0</v>
      </c>
      <c r="CY115" s="48">
        <v>0</v>
      </c>
      <c r="CZ115" s="48">
        <v>0</v>
      </c>
      <c r="DA115" s="48">
        <v>0</v>
      </c>
      <c r="DB115" s="48">
        <v>0</v>
      </c>
      <c r="DC115" s="48">
        <v>0</v>
      </c>
      <c r="DD115" s="48">
        <v>0</v>
      </c>
      <c r="DE115" s="48">
        <v>0</v>
      </c>
      <c r="DF115" s="48">
        <v>0</v>
      </c>
      <c r="DG115" s="48">
        <v>0</v>
      </c>
      <c r="DH115" s="48">
        <v>0</v>
      </c>
      <c r="DI115" s="48">
        <v>0</v>
      </c>
      <c r="DJ115" s="48">
        <v>54197</v>
      </c>
      <c r="DK115" s="48">
        <v>0</v>
      </c>
      <c r="DL115" s="48">
        <v>0</v>
      </c>
      <c r="DM115" s="48">
        <v>0</v>
      </c>
      <c r="DN115" s="48">
        <v>54197</v>
      </c>
      <c r="DO115" s="48">
        <v>0</v>
      </c>
      <c r="DP115" s="48">
        <v>0</v>
      </c>
      <c r="DQ115" s="48">
        <v>0</v>
      </c>
      <c r="DR115" s="48">
        <v>0</v>
      </c>
      <c r="DS115" s="48">
        <v>54197</v>
      </c>
      <c r="DU115" s="48">
        <v>964061</v>
      </c>
      <c r="DV115" s="48">
        <v>0</v>
      </c>
      <c r="DW115" s="48">
        <v>0</v>
      </c>
      <c r="DX115" s="48">
        <v>0</v>
      </c>
      <c r="DY115" s="48">
        <v>0</v>
      </c>
      <c r="DZ115" s="48">
        <v>286.61700000000002</v>
      </c>
      <c r="EA115" s="48">
        <v>31814</v>
      </c>
      <c r="EB115" s="48">
        <v>111</v>
      </c>
      <c r="EC115" s="48">
        <v>51061</v>
      </c>
      <c r="ED115" s="48">
        <v>0</v>
      </c>
      <c r="EE115" s="48">
        <v>913000</v>
      </c>
      <c r="EG115" s="48">
        <v>0</v>
      </c>
      <c r="EH115" s="48">
        <v>0</v>
      </c>
      <c r="EI115" s="48">
        <v>0</v>
      </c>
      <c r="EJ115" s="48">
        <v>0</v>
      </c>
      <c r="EK115" s="48">
        <v>0</v>
      </c>
      <c r="EL115" s="48">
        <v>0</v>
      </c>
      <c r="EM115" s="48">
        <v>0</v>
      </c>
      <c r="EN115" s="48">
        <v>0</v>
      </c>
      <c r="EO115" s="48">
        <v>0</v>
      </c>
      <c r="EP115" s="48">
        <v>0</v>
      </c>
      <c r="EQ115" s="48">
        <v>0</v>
      </c>
      <c r="ER115" s="48">
        <v>0</v>
      </c>
      <c r="ES115" s="48">
        <v>0</v>
      </c>
      <c r="ET115" s="48">
        <v>0</v>
      </c>
      <c r="EU115" s="48">
        <v>0</v>
      </c>
      <c r="EV115" s="48">
        <v>0</v>
      </c>
      <c r="EW115" s="48">
        <v>0</v>
      </c>
      <c r="EX115" s="48">
        <v>997925</v>
      </c>
      <c r="EY115" s="48">
        <v>57921</v>
      </c>
      <c r="EZ115" s="48">
        <v>1017172</v>
      </c>
      <c r="FA115" s="48">
        <v>0</v>
      </c>
      <c r="FB115" s="48">
        <v>0</v>
      </c>
      <c r="FC115" s="48">
        <v>0</v>
      </c>
      <c r="FD115" s="48">
        <v>27004</v>
      </c>
      <c r="FE115" s="48">
        <v>0</v>
      </c>
      <c r="FF115" s="48">
        <v>0</v>
      </c>
      <c r="FG115" s="48">
        <v>0</v>
      </c>
      <c r="FH115" s="48">
        <v>0</v>
      </c>
      <c r="FJ115" s="48">
        <v>0</v>
      </c>
      <c r="FK115" s="48">
        <v>0</v>
      </c>
      <c r="FL115" s="48">
        <v>0</v>
      </c>
      <c r="FM115" s="48">
        <v>0</v>
      </c>
      <c r="FO115" s="48">
        <v>0</v>
      </c>
      <c r="FP115" s="48">
        <v>0</v>
      </c>
      <c r="FQ115" s="48" t="s">
        <v>209</v>
      </c>
      <c r="FR115" s="48">
        <v>111.422</v>
      </c>
      <c r="FS115" s="48">
        <v>0</v>
      </c>
      <c r="FT115" s="48">
        <v>0</v>
      </c>
      <c r="FU115" s="48">
        <v>0</v>
      </c>
      <c r="FV115" s="48">
        <v>0</v>
      </c>
      <c r="FW115" s="48">
        <v>0</v>
      </c>
      <c r="FX115" s="48">
        <v>0</v>
      </c>
      <c r="FY115" s="48">
        <v>0</v>
      </c>
      <c r="FZ115" s="48">
        <v>0</v>
      </c>
      <c r="GA115" s="48">
        <v>0</v>
      </c>
      <c r="GB115" s="52">
        <v>5.3545445599999998E-2</v>
      </c>
      <c r="GC115" s="52">
        <v>4.68582762E-2</v>
      </c>
      <c r="GD115" s="48">
        <v>0</v>
      </c>
      <c r="GE115" s="48">
        <v>0</v>
      </c>
      <c r="GM115" s="48">
        <v>0</v>
      </c>
      <c r="GN115" s="48">
        <v>0</v>
      </c>
      <c r="GP115" s="48">
        <v>0</v>
      </c>
      <c r="GQ115" s="48">
        <v>0</v>
      </c>
      <c r="GR115" s="48">
        <v>0</v>
      </c>
      <c r="GS115" s="48">
        <v>180.375</v>
      </c>
      <c r="GT115" s="48">
        <v>1048986</v>
      </c>
      <c r="GU115" s="48">
        <v>0</v>
      </c>
      <c r="GV115" s="48">
        <v>1608514</v>
      </c>
      <c r="GW115" s="48">
        <v>0</v>
      </c>
      <c r="GX115" s="48">
        <v>0</v>
      </c>
      <c r="GY115" s="48">
        <v>0</v>
      </c>
      <c r="GZ115" s="48">
        <v>0</v>
      </c>
      <c r="HA115" s="48">
        <v>0</v>
      </c>
      <c r="HB115" s="48">
        <v>0</v>
      </c>
      <c r="HC115" s="48">
        <v>4804.7056220000004</v>
      </c>
      <c r="HD115" s="48">
        <v>109.17400000000001</v>
      </c>
      <c r="HE115" s="48">
        <v>1</v>
      </c>
      <c r="HF115" s="48">
        <v>0</v>
      </c>
      <c r="HG115" s="48">
        <v>5078</v>
      </c>
      <c r="HH115" s="48">
        <v>5078</v>
      </c>
      <c r="HI115" s="48">
        <v>1</v>
      </c>
      <c r="HJ115" s="48">
        <v>5.5711000000000004</v>
      </c>
      <c r="HK115" s="48">
        <v>0</v>
      </c>
      <c r="HL115" s="48">
        <v>0</v>
      </c>
      <c r="HM115" s="48">
        <v>0</v>
      </c>
      <c r="HN115" s="48">
        <v>0</v>
      </c>
      <c r="HO115" s="48">
        <v>0</v>
      </c>
      <c r="HP115" s="48">
        <v>0</v>
      </c>
      <c r="HQ115" s="48">
        <v>0</v>
      </c>
      <c r="HR115" s="48">
        <v>0</v>
      </c>
      <c r="HS115" s="48">
        <v>0.97309000000000001</v>
      </c>
      <c r="HT115" s="48">
        <v>866651</v>
      </c>
      <c r="HU115" s="48">
        <v>0</v>
      </c>
      <c r="HV115" s="48">
        <v>0</v>
      </c>
      <c r="HW115" s="48">
        <v>384046</v>
      </c>
      <c r="HX115" s="48">
        <v>192023</v>
      </c>
      <c r="HY115" s="48">
        <v>0</v>
      </c>
      <c r="IA115" s="48">
        <v>0</v>
      </c>
      <c r="IB115" s="48">
        <v>0</v>
      </c>
      <c r="IC115" s="48">
        <v>0</v>
      </c>
      <c r="ID115" s="48">
        <v>0</v>
      </c>
      <c r="IE115" s="48">
        <v>0</v>
      </c>
      <c r="IF115" s="48">
        <v>0</v>
      </c>
      <c r="IG115" s="48">
        <v>0</v>
      </c>
      <c r="IH115" s="48">
        <v>1608514</v>
      </c>
      <c r="II115" s="48">
        <v>51061</v>
      </c>
      <c r="IJ115" s="48">
        <v>-591342</v>
      </c>
      <c r="IK115" s="48">
        <v>0</v>
      </c>
      <c r="IL115" s="48">
        <v>-540281</v>
      </c>
      <c r="IP115" s="48">
        <v>9095</v>
      </c>
      <c r="IQ115" s="48">
        <v>0</v>
      </c>
      <c r="IR115" s="48">
        <v>0</v>
      </c>
      <c r="IS115" s="48">
        <v>0</v>
      </c>
      <c r="IT115" s="48">
        <v>0</v>
      </c>
      <c r="IU115" s="48">
        <v>0</v>
      </c>
      <c r="IV115" s="48">
        <v>1</v>
      </c>
      <c r="IW115" s="48">
        <v>0</v>
      </c>
      <c r="IX115" s="48">
        <v>0</v>
      </c>
    </row>
    <row r="116" spans="1:258" s="48" customFormat="1">
      <c r="A116" s="47">
        <v>101828</v>
      </c>
      <c r="C116" s="48">
        <v>4</v>
      </c>
      <c r="E116" s="48">
        <v>0</v>
      </c>
      <c r="F116" s="48" t="s">
        <v>330</v>
      </c>
      <c r="G116" s="48">
        <v>1</v>
      </c>
      <c r="H116" s="48">
        <v>0</v>
      </c>
      <c r="I116" s="48" t="s">
        <v>537</v>
      </c>
      <c r="J116" s="48">
        <v>0</v>
      </c>
      <c r="L116" s="48">
        <v>12</v>
      </c>
      <c r="M116" s="48" t="s">
        <v>538</v>
      </c>
      <c r="N116" s="48" t="s">
        <v>537</v>
      </c>
      <c r="O116" s="48" t="s">
        <v>537</v>
      </c>
      <c r="P116" s="48">
        <v>0</v>
      </c>
      <c r="R116" s="48">
        <v>1309.75</v>
      </c>
      <c r="S116" s="48">
        <v>0</v>
      </c>
      <c r="T116" s="48">
        <v>0</v>
      </c>
      <c r="U116" s="48">
        <v>0.88600000000000001</v>
      </c>
      <c r="V116" s="48">
        <v>8.0190000000000001</v>
      </c>
      <c r="W116" s="48">
        <v>3.8690000000000002</v>
      </c>
      <c r="X116" s="48">
        <v>0</v>
      </c>
      <c r="Y116" s="48">
        <v>0</v>
      </c>
      <c r="Z116" s="48">
        <v>1309.75</v>
      </c>
      <c r="AA116" s="48">
        <v>0</v>
      </c>
      <c r="AB116" s="48">
        <v>0</v>
      </c>
      <c r="AC116" s="48">
        <v>0</v>
      </c>
      <c r="AD116" s="48">
        <v>125.44</v>
      </c>
      <c r="AE116" s="48">
        <v>0</v>
      </c>
      <c r="AF116" s="48">
        <v>0</v>
      </c>
      <c r="AG116" s="48">
        <v>9.2720000000000002</v>
      </c>
      <c r="AH116" s="48">
        <v>0</v>
      </c>
      <c r="AI116" s="48">
        <v>0</v>
      </c>
      <c r="AJ116" s="48">
        <v>0</v>
      </c>
      <c r="AK116" s="48">
        <v>0</v>
      </c>
      <c r="AL116" s="48">
        <v>0</v>
      </c>
      <c r="AM116" s="48">
        <v>0</v>
      </c>
      <c r="AN116" s="48">
        <v>0</v>
      </c>
      <c r="AO116" s="48">
        <v>0</v>
      </c>
      <c r="AP116" s="48">
        <v>0</v>
      </c>
      <c r="AQ116" s="48">
        <v>0</v>
      </c>
      <c r="AR116" s="48">
        <v>0</v>
      </c>
      <c r="AS116" s="48">
        <v>0</v>
      </c>
      <c r="AT116" s="48">
        <v>0</v>
      </c>
      <c r="AU116" s="48">
        <v>0</v>
      </c>
      <c r="AV116" s="48">
        <v>0</v>
      </c>
      <c r="AW116" s="48">
        <v>12.773999999999999</v>
      </c>
      <c r="AX116" s="48">
        <v>40.094000000000001</v>
      </c>
      <c r="AY116" s="48">
        <v>0</v>
      </c>
      <c r="AZ116" s="48">
        <v>0</v>
      </c>
      <c r="BA116" s="48">
        <v>8.6679999999999993</v>
      </c>
      <c r="BB116" s="48">
        <v>1288.308</v>
      </c>
      <c r="BC116" s="48">
        <v>1269.33</v>
      </c>
      <c r="BD116" s="48">
        <v>528.53499999999997</v>
      </c>
      <c r="BE116" s="48">
        <v>0</v>
      </c>
      <c r="BF116" s="48">
        <v>0</v>
      </c>
      <c r="BG116" s="48">
        <v>0</v>
      </c>
      <c r="BH116" s="48">
        <v>50</v>
      </c>
      <c r="BI116" s="48">
        <v>1</v>
      </c>
      <c r="BJ116" s="48">
        <v>0</v>
      </c>
      <c r="BK116" s="48">
        <v>5078</v>
      </c>
      <c r="BL116" s="48">
        <v>6152</v>
      </c>
      <c r="BM116" s="48">
        <v>7925671</v>
      </c>
      <c r="BN116" s="48">
        <v>0</v>
      </c>
      <c r="BO116" s="48">
        <v>410251</v>
      </c>
      <c r="BP116" s="48">
        <v>325155</v>
      </c>
      <c r="BQ116" s="48">
        <v>0</v>
      </c>
      <c r="BR116" s="48">
        <v>325155</v>
      </c>
      <c r="BS116" s="48">
        <v>0</v>
      </c>
      <c r="BT116" s="48">
        <v>1561784</v>
      </c>
      <c r="BU116" s="48">
        <v>0</v>
      </c>
      <c r="BV116" s="48">
        <v>1561784</v>
      </c>
      <c r="BW116" s="48">
        <v>0</v>
      </c>
      <c r="BX116" s="48">
        <v>246658</v>
      </c>
      <c r="BY116" s="48">
        <v>0</v>
      </c>
      <c r="BZ116" s="48">
        <v>0</v>
      </c>
      <c r="CA116" s="48">
        <v>0</v>
      </c>
      <c r="CB116" s="48">
        <v>0</v>
      </c>
      <c r="CC116" s="48">
        <v>62745</v>
      </c>
      <c r="CD116" s="48">
        <v>0</v>
      </c>
      <c r="CE116" s="48">
        <v>309403</v>
      </c>
      <c r="CF116" s="48">
        <v>34496</v>
      </c>
      <c r="CG116" s="48">
        <v>71989</v>
      </c>
      <c r="CH116" s="48">
        <v>0</v>
      </c>
      <c r="CI116" s="48">
        <v>71989</v>
      </c>
      <c r="CJ116" s="48">
        <v>0</v>
      </c>
      <c r="CK116" s="48">
        <v>0</v>
      </c>
      <c r="CL116" s="48">
        <v>0</v>
      </c>
      <c r="CM116" s="48">
        <v>0</v>
      </c>
      <c r="CN116" s="48">
        <v>0</v>
      </c>
      <c r="CO116" s="48">
        <v>0</v>
      </c>
      <c r="CP116" s="48">
        <v>0</v>
      </c>
      <c r="CQ116" s="48">
        <v>0</v>
      </c>
      <c r="CR116" s="48">
        <v>0</v>
      </c>
      <c r="CS116" s="48">
        <v>0</v>
      </c>
      <c r="CT116" s="48">
        <v>0</v>
      </c>
      <c r="CU116" s="48">
        <v>0</v>
      </c>
      <c r="CV116" s="48">
        <v>0</v>
      </c>
      <c r="CW116" s="48">
        <v>0</v>
      </c>
      <c r="CX116" s="48">
        <v>0</v>
      </c>
      <c r="CY116" s="48">
        <v>0</v>
      </c>
      <c r="CZ116" s="48">
        <v>0</v>
      </c>
      <c r="DA116" s="48">
        <v>0</v>
      </c>
      <c r="DB116" s="48">
        <v>0</v>
      </c>
      <c r="DC116" s="48">
        <v>0</v>
      </c>
      <c r="DD116" s="48">
        <v>0</v>
      </c>
      <c r="DE116" s="48">
        <v>0</v>
      </c>
      <c r="DF116" s="48">
        <v>0</v>
      </c>
      <c r="DG116" s="48">
        <v>0</v>
      </c>
      <c r="DH116" s="48">
        <v>0</v>
      </c>
      <c r="DI116" s="48">
        <v>0</v>
      </c>
      <c r="DJ116" s="48">
        <v>39833</v>
      </c>
      <c r="DK116" s="48">
        <v>0</v>
      </c>
      <c r="DL116" s="48">
        <v>0</v>
      </c>
      <c r="DM116" s="48">
        <v>0</v>
      </c>
      <c r="DN116" s="48">
        <v>39833</v>
      </c>
      <c r="DO116" s="48">
        <v>0</v>
      </c>
      <c r="DP116" s="48">
        <v>0</v>
      </c>
      <c r="DQ116" s="48">
        <v>0</v>
      </c>
      <c r="DR116" s="48">
        <v>0</v>
      </c>
      <c r="DS116" s="48">
        <v>39833</v>
      </c>
      <c r="DU116" s="48">
        <v>10268331</v>
      </c>
      <c r="DV116" s="48">
        <v>0</v>
      </c>
      <c r="DW116" s="48">
        <v>0</v>
      </c>
      <c r="DX116" s="48">
        <v>0</v>
      </c>
      <c r="DY116" s="48">
        <v>0</v>
      </c>
      <c r="DZ116" s="48">
        <v>286.61700000000002</v>
      </c>
      <c r="EA116" s="48">
        <v>375755</v>
      </c>
      <c r="EB116" s="48">
        <v>1311</v>
      </c>
      <c r="EC116" s="48">
        <v>410251</v>
      </c>
      <c r="ED116" s="48">
        <v>0</v>
      </c>
      <c r="EE116" s="48">
        <v>9858080</v>
      </c>
      <c r="EG116" s="48">
        <v>0</v>
      </c>
      <c r="EH116" s="48">
        <v>0</v>
      </c>
      <c r="EI116" s="48">
        <v>0</v>
      </c>
      <c r="EJ116" s="48">
        <v>0</v>
      </c>
      <c r="EK116" s="48">
        <v>0</v>
      </c>
      <c r="EL116" s="48">
        <v>0</v>
      </c>
      <c r="EM116" s="48">
        <v>0</v>
      </c>
      <c r="EN116" s="48">
        <v>0</v>
      </c>
      <c r="EO116" s="48">
        <v>0</v>
      </c>
      <c r="EP116" s="48">
        <v>0</v>
      </c>
      <c r="EQ116" s="48">
        <v>0</v>
      </c>
      <c r="ER116" s="48">
        <v>0</v>
      </c>
      <c r="ES116" s="48">
        <v>0</v>
      </c>
      <c r="ET116" s="48">
        <v>0</v>
      </c>
      <c r="EU116" s="48">
        <v>0</v>
      </c>
      <c r="EV116" s="48">
        <v>0</v>
      </c>
      <c r="EW116" s="48">
        <v>0</v>
      </c>
      <c r="EX116" s="48">
        <v>10830133</v>
      </c>
      <c r="EY116" s="48">
        <v>662961</v>
      </c>
      <c r="EZ116" s="48">
        <v>10864629</v>
      </c>
      <c r="FA116" s="48">
        <v>0</v>
      </c>
      <c r="FB116" s="48">
        <v>0</v>
      </c>
      <c r="FC116" s="48">
        <v>0</v>
      </c>
      <c r="FD116" s="48">
        <v>309092</v>
      </c>
      <c r="FE116" s="48">
        <v>0</v>
      </c>
      <c r="FF116" s="48">
        <v>0</v>
      </c>
      <c r="FG116" s="48">
        <v>0</v>
      </c>
      <c r="FH116" s="48">
        <v>0</v>
      </c>
      <c r="FJ116" s="48">
        <v>0</v>
      </c>
      <c r="FK116" s="48">
        <v>0</v>
      </c>
      <c r="FL116" s="48">
        <v>0</v>
      </c>
      <c r="FM116" s="48">
        <v>0</v>
      </c>
      <c r="FO116" s="48">
        <v>0</v>
      </c>
      <c r="FP116" s="48">
        <v>0</v>
      </c>
      <c r="FQ116" s="48" t="s">
        <v>21</v>
      </c>
      <c r="FR116" s="48">
        <v>1309.75</v>
      </c>
      <c r="FS116" s="48">
        <v>0</v>
      </c>
      <c r="FT116" s="48">
        <v>0</v>
      </c>
      <c r="FU116" s="48">
        <v>0</v>
      </c>
      <c r="FV116" s="48">
        <v>0</v>
      </c>
      <c r="FW116" s="48">
        <v>0</v>
      </c>
      <c r="FX116" s="48">
        <v>0</v>
      </c>
      <c r="FY116" s="48">
        <v>0</v>
      </c>
      <c r="FZ116" s="48">
        <v>0</v>
      </c>
      <c r="GA116" s="48">
        <v>0</v>
      </c>
      <c r="GB116" s="52">
        <v>5.3545445599999998E-2</v>
      </c>
      <c r="GC116" s="52">
        <v>4.68582762E-2</v>
      </c>
      <c r="GD116" s="48">
        <v>0</v>
      </c>
      <c r="GE116" s="48">
        <v>0</v>
      </c>
      <c r="GM116" s="48">
        <v>0</v>
      </c>
      <c r="GN116" s="48">
        <v>0</v>
      </c>
      <c r="GP116" s="48">
        <v>0</v>
      </c>
      <c r="GQ116" s="48">
        <v>0</v>
      </c>
      <c r="GR116" s="48">
        <v>0</v>
      </c>
      <c r="GS116" s="48">
        <v>2064.5770000000002</v>
      </c>
      <c r="GT116" s="48">
        <v>11240384</v>
      </c>
      <c r="GU116" s="48">
        <v>0</v>
      </c>
      <c r="GV116" s="48">
        <v>11418978</v>
      </c>
      <c r="GW116" s="48">
        <v>0</v>
      </c>
      <c r="GX116" s="48">
        <v>0</v>
      </c>
      <c r="GY116" s="48">
        <v>0</v>
      </c>
      <c r="GZ116" s="48">
        <v>0</v>
      </c>
      <c r="HA116" s="48">
        <v>0</v>
      </c>
      <c r="HB116" s="48">
        <v>0</v>
      </c>
      <c r="HC116" s="48">
        <v>4804.7056220000004</v>
      </c>
      <c r="HD116" s="48">
        <v>1288.308</v>
      </c>
      <c r="HE116" s="48">
        <v>1</v>
      </c>
      <c r="HF116" s="48">
        <v>0</v>
      </c>
      <c r="HG116" s="48">
        <v>5078</v>
      </c>
      <c r="HH116" s="48">
        <v>5078</v>
      </c>
      <c r="HI116" s="48">
        <v>1</v>
      </c>
      <c r="HJ116" s="48">
        <v>65.487499999999997</v>
      </c>
      <c r="HK116" s="48">
        <v>0</v>
      </c>
      <c r="HL116" s="48">
        <v>0</v>
      </c>
      <c r="HM116" s="48">
        <v>0</v>
      </c>
      <c r="HN116" s="48">
        <v>0</v>
      </c>
      <c r="HO116" s="48">
        <v>0</v>
      </c>
      <c r="HP116" s="48">
        <v>0</v>
      </c>
      <c r="HQ116" s="48">
        <v>0</v>
      </c>
      <c r="HR116" s="48">
        <v>0</v>
      </c>
      <c r="HS116" s="48">
        <v>0.97309000000000001</v>
      </c>
      <c r="HT116" s="48">
        <v>9919685</v>
      </c>
      <c r="HU116" s="48">
        <v>0</v>
      </c>
      <c r="HV116" s="48">
        <v>0</v>
      </c>
      <c r="HW116" s="48">
        <v>384046</v>
      </c>
      <c r="HX116" s="48">
        <v>192023</v>
      </c>
      <c r="HY116" s="48">
        <v>0</v>
      </c>
      <c r="IA116" s="48">
        <v>0</v>
      </c>
      <c r="IB116" s="48">
        <v>0</v>
      </c>
      <c r="IC116" s="48">
        <v>0</v>
      </c>
      <c r="ID116" s="48">
        <v>0</v>
      </c>
      <c r="IE116" s="48">
        <v>0</v>
      </c>
      <c r="IF116" s="48">
        <v>0</v>
      </c>
      <c r="IG116" s="48">
        <v>0</v>
      </c>
      <c r="IH116" s="48">
        <v>11418978</v>
      </c>
      <c r="II116" s="48">
        <v>410251</v>
      </c>
      <c r="IJ116" s="48">
        <v>-554349</v>
      </c>
      <c r="IK116" s="48">
        <v>0</v>
      </c>
      <c r="IL116" s="48">
        <v>-144098</v>
      </c>
      <c r="IP116" s="48">
        <v>9095</v>
      </c>
      <c r="IQ116" s="48">
        <v>0</v>
      </c>
      <c r="IR116" s="48">
        <v>0</v>
      </c>
      <c r="IS116" s="48">
        <v>0</v>
      </c>
      <c r="IT116" s="48">
        <v>0</v>
      </c>
      <c r="IU116" s="48">
        <v>0</v>
      </c>
      <c r="IV116" s="48">
        <v>1</v>
      </c>
      <c r="IW116" s="48">
        <v>0</v>
      </c>
      <c r="IX116" s="48">
        <v>0</v>
      </c>
    </row>
    <row r="117" spans="1:258" s="48" customFormat="1">
      <c r="A117" s="47">
        <v>101829</v>
      </c>
      <c r="C117" s="48">
        <v>4</v>
      </c>
      <c r="E117" s="48">
        <v>0</v>
      </c>
      <c r="F117" s="48" t="s">
        <v>330</v>
      </c>
      <c r="G117" s="48">
        <v>1</v>
      </c>
      <c r="H117" s="48">
        <v>0</v>
      </c>
      <c r="I117" s="48" t="s">
        <v>537</v>
      </c>
      <c r="J117" s="48">
        <v>0</v>
      </c>
      <c r="L117" s="48">
        <v>12</v>
      </c>
      <c r="M117" s="48" t="s">
        <v>538</v>
      </c>
      <c r="N117" s="48" t="s">
        <v>537</v>
      </c>
      <c r="O117" s="48" t="s">
        <v>537</v>
      </c>
      <c r="P117" s="48">
        <v>0</v>
      </c>
      <c r="R117" s="48">
        <v>101.467</v>
      </c>
      <c r="S117" s="48">
        <v>0</v>
      </c>
      <c r="T117" s="48">
        <v>0</v>
      </c>
      <c r="U117" s="48">
        <v>2.4E-2</v>
      </c>
      <c r="V117" s="48">
        <v>0.93200000000000005</v>
      </c>
      <c r="W117" s="48">
        <v>0</v>
      </c>
      <c r="X117" s="48">
        <v>0</v>
      </c>
      <c r="Y117" s="48">
        <v>0</v>
      </c>
      <c r="Z117" s="48">
        <v>101.467</v>
      </c>
      <c r="AA117" s="48">
        <v>0</v>
      </c>
      <c r="AB117" s="48">
        <v>0</v>
      </c>
      <c r="AC117" s="48">
        <v>0</v>
      </c>
      <c r="AD117" s="48">
        <v>0</v>
      </c>
      <c r="AE117" s="48">
        <v>0</v>
      </c>
      <c r="AF117" s="48">
        <v>0</v>
      </c>
      <c r="AG117" s="48">
        <v>0</v>
      </c>
      <c r="AH117" s="48">
        <v>0</v>
      </c>
      <c r="AI117" s="48">
        <v>0</v>
      </c>
      <c r="AJ117" s="48">
        <v>0</v>
      </c>
      <c r="AK117" s="48">
        <v>0</v>
      </c>
      <c r="AL117" s="48">
        <v>0</v>
      </c>
      <c r="AM117" s="48">
        <v>0</v>
      </c>
      <c r="AN117" s="48">
        <v>0</v>
      </c>
      <c r="AO117" s="48">
        <v>0</v>
      </c>
      <c r="AP117" s="48">
        <v>0</v>
      </c>
      <c r="AQ117" s="48">
        <v>3</v>
      </c>
      <c r="AR117" s="48">
        <v>0</v>
      </c>
      <c r="AS117" s="48">
        <v>0</v>
      </c>
      <c r="AT117" s="48">
        <v>0</v>
      </c>
      <c r="AU117" s="48">
        <v>0</v>
      </c>
      <c r="AV117" s="48">
        <v>0</v>
      </c>
      <c r="AW117" s="48">
        <v>0.95599999999999996</v>
      </c>
      <c r="AX117" s="48">
        <v>2.9159999999999999</v>
      </c>
      <c r="AY117" s="48">
        <v>0</v>
      </c>
      <c r="AZ117" s="48">
        <v>0</v>
      </c>
      <c r="BA117" s="48">
        <v>0</v>
      </c>
      <c r="BB117" s="48">
        <v>100.511</v>
      </c>
      <c r="BC117" s="48">
        <v>123.67</v>
      </c>
      <c r="BD117" s="48">
        <v>19.059000000000001</v>
      </c>
      <c r="BE117" s="48">
        <v>0</v>
      </c>
      <c r="BF117" s="48">
        <v>0</v>
      </c>
      <c r="BG117" s="48">
        <v>0</v>
      </c>
      <c r="BH117" s="48">
        <v>0</v>
      </c>
      <c r="BI117" s="48">
        <v>1</v>
      </c>
      <c r="BJ117" s="48">
        <v>0</v>
      </c>
      <c r="BK117" s="48">
        <v>5078</v>
      </c>
      <c r="BL117" s="48">
        <v>6152</v>
      </c>
      <c r="BM117" s="48">
        <v>618344</v>
      </c>
      <c r="BN117" s="48">
        <v>0</v>
      </c>
      <c r="BO117" s="48">
        <v>28948</v>
      </c>
      <c r="BP117" s="48">
        <v>11725</v>
      </c>
      <c r="BQ117" s="48">
        <v>0</v>
      </c>
      <c r="BR117" s="48">
        <v>11725</v>
      </c>
      <c r="BS117" s="48">
        <v>0</v>
      </c>
      <c r="BT117" s="48">
        <v>152164</v>
      </c>
      <c r="BU117" s="48">
        <v>0</v>
      </c>
      <c r="BV117" s="48">
        <v>152164</v>
      </c>
      <c r="BW117" s="48">
        <v>0</v>
      </c>
      <c r="BX117" s="48">
        <v>17939</v>
      </c>
      <c r="BY117" s="48">
        <v>0</v>
      </c>
      <c r="BZ117" s="48">
        <v>0</v>
      </c>
      <c r="CA117" s="48">
        <v>0</v>
      </c>
      <c r="CB117" s="48">
        <v>0</v>
      </c>
      <c r="CC117" s="48">
        <v>0</v>
      </c>
      <c r="CD117" s="48">
        <v>0</v>
      </c>
      <c r="CE117" s="48">
        <v>17939</v>
      </c>
      <c r="CF117" s="48">
        <v>0</v>
      </c>
      <c r="CG117" s="48">
        <v>0</v>
      </c>
      <c r="CH117" s="48">
        <v>0</v>
      </c>
      <c r="CI117" s="48">
        <v>0</v>
      </c>
      <c r="CJ117" s="48">
        <v>1500</v>
      </c>
      <c r="CK117" s="48">
        <v>0</v>
      </c>
      <c r="CL117" s="48">
        <v>0</v>
      </c>
      <c r="CM117" s="48">
        <v>0</v>
      </c>
      <c r="CN117" s="48">
        <v>0</v>
      </c>
      <c r="CO117" s="48">
        <v>0</v>
      </c>
      <c r="CP117" s="48">
        <v>0</v>
      </c>
      <c r="CQ117" s="48">
        <v>0</v>
      </c>
      <c r="CR117" s="48">
        <v>0</v>
      </c>
      <c r="CS117" s="48">
        <v>0</v>
      </c>
      <c r="CT117" s="48">
        <v>0</v>
      </c>
      <c r="CU117" s="48">
        <v>0</v>
      </c>
      <c r="CV117" s="48">
        <v>0</v>
      </c>
      <c r="CW117" s="48">
        <v>0</v>
      </c>
      <c r="CX117" s="48">
        <v>0</v>
      </c>
      <c r="CY117" s="48">
        <v>0</v>
      </c>
      <c r="CZ117" s="48">
        <v>0</v>
      </c>
      <c r="DA117" s="48">
        <v>0</v>
      </c>
      <c r="DB117" s="48">
        <v>0</v>
      </c>
      <c r="DC117" s="48">
        <v>0</v>
      </c>
      <c r="DD117" s="48">
        <v>0</v>
      </c>
      <c r="DE117" s="48">
        <v>0</v>
      </c>
      <c r="DF117" s="48">
        <v>0</v>
      </c>
      <c r="DG117" s="48">
        <v>0</v>
      </c>
      <c r="DH117" s="48">
        <v>1500</v>
      </c>
      <c r="DI117" s="48">
        <v>0</v>
      </c>
      <c r="DJ117" s="48">
        <v>0</v>
      </c>
      <c r="DK117" s="48">
        <v>0</v>
      </c>
      <c r="DL117" s="48">
        <v>0</v>
      </c>
      <c r="DM117" s="48">
        <v>0</v>
      </c>
      <c r="DN117" s="48">
        <v>0</v>
      </c>
      <c r="DO117" s="48">
        <v>0</v>
      </c>
      <c r="DP117" s="48">
        <v>0</v>
      </c>
      <c r="DQ117" s="48">
        <v>0</v>
      </c>
      <c r="DR117" s="48">
        <v>0</v>
      </c>
      <c r="DS117" s="48">
        <v>0</v>
      </c>
      <c r="DU117" s="48">
        <v>800172</v>
      </c>
      <c r="DV117" s="48">
        <v>0</v>
      </c>
      <c r="DW117" s="48">
        <v>0</v>
      </c>
      <c r="DX117" s="48">
        <v>0</v>
      </c>
      <c r="DY117" s="48">
        <v>0</v>
      </c>
      <c r="DZ117" s="48">
        <v>286.61700000000002</v>
      </c>
      <c r="EA117" s="48">
        <v>28948</v>
      </c>
      <c r="EB117" s="48">
        <v>101</v>
      </c>
      <c r="EC117" s="48">
        <v>28948</v>
      </c>
      <c r="ED117" s="48">
        <v>0</v>
      </c>
      <c r="EE117" s="48">
        <v>771224</v>
      </c>
      <c r="EG117" s="48">
        <v>0</v>
      </c>
      <c r="EH117" s="48">
        <v>0</v>
      </c>
      <c r="EI117" s="48">
        <v>0</v>
      </c>
      <c r="EJ117" s="48">
        <v>0</v>
      </c>
      <c r="EK117" s="48">
        <v>0</v>
      </c>
      <c r="EL117" s="48">
        <v>0</v>
      </c>
      <c r="EM117" s="48">
        <v>0</v>
      </c>
      <c r="EN117" s="48">
        <v>0</v>
      </c>
      <c r="EO117" s="48">
        <v>0</v>
      </c>
      <c r="EP117" s="48">
        <v>0</v>
      </c>
      <c r="EQ117" s="48">
        <v>0</v>
      </c>
      <c r="ER117" s="48">
        <v>0</v>
      </c>
      <c r="ES117" s="48">
        <v>0</v>
      </c>
      <c r="ET117" s="48">
        <v>0</v>
      </c>
      <c r="EU117" s="48">
        <v>0</v>
      </c>
      <c r="EV117" s="48">
        <v>0</v>
      </c>
      <c r="EW117" s="48">
        <v>0</v>
      </c>
      <c r="EX117" s="48">
        <v>847525</v>
      </c>
      <c r="EY117" s="48">
        <v>52039</v>
      </c>
      <c r="EZ117" s="48">
        <v>849025</v>
      </c>
      <c r="FA117" s="48">
        <v>0</v>
      </c>
      <c r="FB117" s="48">
        <v>0</v>
      </c>
      <c r="FC117" s="48">
        <v>0</v>
      </c>
      <c r="FD117" s="48">
        <v>24262</v>
      </c>
      <c r="FE117" s="48">
        <v>0</v>
      </c>
      <c r="FF117" s="48">
        <v>0</v>
      </c>
      <c r="FG117" s="48">
        <v>0</v>
      </c>
      <c r="FH117" s="48">
        <v>0</v>
      </c>
      <c r="FJ117" s="48">
        <v>0</v>
      </c>
      <c r="FK117" s="48">
        <v>0</v>
      </c>
      <c r="FL117" s="48">
        <v>0</v>
      </c>
      <c r="FM117" s="48">
        <v>0</v>
      </c>
      <c r="FO117" s="48">
        <v>0</v>
      </c>
      <c r="FP117" s="48">
        <v>0</v>
      </c>
      <c r="FQ117" s="48" t="s">
        <v>22</v>
      </c>
      <c r="FR117" s="48">
        <v>101.467</v>
      </c>
      <c r="FS117" s="48">
        <v>0</v>
      </c>
      <c r="FT117" s="48">
        <v>0</v>
      </c>
      <c r="FU117" s="48">
        <v>0</v>
      </c>
      <c r="FV117" s="48">
        <v>0</v>
      </c>
      <c r="FW117" s="48">
        <v>0</v>
      </c>
      <c r="FX117" s="48">
        <v>0</v>
      </c>
      <c r="FY117" s="48">
        <v>0</v>
      </c>
      <c r="FZ117" s="48">
        <v>0</v>
      </c>
      <c r="GA117" s="48">
        <v>0</v>
      </c>
      <c r="GB117" s="52">
        <v>5.3545445599999998E-2</v>
      </c>
      <c r="GC117" s="52">
        <v>4.68582762E-2</v>
      </c>
      <c r="GD117" s="48">
        <v>0</v>
      </c>
      <c r="GE117" s="48">
        <v>0</v>
      </c>
      <c r="GM117" s="48">
        <v>0</v>
      </c>
      <c r="GN117" s="48">
        <v>0</v>
      </c>
      <c r="GP117" s="48">
        <v>0</v>
      </c>
      <c r="GQ117" s="48">
        <v>0</v>
      </c>
      <c r="GR117" s="48">
        <v>0</v>
      </c>
      <c r="GS117" s="48">
        <v>162.05799999999999</v>
      </c>
      <c r="GT117" s="48">
        <v>877973</v>
      </c>
      <c r="GU117" s="48">
        <v>0</v>
      </c>
      <c r="GV117" s="48">
        <v>846471</v>
      </c>
      <c r="GW117" s="48">
        <v>0</v>
      </c>
      <c r="GX117" s="48">
        <v>0</v>
      </c>
      <c r="GY117" s="48">
        <v>0</v>
      </c>
      <c r="GZ117" s="48">
        <v>0</v>
      </c>
      <c r="HA117" s="48">
        <v>0</v>
      </c>
      <c r="HB117" s="48">
        <v>0</v>
      </c>
      <c r="HC117" s="48">
        <v>4804.7056220000004</v>
      </c>
      <c r="HD117" s="48">
        <v>100.511</v>
      </c>
      <c r="HE117" s="48">
        <v>1</v>
      </c>
      <c r="HF117" s="48">
        <v>0</v>
      </c>
      <c r="HG117" s="48">
        <v>5078</v>
      </c>
      <c r="HH117" s="48">
        <v>5078</v>
      </c>
      <c r="HI117" s="48">
        <v>1</v>
      </c>
      <c r="HJ117" s="48">
        <v>5.0733499999999996</v>
      </c>
      <c r="HK117" s="48">
        <v>0</v>
      </c>
      <c r="HL117" s="48">
        <v>0</v>
      </c>
      <c r="HM117" s="48">
        <v>0</v>
      </c>
      <c r="HN117" s="48">
        <v>0</v>
      </c>
      <c r="HO117" s="48">
        <v>0</v>
      </c>
      <c r="HP117" s="48">
        <v>0</v>
      </c>
      <c r="HQ117" s="48">
        <v>0</v>
      </c>
      <c r="HR117" s="48">
        <v>0</v>
      </c>
      <c r="HS117" s="48">
        <v>0.97309000000000001</v>
      </c>
      <c r="HT117" s="48">
        <v>778640</v>
      </c>
      <c r="HU117" s="48">
        <v>0</v>
      </c>
      <c r="HV117" s="48">
        <v>0</v>
      </c>
      <c r="HW117" s="48">
        <v>384046</v>
      </c>
      <c r="HX117" s="48">
        <v>192023</v>
      </c>
      <c r="HY117" s="48">
        <v>0</v>
      </c>
      <c r="IA117" s="48">
        <v>0</v>
      </c>
      <c r="IB117" s="48">
        <v>0</v>
      </c>
      <c r="IC117" s="48">
        <v>0</v>
      </c>
      <c r="ID117" s="48">
        <v>0</v>
      </c>
      <c r="IE117" s="48">
        <v>0</v>
      </c>
      <c r="IF117" s="48">
        <v>0</v>
      </c>
      <c r="IG117" s="48">
        <v>0</v>
      </c>
      <c r="IH117" s="48">
        <v>846471</v>
      </c>
      <c r="II117" s="48">
        <v>28948</v>
      </c>
      <c r="IJ117" s="48">
        <v>2554</v>
      </c>
      <c r="IK117" s="48">
        <v>0</v>
      </c>
      <c r="IL117" s="48">
        <v>31502</v>
      </c>
      <c r="IP117" s="48">
        <v>9095</v>
      </c>
      <c r="IQ117" s="48">
        <v>0</v>
      </c>
      <c r="IR117" s="48">
        <v>0</v>
      </c>
      <c r="IS117" s="48">
        <v>0</v>
      </c>
      <c r="IT117" s="48">
        <v>0</v>
      </c>
      <c r="IU117" s="48">
        <v>0</v>
      </c>
      <c r="IV117" s="48">
        <v>1</v>
      </c>
      <c r="IW117" s="48">
        <v>0</v>
      </c>
      <c r="IX117" s="48">
        <v>0</v>
      </c>
    </row>
    <row r="118" spans="1:258" s="48" customFormat="1">
      <c r="A118" s="47">
        <v>101833</v>
      </c>
      <c r="C118" s="48">
        <v>4</v>
      </c>
      <c r="E118" s="48">
        <v>0</v>
      </c>
      <c r="F118" s="48" t="s">
        <v>330</v>
      </c>
      <c r="G118" s="48">
        <v>1</v>
      </c>
      <c r="H118" s="48">
        <v>0</v>
      </c>
      <c r="I118" s="48" t="s">
        <v>537</v>
      </c>
      <c r="J118" s="48">
        <v>0</v>
      </c>
      <c r="L118" s="48">
        <v>12</v>
      </c>
      <c r="M118" s="48" t="s">
        <v>538</v>
      </c>
      <c r="N118" s="48" t="s">
        <v>537</v>
      </c>
      <c r="O118" s="48" t="s">
        <v>537</v>
      </c>
      <c r="P118" s="48">
        <v>0</v>
      </c>
      <c r="R118" s="48">
        <v>239.20599999999999</v>
      </c>
      <c r="S118" s="48">
        <v>0</v>
      </c>
      <c r="T118" s="48">
        <v>0</v>
      </c>
      <c r="U118" s="48">
        <v>0.51400000000000001</v>
      </c>
      <c r="V118" s="48">
        <v>3.073</v>
      </c>
      <c r="W118" s="48">
        <v>2.3330000000000002</v>
      </c>
      <c r="X118" s="48">
        <v>0</v>
      </c>
      <c r="Y118" s="48">
        <v>0</v>
      </c>
      <c r="Z118" s="48">
        <v>239.20599999999999</v>
      </c>
      <c r="AA118" s="48">
        <v>0</v>
      </c>
      <c r="AB118" s="48">
        <v>0</v>
      </c>
      <c r="AC118" s="48">
        <v>0</v>
      </c>
      <c r="AD118" s="48">
        <v>0</v>
      </c>
      <c r="AE118" s="48">
        <v>0</v>
      </c>
      <c r="AF118" s="48">
        <v>0</v>
      </c>
      <c r="AG118" s="48">
        <v>33.024999999999999</v>
      </c>
      <c r="AH118" s="48">
        <v>0</v>
      </c>
      <c r="AI118" s="48">
        <v>0</v>
      </c>
      <c r="AJ118" s="48">
        <v>0</v>
      </c>
      <c r="AK118" s="48">
        <v>0</v>
      </c>
      <c r="AL118" s="48">
        <v>0</v>
      </c>
      <c r="AM118" s="48">
        <v>0</v>
      </c>
      <c r="AN118" s="48">
        <v>0</v>
      </c>
      <c r="AO118" s="48">
        <v>0</v>
      </c>
      <c r="AP118" s="48">
        <v>0</v>
      </c>
      <c r="AQ118" s="48">
        <v>0</v>
      </c>
      <c r="AR118" s="48">
        <v>0</v>
      </c>
      <c r="AS118" s="48">
        <v>0</v>
      </c>
      <c r="AT118" s="48">
        <v>0</v>
      </c>
      <c r="AU118" s="48">
        <v>0</v>
      </c>
      <c r="AV118" s="48">
        <v>0</v>
      </c>
      <c r="AW118" s="48">
        <v>5.92</v>
      </c>
      <c r="AX118" s="48">
        <v>18.788</v>
      </c>
      <c r="AY118" s="48">
        <v>0</v>
      </c>
      <c r="AZ118" s="48">
        <v>0</v>
      </c>
      <c r="BA118" s="48">
        <v>0</v>
      </c>
      <c r="BB118" s="48">
        <v>233.286</v>
      </c>
      <c r="BC118" s="48">
        <v>372.33</v>
      </c>
      <c r="BD118" s="48">
        <v>144.369</v>
      </c>
      <c r="BE118" s="48">
        <v>0</v>
      </c>
      <c r="BF118" s="48">
        <v>0</v>
      </c>
      <c r="BG118" s="48">
        <v>0</v>
      </c>
      <c r="BH118" s="48">
        <v>0</v>
      </c>
      <c r="BI118" s="48">
        <v>1</v>
      </c>
      <c r="BJ118" s="48">
        <v>0</v>
      </c>
      <c r="BK118" s="48">
        <v>5078</v>
      </c>
      <c r="BL118" s="48">
        <v>6152</v>
      </c>
      <c r="BM118" s="48">
        <v>1435175</v>
      </c>
      <c r="BN118" s="48">
        <v>0</v>
      </c>
      <c r="BO118" s="48">
        <v>69648</v>
      </c>
      <c r="BP118" s="48">
        <v>88816</v>
      </c>
      <c r="BQ118" s="48">
        <v>0</v>
      </c>
      <c r="BR118" s="48">
        <v>88816</v>
      </c>
      <c r="BS118" s="48">
        <v>0</v>
      </c>
      <c r="BT118" s="48">
        <v>458115</v>
      </c>
      <c r="BU118" s="48">
        <v>0</v>
      </c>
      <c r="BV118" s="48">
        <v>458115</v>
      </c>
      <c r="BW118" s="48">
        <v>0</v>
      </c>
      <c r="BX118" s="48">
        <v>115584</v>
      </c>
      <c r="BY118" s="48">
        <v>0</v>
      </c>
      <c r="BZ118" s="48">
        <v>0</v>
      </c>
      <c r="CA118" s="48">
        <v>0</v>
      </c>
      <c r="CB118" s="48">
        <v>0</v>
      </c>
      <c r="CC118" s="48">
        <v>223487</v>
      </c>
      <c r="CD118" s="48">
        <v>0</v>
      </c>
      <c r="CE118" s="48">
        <v>339071</v>
      </c>
      <c r="CF118" s="48">
        <v>0</v>
      </c>
      <c r="CG118" s="48">
        <v>0</v>
      </c>
      <c r="CH118" s="48">
        <v>0</v>
      </c>
      <c r="CI118" s="48">
        <v>0</v>
      </c>
      <c r="CJ118" s="48">
        <v>0</v>
      </c>
      <c r="CK118" s="48">
        <v>0</v>
      </c>
      <c r="CL118" s="48">
        <v>0</v>
      </c>
      <c r="CM118" s="48">
        <v>0</v>
      </c>
      <c r="CN118" s="48">
        <v>0</v>
      </c>
      <c r="CO118" s="48">
        <v>0</v>
      </c>
      <c r="CP118" s="48">
        <v>0</v>
      </c>
      <c r="CQ118" s="48">
        <v>0</v>
      </c>
      <c r="CR118" s="48">
        <v>0</v>
      </c>
      <c r="CS118" s="48">
        <v>0</v>
      </c>
      <c r="CT118" s="48">
        <v>0</v>
      </c>
      <c r="CU118" s="48">
        <v>0</v>
      </c>
      <c r="CV118" s="48">
        <v>0</v>
      </c>
      <c r="CW118" s="48">
        <v>0</v>
      </c>
      <c r="CX118" s="48">
        <v>0</v>
      </c>
      <c r="CY118" s="48">
        <v>0</v>
      </c>
      <c r="CZ118" s="48">
        <v>0</v>
      </c>
      <c r="DA118" s="48">
        <v>0</v>
      </c>
      <c r="DB118" s="48">
        <v>0</v>
      </c>
      <c r="DC118" s="48">
        <v>0</v>
      </c>
      <c r="DD118" s="48">
        <v>0</v>
      </c>
      <c r="DE118" s="48">
        <v>0</v>
      </c>
      <c r="DF118" s="48">
        <v>0</v>
      </c>
      <c r="DG118" s="48">
        <v>0</v>
      </c>
      <c r="DH118" s="48">
        <v>0</v>
      </c>
      <c r="DI118" s="48">
        <v>0</v>
      </c>
      <c r="DJ118" s="48">
        <v>33796</v>
      </c>
      <c r="DK118" s="48">
        <v>0</v>
      </c>
      <c r="DL118" s="48">
        <v>0</v>
      </c>
      <c r="DM118" s="48">
        <v>0</v>
      </c>
      <c r="DN118" s="48">
        <v>33796</v>
      </c>
      <c r="DO118" s="48">
        <v>0</v>
      </c>
      <c r="DP118" s="48">
        <v>0</v>
      </c>
      <c r="DQ118" s="48">
        <v>0</v>
      </c>
      <c r="DR118" s="48">
        <v>0</v>
      </c>
      <c r="DS118" s="48">
        <v>33796</v>
      </c>
      <c r="DU118" s="48">
        <v>2354973</v>
      </c>
      <c r="DV118" s="48">
        <v>0</v>
      </c>
      <c r="DW118" s="48">
        <v>0</v>
      </c>
      <c r="DX118" s="48">
        <v>0</v>
      </c>
      <c r="DY118" s="48">
        <v>0</v>
      </c>
      <c r="DZ118" s="48">
        <v>286.61700000000002</v>
      </c>
      <c r="EA118" s="48">
        <v>69648</v>
      </c>
      <c r="EB118" s="48">
        <v>243</v>
      </c>
      <c r="EC118" s="48">
        <v>69648</v>
      </c>
      <c r="ED118" s="48">
        <v>0</v>
      </c>
      <c r="EE118" s="48">
        <v>2285325</v>
      </c>
      <c r="EG118" s="48">
        <v>0</v>
      </c>
      <c r="EH118" s="48">
        <v>0</v>
      </c>
      <c r="EI118" s="48">
        <v>0</v>
      </c>
      <c r="EJ118" s="48">
        <v>0</v>
      </c>
      <c r="EK118" s="48">
        <v>0</v>
      </c>
      <c r="EL118" s="48">
        <v>0</v>
      </c>
      <c r="EM118" s="48">
        <v>0</v>
      </c>
      <c r="EN118" s="48">
        <v>0</v>
      </c>
      <c r="EO118" s="48">
        <v>0</v>
      </c>
      <c r="EP118" s="48">
        <v>0</v>
      </c>
      <c r="EQ118" s="48">
        <v>0</v>
      </c>
      <c r="ER118" s="48">
        <v>0</v>
      </c>
      <c r="ES118" s="48">
        <v>0</v>
      </c>
      <c r="ET118" s="48">
        <v>0</v>
      </c>
      <c r="EU118" s="48">
        <v>0</v>
      </c>
      <c r="EV118" s="48">
        <v>0</v>
      </c>
      <c r="EW118" s="48">
        <v>0</v>
      </c>
      <c r="EX118" s="48">
        <v>2506661</v>
      </c>
      <c r="EY118" s="48">
        <v>150956</v>
      </c>
      <c r="EZ118" s="48">
        <v>2506661</v>
      </c>
      <c r="FA118" s="48">
        <v>0</v>
      </c>
      <c r="FB118" s="48">
        <v>0</v>
      </c>
      <c r="FC118" s="48">
        <v>0</v>
      </c>
      <c r="FD118" s="48">
        <v>70380</v>
      </c>
      <c r="FE118" s="48">
        <v>0</v>
      </c>
      <c r="FF118" s="48">
        <v>0</v>
      </c>
      <c r="FG118" s="48">
        <v>0</v>
      </c>
      <c r="FH118" s="48">
        <v>0</v>
      </c>
      <c r="FJ118" s="48">
        <v>0</v>
      </c>
      <c r="FK118" s="48">
        <v>0</v>
      </c>
      <c r="FL118" s="48">
        <v>0</v>
      </c>
      <c r="FM118" s="48">
        <v>0</v>
      </c>
      <c r="FO118" s="48">
        <v>0</v>
      </c>
      <c r="FP118" s="48">
        <v>0</v>
      </c>
      <c r="FQ118" s="48" t="s">
        <v>23</v>
      </c>
      <c r="FR118" s="48">
        <v>239.20599999999999</v>
      </c>
      <c r="FS118" s="48">
        <v>0</v>
      </c>
      <c r="FT118" s="48">
        <v>0</v>
      </c>
      <c r="FU118" s="48">
        <v>0</v>
      </c>
      <c r="FV118" s="48">
        <v>0</v>
      </c>
      <c r="FW118" s="48">
        <v>0</v>
      </c>
      <c r="FX118" s="48">
        <v>0</v>
      </c>
      <c r="FY118" s="48">
        <v>0</v>
      </c>
      <c r="FZ118" s="48">
        <v>0</v>
      </c>
      <c r="GA118" s="48">
        <v>0</v>
      </c>
      <c r="GB118" s="52">
        <v>5.3545445599999998E-2</v>
      </c>
      <c r="GC118" s="52">
        <v>4.68582762E-2</v>
      </c>
      <c r="GD118" s="48">
        <v>0</v>
      </c>
      <c r="GE118" s="48">
        <v>0</v>
      </c>
      <c r="GM118" s="48">
        <v>0</v>
      </c>
      <c r="GN118" s="48">
        <v>0</v>
      </c>
      <c r="GP118" s="48">
        <v>0</v>
      </c>
      <c r="GQ118" s="48">
        <v>0</v>
      </c>
      <c r="GR118" s="48">
        <v>0</v>
      </c>
      <c r="GS118" s="48">
        <v>470.10500000000002</v>
      </c>
      <c r="GT118" s="48">
        <v>2576309</v>
      </c>
      <c r="GU118" s="48">
        <v>0</v>
      </c>
      <c r="GV118" s="48">
        <v>2934568</v>
      </c>
      <c r="GW118" s="48">
        <v>0</v>
      </c>
      <c r="GX118" s="48">
        <v>0</v>
      </c>
      <c r="GY118" s="48">
        <v>0</v>
      </c>
      <c r="GZ118" s="48">
        <v>0</v>
      </c>
      <c r="HA118" s="48">
        <v>0</v>
      </c>
      <c r="HB118" s="48">
        <v>0</v>
      </c>
      <c r="HC118" s="48">
        <v>4804.7056220000004</v>
      </c>
      <c r="HD118" s="48">
        <v>233.286</v>
      </c>
      <c r="HE118" s="48">
        <v>1</v>
      </c>
      <c r="HF118" s="48">
        <v>0</v>
      </c>
      <c r="HG118" s="48">
        <v>5078</v>
      </c>
      <c r="HH118" s="48">
        <v>5078</v>
      </c>
      <c r="HI118" s="48">
        <v>1</v>
      </c>
      <c r="HJ118" s="48">
        <v>11.9603</v>
      </c>
      <c r="HK118" s="48">
        <v>0</v>
      </c>
      <c r="HL118" s="48">
        <v>0</v>
      </c>
      <c r="HM118" s="48">
        <v>0</v>
      </c>
      <c r="HN118" s="48">
        <v>0</v>
      </c>
      <c r="HO118" s="48">
        <v>0</v>
      </c>
      <c r="HP118" s="48">
        <v>0</v>
      </c>
      <c r="HQ118" s="48">
        <v>0</v>
      </c>
      <c r="HR118" s="48">
        <v>0</v>
      </c>
      <c r="HS118" s="48">
        <v>0.97309000000000001</v>
      </c>
      <c r="HT118" s="48">
        <v>2258715</v>
      </c>
      <c r="HU118" s="48">
        <v>0</v>
      </c>
      <c r="HV118" s="48">
        <v>0</v>
      </c>
      <c r="HW118" s="48">
        <v>384046</v>
      </c>
      <c r="HX118" s="48">
        <v>192023</v>
      </c>
      <c r="HY118" s="48">
        <v>0</v>
      </c>
      <c r="IA118" s="48">
        <v>0</v>
      </c>
      <c r="IB118" s="48">
        <v>0</v>
      </c>
      <c r="IC118" s="48">
        <v>0</v>
      </c>
      <c r="ID118" s="48">
        <v>0</v>
      </c>
      <c r="IE118" s="48">
        <v>0</v>
      </c>
      <c r="IF118" s="48">
        <v>0</v>
      </c>
      <c r="IG118" s="48">
        <v>0</v>
      </c>
      <c r="IH118" s="48">
        <v>2934568</v>
      </c>
      <c r="II118" s="48">
        <v>69648</v>
      </c>
      <c r="IJ118" s="48">
        <v>-427907</v>
      </c>
      <c r="IK118" s="48">
        <v>0</v>
      </c>
      <c r="IL118" s="48">
        <v>-358259</v>
      </c>
      <c r="IP118" s="48">
        <v>9095</v>
      </c>
      <c r="IQ118" s="48">
        <v>0</v>
      </c>
      <c r="IR118" s="48">
        <v>0</v>
      </c>
      <c r="IS118" s="48">
        <v>0</v>
      </c>
      <c r="IT118" s="48">
        <v>0</v>
      </c>
      <c r="IU118" s="48">
        <v>0</v>
      </c>
      <c r="IV118" s="48">
        <v>1</v>
      </c>
      <c r="IW118" s="48">
        <v>0</v>
      </c>
      <c r="IX118" s="48">
        <v>0</v>
      </c>
    </row>
    <row r="119" spans="1:258" s="48" customFormat="1">
      <c r="A119" s="47">
        <v>101837</v>
      </c>
      <c r="C119" s="48">
        <v>4</v>
      </c>
      <c r="E119" s="48">
        <v>0</v>
      </c>
      <c r="F119" s="48" t="s">
        <v>330</v>
      </c>
      <c r="G119" s="48">
        <v>1</v>
      </c>
      <c r="H119" s="48">
        <v>0</v>
      </c>
      <c r="I119" s="48" t="s">
        <v>537</v>
      </c>
      <c r="J119" s="48">
        <v>0</v>
      </c>
      <c r="L119" s="48">
        <v>12</v>
      </c>
      <c r="M119" s="48" t="s">
        <v>538</v>
      </c>
      <c r="N119" s="48" t="s">
        <v>537</v>
      </c>
      <c r="O119" s="48" t="s">
        <v>537</v>
      </c>
      <c r="P119" s="48">
        <v>0</v>
      </c>
      <c r="R119" s="48">
        <v>234.00700000000001</v>
      </c>
      <c r="S119" s="48">
        <v>0</v>
      </c>
      <c r="T119" s="48">
        <v>0</v>
      </c>
      <c r="U119" s="48">
        <v>0.27200000000000002</v>
      </c>
      <c r="V119" s="48">
        <v>0</v>
      </c>
      <c r="W119" s="48">
        <v>0</v>
      </c>
      <c r="X119" s="48">
        <v>0</v>
      </c>
      <c r="Y119" s="48">
        <v>0</v>
      </c>
      <c r="Z119" s="48">
        <v>234.00700000000001</v>
      </c>
      <c r="AA119" s="48">
        <v>0</v>
      </c>
      <c r="AB119" s="48">
        <v>0</v>
      </c>
      <c r="AC119" s="48">
        <v>0</v>
      </c>
      <c r="AD119" s="48">
        <v>179.5</v>
      </c>
      <c r="AE119" s="48">
        <v>0.14099999999999999</v>
      </c>
      <c r="AF119" s="48">
        <v>0</v>
      </c>
      <c r="AG119" s="48">
        <v>20.106999999999999</v>
      </c>
      <c r="AH119" s="48">
        <v>0</v>
      </c>
      <c r="AI119" s="48">
        <v>0</v>
      </c>
      <c r="AJ119" s="48">
        <v>0</v>
      </c>
      <c r="AK119" s="48">
        <v>0</v>
      </c>
      <c r="AL119" s="48">
        <v>0</v>
      </c>
      <c r="AM119" s="48">
        <v>0</v>
      </c>
      <c r="AN119" s="48">
        <v>0</v>
      </c>
      <c r="AO119" s="48">
        <v>0</v>
      </c>
      <c r="AP119" s="48">
        <v>0</v>
      </c>
      <c r="AQ119" s="48">
        <v>0</v>
      </c>
      <c r="AR119" s="48">
        <v>0</v>
      </c>
      <c r="AS119" s="48">
        <v>0</v>
      </c>
      <c r="AT119" s="48">
        <v>0</v>
      </c>
      <c r="AU119" s="48">
        <v>0</v>
      </c>
      <c r="AV119" s="48">
        <v>0</v>
      </c>
      <c r="AW119" s="48">
        <v>0.27200000000000002</v>
      </c>
      <c r="AX119" s="48">
        <v>1.36</v>
      </c>
      <c r="AY119" s="48">
        <v>0</v>
      </c>
      <c r="AZ119" s="48">
        <v>0</v>
      </c>
      <c r="BA119" s="48">
        <v>26.416</v>
      </c>
      <c r="BB119" s="48">
        <v>207.31899999999999</v>
      </c>
      <c r="BC119" s="48">
        <v>66.83</v>
      </c>
      <c r="BD119" s="48">
        <v>1.966</v>
      </c>
      <c r="BE119" s="48">
        <v>0</v>
      </c>
      <c r="BF119" s="48">
        <v>0</v>
      </c>
      <c r="BG119" s="48">
        <v>0</v>
      </c>
      <c r="BH119" s="48">
        <v>0</v>
      </c>
      <c r="BI119" s="48">
        <v>1</v>
      </c>
      <c r="BJ119" s="48">
        <v>0</v>
      </c>
      <c r="BK119" s="48">
        <v>5078</v>
      </c>
      <c r="BL119" s="48">
        <v>6152</v>
      </c>
      <c r="BM119" s="48">
        <v>1275426</v>
      </c>
      <c r="BN119" s="48">
        <v>0</v>
      </c>
      <c r="BO119" s="48">
        <v>116718</v>
      </c>
      <c r="BP119" s="48">
        <v>1209</v>
      </c>
      <c r="BQ119" s="48">
        <v>0</v>
      </c>
      <c r="BR119" s="48">
        <v>1209</v>
      </c>
      <c r="BS119" s="48">
        <v>0</v>
      </c>
      <c r="BT119" s="48">
        <v>82228</v>
      </c>
      <c r="BU119" s="48">
        <v>0</v>
      </c>
      <c r="BV119" s="48">
        <v>84319</v>
      </c>
      <c r="BW119" s="48">
        <v>2091</v>
      </c>
      <c r="BX119" s="48">
        <v>8367</v>
      </c>
      <c r="BY119" s="48">
        <v>0</v>
      </c>
      <c r="BZ119" s="48">
        <v>0</v>
      </c>
      <c r="CA119" s="48">
        <v>0</v>
      </c>
      <c r="CB119" s="48">
        <v>0</v>
      </c>
      <c r="CC119" s="48">
        <v>136068</v>
      </c>
      <c r="CD119" s="48">
        <v>0</v>
      </c>
      <c r="CE119" s="48">
        <v>144435</v>
      </c>
      <c r="CF119" s="48">
        <v>49363</v>
      </c>
      <c r="CG119" s="48">
        <v>219390</v>
      </c>
      <c r="CH119" s="48">
        <v>0</v>
      </c>
      <c r="CI119" s="48">
        <v>219390</v>
      </c>
      <c r="CJ119" s="48">
        <v>0</v>
      </c>
      <c r="CK119" s="48">
        <v>0</v>
      </c>
      <c r="CL119" s="48">
        <v>0</v>
      </c>
      <c r="CM119" s="48">
        <v>0</v>
      </c>
      <c r="CN119" s="48">
        <v>0</v>
      </c>
      <c r="CO119" s="48">
        <v>0</v>
      </c>
      <c r="CP119" s="48">
        <v>0</v>
      </c>
      <c r="CQ119" s="48">
        <v>0</v>
      </c>
      <c r="CR119" s="48">
        <v>0</v>
      </c>
      <c r="CS119" s="48">
        <v>0</v>
      </c>
      <c r="CT119" s="48">
        <v>0</v>
      </c>
      <c r="CU119" s="48">
        <v>0</v>
      </c>
      <c r="CV119" s="48">
        <v>0</v>
      </c>
      <c r="CW119" s="48">
        <v>0</v>
      </c>
      <c r="CX119" s="48">
        <v>0</v>
      </c>
      <c r="CY119" s="48">
        <v>0</v>
      </c>
      <c r="CZ119" s="48">
        <v>0</v>
      </c>
      <c r="DA119" s="48">
        <v>0</v>
      </c>
      <c r="DB119" s="48">
        <v>0</v>
      </c>
      <c r="DC119" s="48">
        <v>0</v>
      </c>
      <c r="DD119" s="48">
        <v>0</v>
      </c>
      <c r="DE119" s="48">
        <v>0</v>
      </c>
      <c r="DF119" s="48">
        <v>0</v>
      </c>
      <c r="DG119" s="48">
        <v>0</v>
      </c>
      <c r="DH119" s="48">
        <v>0</v>
      </c>
      <c r="DI119" s="48">
        <v>0</v>
      </c>
      <c r="DJ119" s="48">
        <v>16795</v>
      </c>
      <c r="DK119" s="48">
        <v>0</v>
      </c>
      <c r="DL119" s="48">
        <v>0</v>
      </c>
      <c r="DM119" s="48">
        <v>0</v>
      </c>
      <c r="DN119" s="48">
        <v>16795</v>
      </c>
      <c r="DO119" s="48">
        <v>0</v>
      </c>
      <c r="DP119" s="48">
        <v>0</v>
      </c>
      <c r="DQ119" s="48">
        <v>0</v>
      </c>
      <c r="DR119" s="48">
        <v>0</v>
      </c>
      <c r="DS119" s="48">
        <v>16795</v>
      </c>
      <c r="DU119" s="48">
        <v>1790937</v>
      </c>
      <c r="DV119" s="48">
        <v>0</v>
      </c>
      <c r="DW119" s="48">
        <v>0</v>
      </c>
      <c r="DX119" s="48">
        <v>0</v>
      </c>
      <c r="DY119" s="48">
        <v>0</v>
      </c>
      <c r="DZ119" s="48">
        <v>286.61700000000002</v>
      </c>
      <c r="EA119" s="48">
        <v>67355</v>
      </c>
      <c r="EB119" s="48">
        <v>235</v>
      </c>
      <c r="EC119" s="48">
        <v>116718</v>
      </c>
      <c r="ED119" s="48">
        <v>0</v>
      </c>
      <c r="EE119" s="48">
        <v>1674219</v>
      </c>
      <c r="EG119" s="48">
        <v>0</v>
      </c>
      <c r="EH119" s="48">
        <v>0</v>
      </c>
      <c r="EI119" s="48">
        <v>0</v>
      </c>
      <c r="EJ119" s="48">
        <v>0</v>
      </c>
      <c r="EK119" s="48">
        <v>0</v>
      </c>
      <c r="EL119" s="48">
        <v>0</v>
      </c>
      <c r="EM119" s="48">
        <v>0</v>
      </c>
      <c r="EN119" s="48">
        <v>0</v>
      </c>
      <c r="EO119" s="48">
        <v>0</v>
      </c>
      <c r="EP119" s="48">
        <v>0</v>
      </c>
      <c r="EQ119" s="48">
        <v>0</v>
      </c>
      <c r="ER119" s="48">
        <v>0</v>
      </c>
      <c r="ES119" s="48">
        <v>0</v>
      </c>
      <c r="ET119" s="48">
        <v>0</v>
      </c>
      <c r="EU119" s="48">
        <v>0</v>
      </c>
      <c r="EV119" s="48">
        <v>0</v>
      </c>
      <c r="EW119" s="48">
        <v>0</v>
      </c>
      <c r="EX119" s="48">
        <v>1838686</v>
      </c>
      <c r="EY119" s="48">
        <v>112170</v>
      </c>
      <c r="EZ119" s="48">
        <v>1888049</v>
      </c>
      <c r="FA119" s="48">
        <v>0</v>
      </c>
      <c r="FB119" s="48">
        <v>0</v>
      </c>
      <c r="FC119" s="48">
        <v>0</v>
      </c>
      <c r="FD119" s="48">
        <v>52297</v>
      </c>
      <c r="FE119" s="48">
        <v>0</v>
      </c>
      <c r="FF119" s="48">
        <v>0</v>
      </c>
      <c r="FG119" s="48">
        <v>0</v>
      </c>
      <c r="FH119" s="48">
        <v>0</v>
      </c>
      <c r="FJ119" s="48">
        <v>0</v>
      </c>
      <c r="FK119" s="48">
        <v>0</v>
      </c>
      <c r="FL119" s="48">
        <v>0</v>
      </c>
      <c r="FM119" s="48">
        <v>0</v>
      </c>
      <c r="FO119" s="48">
        <v>0</v>
      </c>
      <c r="FP119" s="48">
        <v>0</v>
      </c>
      <c r="FQ119" s="48" t="s">
        <v>124</v>
      </c>
      <c r="FR119" s="48">
        <v>234.00700000000001</v>
      </c>
      <c r="FS119" s="48">
        <v>0</v>
      </c>
      <c r="FT119" s="48">
        <v>0</v>
      </c>
      <c r="FU119" s="48">
        <v>0</v>
      </c>
      <c r="FV119" s="48">
        <v>0</v>
      </c>
      <c r="FW119" s="48">
        <v>0</v>
      </c>
      <c r="FX119" s="48">
        <v>0</v>
      </c>
      <c r="FY119" s="48">
        <v>0</v>
      </c>
      <c r="FZ119" s="48">
        <v>0</v>
      </c>
      <c r="GA119" s="48">
        <v>0</v>
      </c>
      <c r="GB119" s="52">
        <v>5.3545445599999998E-2</v>
      </c>
      <c r="GC119" s="52">
        <v>4.68582762E-2</v>
      </c>
      <c r="GD119" s="48">
        <v>0</v>
      </c>
      <c r="GE119" s="48">
        <v>0</v>
      </c>
      <c r="GM119" s="48">
        <v>0</v>
      </c>
      <c r="GN119" s="48">
        <v>0</v>
      </c>
      <c r="GP119" s="48">
        <v>0</v>
      </c>
      <c r="GQ119" s="48">
        <v>0</v>
      </c>
      <c r="GR119" s="48">
        <v>0</v>
      </c>
      <c r="GS119" s="48">
        <v>349.31700000000001</v>
      </c>
      <c r="GT119" s="48">
        <v>1955404</v>
      </c>
      <c r="GU119" s="48">
        <v>0</v>
      </c>
      <c r="GV119" s="48">
        <v>1667127</v>
      </c>
      <c r="GW119" s="48">
        <v>0</v>
      </c>
      <c r="GX119" s="48">
        <v>0</v>
      </c>
      <c r="GY119" s="48">
        <v>0</v>
      </c>
      <c r="GZ119" s="48">
        <v>0</v>
      </c>
      <c r="HA119" s="48">
        <v>0</v>
      </c>
      <c r="HB119" s="48">
        <v>0</v>
      </c>
      <c r="HC119" s="48">
        <v>4804.7056220000004</v>
      </c>
      <c r="HD119" s="48">
        <v>207.31899999999999</v>
      </c>
      <c r="HE119" s="48">
        <v>1</v>
      </c>
      <c r="HF119" s="48">
        <v>0</v>
      </c>
      <c r="HG119" s="48">
        <v>5078</v>
      </c>
      <c r="HH119" s="48">
        <v>5078</v>
      </c>
      <c r="HI119" s="48">
        <v>1</v>
      </c>
      <c r="HJ119" s="48">
        <v>11.70035</v>
      </c>
      <c r="HK119" s="48">
        <v>0</v>
      </c>
      <c r="HL119" s="48">
        <v>0</v>
      </c>
      <c r="HM119" s="48">
        <v>0</v>
      </c>
      <c r="HN119" s="48">
        <v>0</v>
      </c>
      <c r="HO119" s="48">
        <v>0</v>
      </c>
      <c r="HP119" s="48">
        <v>0</v>
      </c>
      <c r="HQ119" s="48">
        <v>0</v>
      </c>
      <c r="HR119" s="48">
        <v>0</v>
      </c>
      <c r="HS119" s="48">
        <v>0.97309000000000001</v>
      </c>
      <c r="HT119" s="48">
        <v>1678366</v>
      </c>
      <c r="HU119" s="48">
        <v>0</v>
      </c>
      <c r="HV119" s="48">
        <v>0</v>
      </c>
      <c r="HW119" s="48">
        <v>384046</v>
      </c>
      <c r="HX119" s="48">
        <v>192023</v>
      </c>
      <c r="HY119" s="48">
        <v>0</v>
      </c>
      <c r="IA119" s="48">
        <v>0</v>
      </c>
      <c r="IB119" s="48">
        <v>0</v>
      </c>
      <c r="IC119" s="48">
        <v>0</v>
      </c>
      <c r="ID119" s="48">
        <v>0</v>
      </c>
      <c r="IE119" s="48">
        <v>0</v>
      </c>
      <c r="IF119" s="48">
        <v>0</v>
      </c>
      <c r="IG119" s="48">
        <v>0</v>
      </c>
      <c r="IH119" s="48">
        <v>1667127</v>
      </c>
      <c r="II119" s="48">
        <v>116718</v>
      </c>
      <c r="IJ119" s="48">
        <v>220922</v>
      </c>
      <c r="IK119" s="48">
        <v>0</v>
      </c>
      <c r="IL119" s="48">
        <v>337640</v>
      </c>
      <c r="IP119" s="48">
        <v>9095</v>
      </c>
      <c r="IQ119" s="48">
        <v>0</v>
      </c>
      <c r="IR119" s="48">
        <v>0</v>
      </c>
      <c r="IS119" s="48">
        <v>0</v>
      </c>
      <c r="IT119" s="48">
        <v>0</v>
      </c>
      <c r="IU119" s="48">
        <v>0</v>
      </c>
      <c r="IV119" s="48">
        <v>1</v>
      </c>
      <c r="IW119" s="48">
        <v>0</v>
      </c>
      <c r="IX119" s="48">
        <v>0</v>
      </c>
    </row>
    <row r="120" spans="1:258" s="48" customFormat="1">
      <c r="A120" s="47">
        <v>101838</v>
      </c>
      <c r="C120" s="48">
        <v>4</v>
      </c>
      <c r="E120" s="48">
        <v>0</v>
      </c>
      <c r="F120" s="48" t="s">
        <v>330</v>
      </c>
      <c r="G120" s="48">
        <v>1</v>
      </c>
      <c r="H120" s="48">
        <v>0</v>
      </c>
      <c r="I120" s="48" t="s">
        <v>537</v>
      </c>
      <c r="J120" s="48">
        <v>0</v>
      </c>
      <c r="L120" s="48">
        <v>12</v>
      </c>
      <c r="M120" s="48" t="s">
        <v>538</v>
      </c>
      <c r="N120" s="48" t="s">
        <v>537</v>
      </c>
      <c r="O120" s="48" t="s">
        <v>537</v>
      </c>
      <c r="P120" s="48">
        <v>0</v>
      </c>
      <c r="R120" s="48">
        <v>1411.923</v>
      </c>
      <c r="S120" s="48">
        <v>0</v>
      </c>
      <c r="T120" s="48">
        <v>0</v>
      </c>
      <c r="U120" s="48">
        <v>1.661</v>
      </c>
      <c r="V120" s="48">
        <v>7.0780000000000003</v>
      </c>
      <c r="W120" s="48">
        <v>0</v>
      </c>
      <c r="X120" s="48">
        <v>0</v>
      </c>
      <c r="Y120" s="48">
        <v>0</v>
      </c>
      <c r="Z120" s="48">
        <v>1411.923</v>
      </c>
      <c r="AA120" s="48">
        <v>0</v>
      </c>
      <c r="AB120" s="48">
        <v>0</v>
      </c>
      <c r="AC120" s="48">
        <v>0</v>
      </c>
      <c r="AD120" s="48">
        <v>394.45</v>
      </c>
      <c r="AE120" s="48">
        <v>0.85599999999999998</v>
      </c>
      <c r="AF120" s="48">
        <v>21.126999999999999</v>
      </c>
      <c r="AG120" s="48">
        <v>41.337000000000003</v>
      </c>
      <c r="AH120" s="48">
        <v>0</v>
      </c>
      <c r="AI120" s="48">
        <v>0</v>
      </c>
      <c r="AJ120" s="48">
        <v>0</v>
      </c>
      <c r="AK120" s="48">
        <v>0</v>
      </c>
      <c r="AL120" s="48">
        <v>0</v>
      </c>
      <c r="AM120" s="48">
        <v>0</v>
      </c>
      <c r="AN120" s="48">
        <v>0</v>
      </c>
      <c r="AO120" s="48">
        <v>0</v>
      </c>
      <c r="AP120" s="48">
        <v>0</v>
      </c>
      <c r="AQ120" s="48">
        <v>0</v>
      </c>
      <c r="AR120" s="48">
        <v>0</v>
      </c>
      <c r="AS120" s="48">
        <v>0</v>
      </c>
      <c r="AT120" s="48">
        <v>0</v>
      </c>
      <c r="AU120" s="48">
        <v>0</v>
      </c>
      <c r="AV120" s="48">
        <v>0</v>
      </c>
      <c r="AW120" s="48">
        <v>29.866</v>
      </c>
      <c r="AX120" s="48">
        <v>29.539000000000001</v>
      </c>
      <c r="AY120" s="48">
        <v>0</v>
      </c>
      <c r="AZ120" s="48">
        <v>0</v>
      </c>
      <c r="BA120" s="48">
        <v>20.67</v>
      </c>
      <c r="BB120" s="48">
        <v>1361.3869999999999</v>
      </c>
      <c r="BC120" s="48">
        <v>886.67</v>
      </c>
      <c r="BD120" s="48">
        <v>614.18600000000004</v>
      </c>
      <c r="BE120" s="48">
        <v>0</v>
      </c>
      <c r="BF120" s="48">
        <v>0</v>
      </c>
      <c r="BG120" s="48">
        <v>0</v>
      </c>
      <c r="BH120" s="48">
        <v>119</v>
      </c>
      <c r="BI120" s="48">
        <v>1</v>
      </c>
      <c r="BJ120" s="48">
        <v>0</v>
      </c>
      <c r="BK120" s="48">
        <v>5078</v>
      </c>
      <c r="BL120" s="48">
        <v>6152</v>
      </c>
      <c r="BM120" s="48">
        <v>8375253</v>
      </c>
      <c r="BN120" s="48">
        <v>0</v>
      </c>
      <c r="BO120" s="48">
        <v>513177</v>
      </c>
      <c r="BP120" s="48">
        <v>377847</v>
      </c>
      <c r="BQ120" s="48">
        <v>0</v>
      </c>
      <c r="BR120" s="48">
        <v>377847</v>
      </c>
      <c r="BS120" s="48">
        <v>0</v>
      </c>
      <c r="BT120" s="48">
        <v>1090959</v>
      </c>
      <c r="BU120" s="48">
        <v>0</v>
      </c>
      <c r="BV120" s="48">
        <v>1103650</v>
      </c>
      <c r="BW120" s="48">
        <v>12691</v>
      </c>
      <c r="BX120" s="48">
        <v>181724</v>
      </c>
      <c r="BY120" s="48">
        <v>0</v>
      </c>
      <c r="BZ120" s="48">
        <v>519893</v>
      </c>
      <c r="CA120" s="48">
        <v>0</v>
      </c>
      <c r="CB120" s="48">
        <v>0</v>
      </c>
      <c r="CC120" s="48">
        <v>279736</v>
      </c>
      <c r="CD120" s="48">
        <v>0</v>
      </c>
      <c r="CE120" s="48">
        <v>981353</v>
      </c>
      <c r="CF120" s="48">
        <v>108474</v>
      </c>
      <c r="CG120" s="48">
        <v>171668</v>
      </c>
      <c r="CH120" s="48">
        <v>0</v>
      </c>
      <c r="CI120" s="48">
        <v>171668</v>
      </c>
      <c r="CJ120" s="48">
        <v>0</v>
      </c>
      <c r="CK120" s="48">
        <v>0</v>
      </c>
      <c r="CL120" s="48">
        <v>0</v>
      </c>
      <c r="CM120" s="48">
        <v>0</v>
      </c>
      <c r="CN120" s="48">
        <v>0</v>
      </c>
      <c r="CO120" s="48">
        <v>0</v>
      </c>
      <c r="CP120" s="48">
        <v>0</v>
      </c>
      <c r="CQ120" s="48">
        <v>0</v>
      </c>
      <c r="CR120" s="48">
        <v>0</v>
      </c>
      <c r="CS120" s="48">
        <v>0</v>
      </c>
      <c r="CT120" s="48">
        <v>0</v>
      </c>
      <c r="CU120" s="48">
        <v>0</v>
      </c>
      <c r="CV120" s="48">
        <v>0</v>
      </c>
      <c r="CW120" s="48">
        <v>0</v>
      </c>
      <c r="CX120" s="48">
        <v>0</v>
      </c>
      <c r="CY120" s="48">
        <v>0</v>
      </c>
      <c r="CZ120" s="48">
        <v>0</v>
      </c>
      <c r="DA120" s="48">
        <v>0</v>
      </c>
      <c r="DB120" s="48">
        <v>0</v>
      </c>
      <c r="DC120" s="48">
        <v>0</v>
      </c>
      <c r="DD120" s="48">
        <v>0</v>
      </c>
      <c r="DE120" s="48">
        <v>0</v>
      </c>
      <c r="DF120" s="48">
        <v>0</v>
      </c>
      <c r="DG120" s="48">
        <v>0</v>
      </c>
      <c r="DH120" s="48">
        <v>0</v>
      </c>
      <c r="DI120" s="48">
        <v>0</v>
      </c>
      <c r="DJ120" s="48">
        <v>0</v>
      </c>
      <c r="DK120" s="48">
        <v>0</v>
      </c>
      <c r="DL120" s="48">
        <v>0</v>
      </c>
      <c r="DM120" s="48">
        <v>0</v>
      </c>
      <c r="DN120" s="48">
        <v>0</v>
      </c>
      <c r="DO120" s="48">
        <v>0</v>
      </c>
      <c r="DP120" s="48">
        <v>0</v>
      </c>
      <c r="DQ120" s="48">
        <v>0</v>
      </c>
      <c r="DR120" s="48">
        <v>0</v>
      </c>
      <c r="DS120" s="48">
        <v>0</v>
      </c>
      <c r="DU120" s="48">
        <v>11118245</v>
      </c>
      <c r="DV120" s="48">
        <v>0</v>
      </c>
      <c r="DW120" s="48">
        <v>0</v>
      </c>
      <c r="DX120" s="48">
        <v>0</v>
      </c>
      <c r="DY120" s="48">
        <v>0</v>
      </c>
      <c r="DZ120" s="48">
        <v>286.61700000000002</v>
      </c>
      <c r="EA120" s="48">
        <v>404703</v>
      </c>
      <c r="EB120" s="48">
        <v>1412</v>
      </c>
      <c r="EC120" s="48">
        <v>513177</v>
      </c>
      <c r="ED120" s="48">
        <v>0</v>
      </c>
      <c r="EE120" s="48">
        <v>10605068</v>
      </c>
      <c r="EG120" s="48">
        <v>0</v>
      </c>
      <c r="EH120" s="48">
        <v>0</v>
      </c>
      <c r="EI120" s="48">
        <v>0</v>
      </c>
      <c r="EJ120" s="48">
        <v>0</v>
      </c>
      <c r="EK120" s="48">
        <v>0</v>
      </c>
      <c r="EL120" s="48">
        <v>0</v>
      </c>
      <c r="EM120" s="48">
        <v>0</v>
      </c>
      <c r="EN120" s="48">
        <v>0</v>
      </c>
      <c r="EO120" s="48">
        <v>0</v>
      </c>
      <c r="EP120" s="48">
        <v>0</v>
      </c>
      <c r="EQ120" s="48">
        <v>0</v>
      </c>
      <c r="ER120" s="48">
        <v>0</v>
      </c>
      <c r="ES120" s="48">
        <v>0</v>
      </c>
      <c r="ET120" s="48">
        <v>0</v>
      </c>
      <c r="EU120" s="48">
        <v>0</v>
      </c>
      <c r="EV120" s="48">
        <v>0</v>
      </c>
      <c r="EW120" s="48">
        <v>0</v>
      </c>
      <c r="EX120" s="48">
        <v>11654909</v>
      </c>
      <c r="EY120" s="48">
        <v>716014</v>
      </c>
      <c r="EZ120" s="48">
        <v>11763383</v>
      </c>
      <c r="FA120" s="48">
        <v>0</v>
      </c>
      <c r="FB120" s="48">
        <v>0</v>
      </c>
      <c r="FC120" s="48">
        <v>0</v>
      </c>
      <c r="FD120" s="48">
        <v>333827</v>
      </c>
      <c r="FE120" s="48">
        <v>0</v>
      </c>
      <c r="FF120" s="48">
        <v>0</v>
      </c>
      <c r="FG120" s="48">
        <v>0</v>
      </c>
      <c r="FH120" s="48">
        <v>0</v>
      </c>
      <c r="FJ120" s="48">
        <v>0</v>
      </c>
      <c r="FK120" s="48">
        <v>0</v>
      </c>
      <c r="FL120" s="48">
        <v>0</v>
      </c>
      <c r="FM120" s="48">
        <v>0</v>
      </c>
      <c r="FO120" s="48">
        <v>0</v>
      </c>
      <c r="FP120" s="48">
        <v>0</v>
      </c>
      <c r="FQ120" s="48" t="s">
        <v>125</v>
      </c>
      <c r="FR120" s="48">
        <v>1411.923</v>
      </c>
      <c r="FS120" s="48">
        <v>0</v>
      </c>
      <c r="FT120" s="48">
        <v>0</v>
      </c>
      <c r="FU120" s="48">
        <v>0</v>
      </c>
      <c r="FV120" s="48">
        <v>0</v>
      </c>
      <c r="FW120" s="48">
        <v>0</v>
      </c>
      <c r="FX120" s="48">
        <v>0</v>
      </c>
      <c r="FY120" s="48">
        <v>0</v>
      </c>
      <c r="FZ120" s="48">
        <v>0</v>
      </c>
      <c r="GA120" s="48">
        <v>0</v>
      </c>
      <c r="GB120" s="52">
        <v>5.3545445599999998E-2</v>
      </c>
      <c r="GC120" s="52">
        <v>4.68582762E-2</v>
      </c>
      <c r="GD120" s="48">
        <v>0</v>
      </c>
      <c r="GE120" s="48">
        <v>0</v>
      </c>
      <c r="GM120" s="48">
        <v>0</v>
      </c>
      <c r="GN120" s="48">
        <v>0</v>
      </c>
      <c r="GP120" s="48">
        <v>0</v>
      </c>
      <c r="GQ120" s="48">
        <v>0</v>
      </c>
      <c r="GR120" s="48">
        <v>0</v>
      </c>
      <c r="GS120" s="48">
        <v>2229.7939999999999</v>
      </c>
      <c r="GT120" s="48">
        <v>12168086</v>
      </c>
      <c r="GU120" s="48">
        <v>0</v>
      </c>
      <c r="GV120" s="48">
        <v>12989602</v>
      </c>
      <c r="GW120" s="48">
        <v>0</v>
      </c>
      <c r="GX120" s="48">
        <v>0</v>
      </c>
      <c r="GY120" s="48">
        <v>0</v>
      </c>
      <c r="GZ120" s="48">
        <v>0</v>
      </c>
      <c r="HA120" s="48">
        <v>0</v>
      </c>
      <c r="HB120" s="48">
        <v>0</v>
      </c>
      <c r="HC120" s="48">
        <v>4804.7056220000004</v>
      </c>
      <c r="HD120" s="48">
        <v>1361.3869999999999</v>
      </c>
      <c r="HE120" s="48">
        <v>1</v>
      </c>
      <c r="HF120" s="48">
        <v>0</v>
      </c>
      <c r="HG120" s="48">
        <v>5078</v>
      </c>
      <c r="HH120" s="48">
        <v>5078</v>
      </c>
      <c r="HI120" s="48">
        <v>1</v>
      </c>
      <c r="HJ120" s="48">
        <v>70.596149999999994</v>
      </c>
      <c r="HK120" s="48">
        <v>0</v>
      </c>
      <c r="HL120" s="48">
        <v>0</v>
      </c>
      <c r="HM120" s="48">
        <v>0</v>
      </c>
      <c r="HN120" s="48">
        <v>0</v>
      </c>
      <c r="HO120" s="48">
        <v>0</v>
      </c>
      <c r="HP120" s="48">
        <v>0</v>
      </c>
      <c r="HQ120" s="48">
        <v>0</v>
      </c>
      <c r="HR120" s="48">
        <v>0</v>
      </c>
      <c r="HS120" s="48">
        <v>0.97309000000000001</v>
      </c>
      <c r="HT120" s="48">
        <v>10713502</v>
      </c>
      <c r="HU120" s="48">
        <v>0</v>
      </c>
      <c r="HV120" s="48">
        <v>0</v>
      </c>
      <c r="HW120" s="48">
        <v>384046</v>
      </c>
      <c r="HX120" s="48">
        <v>192023</v>
      </c>
      <c r="HY120" s="48">
        <v>0</v>
      </c>
      <c r="IA120" s="48">
        <v>0</v>
      </c>
      <c r="IB120" s="48">
        <v>0</v>
      </c>
      <c r="IC120" s="48">
        <v>0</v>
      </c>
      <c r="ID120" s="48">
        <v>0</v>
      </c>
      <c r="IE120" s="48">
        <v>0</v>
      </c>
      <c r="IF120" s="48">
        <v>0</v>
      </c>
      <c r="IG120" s="48">
        <v>0</v>
      </c>
      <c r="IH120" s="48">
        <v>12989602</v>
      </c>
      <c r="II120" s="48">
        <v>513177</v>
      </c>
      <c r="IJ120" s="48">
        <v>-1226219</v>
      </c>
      <c r="IK120" s="48">
        <v>0</v>
      </c>
      <c r="IL120" s="48">
        <v>-713042</v>
      </c>
      <c r="IP120" s="48">
        <v>9095</v>
      </c>
      <c r="IQ120" s="48">
        <v>0</v>
      </c>
      <c r="IR120" s="48">
        <v>0</v>
      </c>
      <c r="IS120" s="48">
        <v>0</v>
      </c>
      <c r="IT120" s="48">
        <v>0</v>
      </c>
      <c r="IU120" s="48">
        <v>0</v>
      </c>
      <c r="IV120" s="48">
        <v>1</v>
      </c>
      <c r="IW120" s="48">
        <v>0</v>
      </c>
      <c r="IX120" s="48">
        <v>0</v>
      </c>
    </row>
    <row r="121" spans="1:258" s="48" customFormat="1">
      <c r="A121" s="47">
        <v>101840</v>
      </c>
      <c r="C121" s="48">
        <v>4</v>
      </c>
      <c r="E121" s="48">
        <v>0</v>
      </c>
      <c r="F121" s="48" t="s">
        <v>330</v>
      </c>
      <c r="G121" s="48">
        <v>1</v>
      </c>
      <c r="H121" s="48">
        <v>0</v>
      </c>
      <c r="I121" s="48" t="s">
        <v>537</v>
      </c>
      <c r="J121" s="48">
        <v>0</v>
      </c>
      <c r="L121" s="48">
        <v>12</v>
      </c>
      <c r="M121" s="48" t="s">
        <v>538</v>
      </c>
      <c r="N121" s="48" t="s">
        <v>537</v>
      </c>
      <c r="O121" s="48" t="s">
        <v>537</v>
      </c>
      <c r="P121" s="48">
        <v>0</v>
      </c>
      <c r="R121" s="48">
        <v>387.72500000000002</v>
      </c>
      <c r="S121" s="48">
        <v>0</v>
      </c>
      <c r="T121" s="48">
        <v>0</v>
      </c>
      <c r="U121" s="48">
        <v>0.245</v>
      </c>
      <c r="V121" s="48">
        <v>2.2650000000000001</v>
      </c>
      <c r="W121" s="48">
        <v>0</v>
      </c>
      <c r="X121" s="48">
        <v>0</v>
      </c>
      <c r="Y121" s="48">
        <v>0</v>
      </c>
      <c r="Z121" s="48">
        <v>387.72500000000002</v>
      </c>
      <c r="AA121" s="48">
        <v>0</v>
      </c>
      <c r="AB121" s="48">
        <v>0</v>
      </c>
      <c r="AC121" s="48">
        <v>0</v>
      </c>
      <c r="AD121" s="48">
        <v>0</v>
      </c>
      <c r="AE121" s="48">
        <v>0</v>
      </c>
      <c r="AF121" s="48">
        <v>0</v>
      </c>
      <c r="AG121" s="48">
        <v>0</v>
      </c>
      <c r="AH121" s="48">
        <v>0</v>
      </c>
      <c r="AI121" s="48">
        <v>0</v>
      </c>
      <c r="AJ121" s="48">
        <v>0</v>
      </c>
      <c r="AK121" s="48">
        <v>0</v>
      </c>
      <c r="AL121" s="48">
        <v>0</v>
      </c>
      <c r="AM121" s="48">
        <v>0</v>
      </c>
      <c r="AN121" s="48">
        <v>0</v>
      </c>
      <c r="AO121" s="48">
        <v>0</v>
      </c>
      <c r="AP121" s="48">
        <v>0</v>
      </c>
      <c r="AQ121" s="48">
        <v>0</v>
      </c>
      <c r="AR121" s="48">
        <v>0</v>
      </c>
      <c r="AS121" s="48">
        <v>0</v>
      </c>
      <c r="AT121" s="48">
        <v>0</v>
      </c>
      <c r="AU121" s="48">
        <v>0</v>
      </c>
      <c r="AV121" s="48">
        <v>0</v>
      </c>
      <c r="AW121" s="48">
        <v>2.5099999999999998</v>
      </c>
      <c r="AX121" s="48">
        <v>8.02</v>
      </c>
      <c r="AY121" s="48">
        <v>0</v>
      </c>
      <c r="AZ121" s="48">
        <v>0</v>
      </c>
      <c r="BA121" s="48">
        <v>0</v>
      </c>
      <c r="BB121" s="48">
        <v>385.21499999999997</v>
      </c>
      <c r="BC121" s="48">
        <v>549</v>
      </c>
      <c r="BD121" s="48">
        <v>19.385999999999999</v>
      </c>
      <c r="BE121" s="48">
        <v>19.385999999999999</v>
      </c>
      <c r="BF121" s="48">
        <v>0</v>
      </c>
      <c r="BG121" s="48">
        <v>0</v>
      </c>
      <c r="BH121" s="48">
        <v>0</v>
      </c>
      <c r="BI121" s="48">
        <v>1</v>
      </c>
      <c r="BJ121" s="48">
        <v>0</v>
      </c>
      <c r="BK121" s="48">
        <v>5078</v>
      </c>
      <c r="BL121" s="48">
        <v>6152</v>
      </c>
      <c r="BM121" s="48">
        <v>2369843</v>
      </c>
      <c r="BN121" s="48">
        <v>0</v>
      </c>
      <c r="BO121" s="48">
        <v>111494</v>
      </c>
      <c r="BP121" s="48">
        <v>11926</v>
      </c>
      <c r="BQ121" s="48">
        <v>0</v>
      </c>
      <c r="BR121" s="48">
        <v>11926</v>
      </c>
      <c r="BS121" s="48">
        <v>0</v>
      </c>
      <c r="BT121" s="48">
        <v>675490</v>
      </c>
      <c r="BU121" s="48">
        <v>0</v>
      </c>
      <c r="BV121" s="48">
        <v>675490</v>
      </c>
      <c r="BW121" s="48">
        <v>0</v>
      </c>
      <c r="BX121" s="48">
        <v>49339</v>
      </c>
      <c r="BY121" s="48">
        <v>0</v>
      </c>
      <c r="BZ121" s="48">
        <v>0</v>
      </c>
      <c r="CA121" s="48">
        <v>0</v>
      </c>
      <c r="CB121" s="48">
        <v>0</v>
      </c>
      <c r="CC121" s="48">
        <v>0</v>
      </c>
      <c r="CD121" s="48">
        <v>0</v>
      </c>
      <c r="CE121" s="48">
        <v>49339</v>
      </c>
      <c r="CF121" s="48">
        <v>0</v>
      </c>
      <c r="CG121" s="48">
        <v>0</v>
      </c>
      <c r="CH121" s="48">
        <v>0</v>
      </c>
      <c r="CI121" s="48">
        <v>0</v>
      </c>
      <c r="CJ121" s="48">
        <v>0</v>
      </c>
      <c r="CK121" s="48">
        <v>14312</v>
      </c>
      <c r="CL121" s="48">
        <v>0</v>
      </c>
      <c r="CM121" s="48">
        <v>14312</v>
      </c>
      <c r="CN121" s="48">
        <v>0</v>
      </c>
      <c r="CO121" s="48">
        <v>0</v>
      </c>
      <c r="CP121" s="48">
        <v>0</v>
      </c>
      <c r="CQ121" s="48">
        <v>0</v>
      </c>
      <c r="CR121" s="48">
        <v>0</v>
      </c>
      <c r="CS121" s="48">
        <v>0</v>
      </c>
      <c r="CT121" s="48">
        <v>0</v>
      </c>
      <c r="CU121" s="48">
        <v>0</v>
      </c>
      <c r="CV121" s="48">
        <v>0</v>
      </c>
      <c r="CW121" s="48">
        <v>0</v>
      </c>
      <c r="CX121" s="48">
        <v>0</v>
      </c>
      <c r="CY121" s="48">
        <v>0</v>
      </c>
      <c r="CZ121" s="48">
        <v>0</v>
      </c>
      <c r="DA121" s="48">
        <v>0</v>
      </c>
      <c r="DB121" s="48">
        <v>0</v>
      </c>
      <c r="DC121" s="48">
        <v>0</v>
      </c>
      <c r="DD121" s="48">
        <v>0</v>
      </c>
      <c r="DE121" s="48">
        <v>0</v>
      </c>
      <c r="DF121" s="48">
        <v>0</v>
      </c>
      <c r="DG121" s="48">
        <v>0</v>
      </c>
      <c r="DH121" s="48">
        <v>0</v>
      </c>
      <c r="DI121" s="48">
        <v>0</v>
      </c>
      <c r="DJ121" s="48">
        <v>0</v>
      </c>
      <c r="DK121" s="48">
        <v>0</v>
      </c>
      <c r="DL121" s="48">
        <v>0</v>
      </c>
      <c r="DM121" s="48">
        <v>0</v>
      </c>
      <c r="DN121" s="48">
        <v>0</v>
      </c>
      <c r="DO121" s="48">
        <v>0</v>
      </c>
      <c r="DP121" s="48">
        <v>0</v>
      </c>
      <c r="DQ121" s="48">
        <v>0</v>
      </c>
      <c r="DR121" s="48">
        <v>0</v>
      </c>
      <c r="DS121" s="48">
        <v>0</v>
      </c>
      <c r="DU121" s="48">
        <v>3120910</v>
      </c>
      <c r="DV121" s="48">
        <v>0</v>
      </c>
      <c r="DW121" s="48">
        <v>0</v>
      </c>
      <c r="DX121" s="48">
        <v>0</v>
      </c>
      <c r="DY121" s="48">
        <v>0</v>
      </c>
      <c r="DZ121" s="48">
        <v>286.61700000000002</v>
      </c>
      <c r="EA121" s="48">
        <v>111494</v>
      </c>
      <c r="EB121" s="48">
        <v>389</v>
      </c>
      <c r="EC121" s="48">
        <v>111494</v>
      </c>
      <c r="ED121" s="48">
        <v>0</v>
      </c>
      <c r="EE121" s="48">
        <v>3009416</v>
      </c>
      <c r="EG121" s="48">
        <v>0</v>
      </c>
      <c r="EH121" s="48">
        <v>0</v>
      </c>
      <c r="EI121" s="48">
        <v>0</v>
      </c>
      <c r="EJ121" s="48">
        <v>0</v>
      </c>
      <c r="EK121" s="48">
        <v>0</v>
      </c>
      <c r="EL121" s="48">
        <v>0</v>
      </c>
      <c r="EM121" s="48">
        <v>0</v>
      </c>
      <c r="EN121" s="48">
        <v>0</v>
      </c>
      <c r="EO121" s="48">
        <v>0</v>
      </c>
      <c r="EP121" s="48">
        <v>0</v>
      </c>
      <c r="EQ121" s="48">
        <v>0</v>
      </c>
      <c r="ER121" s="48">
        <v>0</v>
      </c>
      <c r="ES121" s="48">
        <v>0</v>
      </c>
      <c r="ET121" s="48">
        <v>0</v>
      </c>
      <c r="EU121" s="48">
        <v>0</v>
      </c>
      <c r="EV121" s="48">
        <v>0</v>
      </c>
      <c r="EW121" s="48">
        <v>0</v>
      </c>
      <c r="EX121" s="48">
        <v>3307012</v>
      </c>
      <c r="EY121" s="48">
        <v>202967</v>
      </c>
      <c r="EZ121" s="48">
        <v>3307012</v>
      </c>
      <c r="FA121" s="48">
        <v>0</v>
      </c>
      <c r="FB121" s="48">
        <v>0</v>
      </c>
      <c r="FC121" s="48">
        <v>0</v>
      </c>
      <c r="FD121" s="48">
        <v>94629</v>
      </c>
      <c r="FE121" s="48">
        <v>0</v>
      </c>
      <c r="FF121" s="48">
        <v>0</v>
      </c>
      <c r="FG121" s="48">
        <v>0</v>
      </c>
      <c r="FH121" s="48">
        <v>0</v>
      </c>
      <c r="FJ121" s="48">
        <v>0</v>
      </c>
      <c r="FK121" s="48">
        <v>0</v>
      </c>
      <c r="FL121" s="48">
        <v>0</v>
      </c>
      <c r="FM121" s="48">
        <v>0</v>
      </c>
      <c r="FO121" s="48">
        <v>0</v>
      </c>
      <c r="FP121" s="48">
        <v>0</v>
      </c>
      <c r="FQ121" s="48" t="s">
        <v>24</v>
      </c>
      <c r="FR121" s="48">
        <v>387.72500000000002</v>
      </c>
      <c r="FS121" s="48">
        <v>0</v>
      </c>
      <c r="FT121" s="48">
        <v>0</v>
      </c>
      <c r="FU121" s="48">
        <v>0</v>
      </c>
      <c r="FV121" s="48">
        <v>0</v>
      </c>
      <c r="FW121" s="48">
        <v>0</v>
      </c>
      <c r="FX121" s="48">
        <v>0</v>
      </c>
      <c r="FY121" s="48">
        <v>0</v>
      </c>
      <c r="FZ121" s="48">
        <v>0</v>
      </c>
      <c r="GA121" s="48">
        <v>0</v>
      </c>
      <c r="GB121" s="52">
        <v>5.3545445599999998E-2</v>
      </c>
      <c r="GC121" s="52">
        <v>4.68582762E-2</v>
      </c>
      <c r="GD121" s="48">
        <v>0</v>
      </c>
      <c r="GE121" s="48">
        <v>0</v>
      </c>
      <c r="GM121" s="48">
        <v>0</v>
      </c>
      <c r="GN121" s="48">
        <v>0</v>
      </c>
      <c r="GP121" s="48">
        <v>0</v>
      </c>
      <c r="GQ121" s="48">
        <v>0</v>
      </c>
      <c r="GR121" s="48">
        <v>0</v>
      </c>
      <c r="GS121" s="48">
        <v>632.07399999999996</v>
      </c>
      <c r="GT121" s="48">
        <v>3418506</v>
      </c>
      <c r="GU121" s="48">
        <v>0</v>
      </c>
      <c r="GV121" s="48">
        <v>2900635</v>
      </c>
      <c r="GW121" s="48">
        <v>0</v>
      </c>
      <c r="GX121" s="48">
        <v>0</v>
      </c>
      <c r="GY121" s="48">
        <v>0</v>
      </c>
      <c r="GZ121" s="48">
        <v>0</v>
      </c>
      <c r="HA121" s="48">
        <v>0</v>
      </c>
      <c r="HB121" s="48">
        <v>0</v>
      </c>
      <c r="HC121" s="48">
        <v>4804.7056220000004</v>
      </c>
      <c r="HD121" s="48">
        <v>385.21499999999997</v>
      </c>
      <c r="HE121" s="48">
        <v>1</v>
      </c>
      <c r="HF121" s="48">
        <v>0</v>
      </c>
      <c r="HG121" s="48">
        <v>5078</v>
      </c>
      <c r="HH121" s="48">
        <v>5078</v>
      </c>
      <c r="HI121" s="48">
        <v>1</v>
      </c>
      <c r="HJ121" s="48">
        <v>19.38625</v>
      </c>
      <c r="HK121" s="48">
        <v>0</v>
      </c>
      <c r="HL121" s="48">
        <v>0</v>
      </c>
      <c r="HM121" s="48">
        <v>0</v>
      </c>
      <c r="HN121" s="48">
        <v>0</v>
      </c>
      <c r="HO121" s="48">
        <v>0</v>
      </c>
      <c r="HP121" s="48">
        <v>0</v>
      </c>
      <c r="HQ121" s="48">
        <v>0</v>
      </c>
      <c r="HR121" s="48">
        <v>0</v>
      </c>
      <c r="HS121" s="48">
        <v>0.97309000000000001</v>
      </c>
      <c r="HT121" s="48">
        <v>3036927</v>
      </c>
      <c r="HU121" s="48">
        <v>0</v>
      </c>
      <c r="HV121" s="48">
        <v>0</v>
      </c>
      <c r="HW121" s="48">
        <v>384046</v>
      </c>
      <c r="HX121" s="48">
        <v>192023</v>
      </c>
      <c r="HY121" s="48">
        <v>0</v>
      </c>
      <c r="IA121" s="48">
        <v>0</v>
      </c>
      <c r="IB121" s="48">
        <v>0</v>
      </c>
      <c r="IC121" s="48">
        <v>0</v>
      </c>
      <c r="ID121" s="48">
        <v>0</v>
      </c>
      <c r="IE121" s="48">
        <v>0</v>
      </c>
      <c r="IF121" s="48">
        <v>0</v>
      </c>
      <c r="IG121" s="48">
        <v>0</v>
      </c>
      <c r="IH121" s="48">
        <v>2900635</v>
      </c>
      <c r="II121" s="48">
        <v>111494</v>
      </c>
      <c r="IJ121" s="48">
        <v>406377</v>
      </c>
      <c r="IK121" s="48">
        <v>0</v>
      </c>
      <c r="IL121" s="48">
        <v>517871</v>
      </c>
      <c r="IP121" s="48">
        <v>9095</v>
      </c>
      <c r="IQ121" s="48">
        <v>0</v>
      </c>
      <c r="IR121" s="48">
        <v>0</v>
      </c>
      <c r="IS121" s="48">
        <v>0</v>
      </c>
      <c r="IT121" s="48">
        <v>0</v>
      </c>
      <c r="IU121" s="48">
        <v>0</v>
      </c>
      <c r="IV121" s="48">
        <v>1</v>
      </c>
      <c r="IW121" s="48">
        <v>0</v>
      </c>
      <c r="IX121" s="48">
        <v>0</v>
      </c>
    </row>
    <row r="122" spans="1:258" s="48" customFormat="1">
      <c r="A122" s="47">
        <v>101842</v>
      </c>
      <c r="C122" s="48">
        <v>4</v>
      </c>
      <c r="E122" s="48">
        <v>0</v>
      </c>
      <c r="F122" s="48" t="s">
        <v>330</v>
      </c>
      <c r="G122" s="48">
        <v>1</v>
      </c>
      <c r="H122" s="48">
        <v>0</v>
      </c>
      <c r="I122" s="48" t="s">
        <v>537</v>
      </c>
      <c r="J122" s="48">
        <v>0</v>
      </c>
      <c r="L122" s="48">
        <v>12</v>
      </c>
      <c r="M122" s="48" t="s">
        <v>538</v>
      </c>
      <c r="N122" s="48" t="s">
        <v>537</v>
      </c>
      <c r="O122" s="48" t="s">
        <v>537</v>
      </c>
      <c r="P122" s="48">
        <v>0</v>
      </c>
      <c r="R122" s="48">
        <v>55.244999999999997</v>
      </c>
      <c r="S122" s="48">
        <v>0</v>
      </c>
      <c r="T122" s="48">
        <v>0</v>
      </c>
      <c r="U122" s="48">
        <v>0</v>
      </c>
      <c r="V122" s="48">
        <v>0</v>
      </c>
      <c r="W122" s="48">
        <v>0</v>
      </c>
      <c r="X122" s="48">
        <v>0</v>
      </c>
      <c r="Y122" s="48">
        <v>0</v>
      </c>
      <c r="Z122" s="48">
        <v>55.244999999999997</v>
      </c>
      <c r="AA122" s="48">
        <v>0</v>
      </c>
      <c r="AB122" s="48">
        <v>0</v>
      </c>
      <c r="AC122" s="48">
        <v>0</v>
      </c>
      <c r="AD122" s="48">
        <v>63.35</v>
      </c>
      <c r="AE122" s="48">
        <v>1.4999999999999999E-2</v>
      </c>
      <c r="AF122" s="48">
        <v>0</v>
      </c>
      <c r="AG122" s="48">
        <v>2.5510000000000002</v>
      </c>
      <c r="AH122" s="48">
        <v>0</v>
      </c>
      <c r="AI122" s="48">
        <v>0</v>
      </c>
      <c r="AJ122" s="48">
        <v>0</v>
      </c>
      <c r="AK122" s="48">
        <v>0</v>
      </c>
      <c r="AL122" s="48">
        <v>0</v>
      </c>
      <c r="AM122" s="48">
        <v>0</v>
      </c>
      <c r="AN122" s="48">
        <v>0</v>
      </c>
      <c r="AO122" s="48">
        <v>0</v>
      </c>
      <c r="AP122" s="48">
        <v>0</v>
      </c>
      <c r="AQ122" s="48">
        <v>0</v>
      </c>
      <c r="AR122" s="48">
        <v>0</v>
      </c>
      <c r="AS122" s="48">
        <v>0</v>
      </c>
      <c r="AT122" s="48">
        <v>0</v>
      </c>
      <c r="AU122" s="48">
        <v>0</v>
      </c>
      <c r="AV122" s="48">
        <v>0</v>
      </c>
      <c r="AW122" s="48">
        <v>0</v>
      </c>
      <c r="AX122" s="48">
        <v>0</v>
      </c>
      <c r="AY122" s="48">
        <v>0</v>
      </c>
      <c r="AZ122" s="48">
        <v>0</v>
      </c>
      <c r="BA122" s="48">
        <v>45.753999999999998</v>
      </c>
      <c r="BB122" s="48">
        <v>9.4909999999999997</v>
      </c>
      <c r="BC122" s="48">
        <v>60</v>
      </c>
      <c r="BD122" s="48">
        <v>0</v>
      </c>
      <c r="BE122" s="48">
        <v>0</v>
      </c>
      <c r="BF122" s="48">
        <v>0</v>
      </c>
      <c r="BG122" s="48">
        <v>0</v>
      </c>
      <c r="BH122" s="48">
        <v>0</v>
      </c>
      <c r="BI122" s="48">
        <v>1</v>
      </c>
      <c r="BJ122" s="48">
        <v>0</v>
      </c>
      <c r="BK122" s="48">
        <v>5078</v>
      </c>
      <c r="BL122" s="48">
        <v>6152</v>
      </c>
      <c r="BM122" s="48">
        <v>58389</v>
      </c>
      <c r="BN122" s="48">
        <v>0</v>
      </c>
      <c r="BO122" s="48">
        <v>30956</v>
      </c>
      <c r="BP122" s="48">
        <v>0</v>
      </c>
      <c r="BQ122" s="48">
        <v>0</v>
      </c>
      <c r="BR122" s="48">
        <v>0</v>
      </c>
      <c r="BS122" s="48">
        <v>0</v>
      </c>
      <c r="BT122" s="48">
        <v>73824</v>
      </c>
      <c r="BU122" s="48">
        <v>0</v>
      </c>
      <c r="BV122" s="48">
        <v>74046</v>
      </c>
      <c r="BW122" s="48">
        <v>222</v>
      </c>
      <c r="BX122" s="48">
        <v>0</v>
      </c>
      <c r="BY122" s="48">
        <v>0</v>
      </c>
      <c r="BZ122" s="48">
        <v>0</v>
      </c>
      <c r="CA122" s="48">
        <v>0</v>
      </c>
      <c r="CB122" s="48">
        <v>0</v>
      </c>
      <c r="CC122" s="48">
        <v>17263</v>
      </c>
      <c r="CD122" s="48">
        <v>0</v>
      </c>
      <c r="CE122" s="48">
        <v>17263</v>
      </c>
      <c r="CF122" s="48">
        <v>15192</v>
      </c>
      <c r="CG122" s="48">
        <v>379996</v>
      </c>
      <c r="CH122" s="48">
        <v>0</v>
      </c>
      <c r="CI122" s="48">
        <v>379996</v>
      </c>
      <c r="CJ122" s="48">
        <v>0</v>
      </c>
      <c r="CK122" s="48">
        <v>0</v>
      </c>
      <c r="CL122" s="48">
        <v>0</v>
      </c>
      <c r="CM122" s="48">
        <v>0</v>
      </c>
      <c r="CN122" s="48">
        <v>0</v>
      </c>
      <c r="CO122" s="48">
        <v>0</v>
      </c>
      <c r="CP122" s="48">
        <v>0</v>
      </c>
      <c r="CQ122" s="48">
        <v>0</v>
      </c>
      <c r="CR122" s="48">
        <v>0</v>
      </c>
      <c r="CS122" s="48">
        <v>0</v>
      </c>
      <c r="CT122" s="48">
        <v>0</v>
      </c>
      <c r="CU122" s="48">
        <v>0</v>
      </c>
      <c r="CV122" s="48">
        <v>0</v>
      </c>
      <c r="CW122" s="48">
        <v>0</v>
      </c>
      <c r="CX122" s="48">
        <v>0</v>
      </c>
      <c r="CY122" s="48">
        <v>0</v>
      </c>
      <c r="CZ122" s="48">
        <v>0</v>
      </c>
      <c r="DA122" s="48">
        <v>0</v>
      </c>
      <c r="DB122" s="48">
        <v>0</v>
      </c>
      <c r="DC122" s="48">
        <v>0</v>
      </c>
      <c r="DD122" s="48">
        <v>0</v>
      </c>
      <c r="DE122" s="48">
        <v>0</v>
      </c>
      <c r="DF122" s="48">
        <v>0</v>
      </c>
      <c r="DG122" s="48">
        <v>0</v>
      </c>
      <c r="DH122" s="48">
        <v>0</v>
      </c>
      <c r="DI122" s="48">
        <v>0</v>
      </c>
      <c r="DJ122" s="48">
        <v>0</v>
      </c>
      <c r="DK122" s="48">
        <v>0</v>
      </c>
      <c r="DL122" s="48">
        <v>0</v>
      </c>
      <c r="DM122" s="48">
        <v>0</v>
      </c>
      <c r="DN122" s="48">
        <v>0</v>
      </c>
      <c r="DO122" s="48">
        <v>0</v>
      </c>
      <c r="DP122" s="48">
        <v>0</v>
      </c>
      <c r="DQ122" s="48">
        <v>0</v>
      </c>
      <c r="DR122" s="48">
        <v>0</v>
      </c>
      <c r="DS122" s="48">
        <v>0</v>
      </c>
      <c r="DU122" s="48">
        <v>544886</v>
      </c>
      <c r="DV122" s="48">
        <v>0</v>
      </c>
      <c r="DW122" s="48">
        <v>0</v>
      </c>
      <c r="DX122" s="48">
        <v>0</v>
      </c>
      <c r="DY122" s="48">
        <v>0</v>
      </c>
      <c r="DZ122" s="48">
        <v>286.61700000000002</v>
      </c>
      <c r="EA122" s="48">
        <v>15764</v>
      </c>
      <c r="EB122" s="48">
        <v>55</v>
      </c>
      <c r="EC122" s="48">
        <v>30956</v>
      </c>
      <c r="ED122" s="48">
        <v>0</v>
      </c>
      <c r="EE122" s="48">
        <v>513930</v>
      </c>
      <c r="EG122" s="48">
        <v>0</v>
      </c>
      <c r="EH122" s="48">
        <v>0</v>
      </c>
      <c r="EI122" s="48">
        <v>0</v>
      </c>
      <c r="EJ122" s="48">
        <v>0</v>
      </c>
      <c r="EK122" s="48">
        <v>0</v>
      </c>
      <c r="EL122" s="48">
        <v>0</v>
      </c>
      <c r="EM122" s="48">
        <v>0</v>
      </c>
      <c r="EN122" s="48">
        <v>0</v>
      </c>
      <c r="EO122" s="48">
        <v>0</v>
      </c>
      <c r="EP122" s="48">
        <v>0</v>
      </c>
      <c r="EQ122" s="48">
        <v>0</v>
      </c>
      <c r="ER122" s="48">
        <v>0</v>
      </c>
      <c r="ES122" s="48">
        <v>0</v>
      </c>
      <c r="ET122" s="48">
        <v>0</v>
      </c>
      <c r="EU122" s="48">
        <v>0</v>
      </c>
      <c r="EV122" s="48">
        <v>0</v>
      </c>
      <c r="EW122" s="48">
        <v>0</v>
      </c>
      <c r="EX122" s="48">
        <v>564439</v>
      </c>
      <c r="EY122" s="48">
        <v>34448</v>
      </c>
      <c r="EZ122" s="48">
        <v>579631</v>
      </c>
      <c r="FA122" s="48">
        <v>0</v>
      </c>
      <c r="FB122" s="48">
        <v>0</v>
      </c>
      <c r="FC122" s="48">
        <v>0</v>
      </c>
      <c r="FD122" s="48">
        <v>16061</v>
      </c>
      <c r="FE122" s="48">
        <v>0</v>
      </c>
      <c r="FF122" s="48">
        <v>0</v>
      </c>
      <c r="FG122" s="48">
        <v>0</v>
      </c>
      <c r="FH122" s="48">
        <v>0</v>
      </c>
      <c r="FJ122" s="48">
        <v>0</v>
      </c>
      <c r="FK122" s="48">
        <v>0</v>
      </c>
      <c r="FL122" s="48">
        <v>0</v>
      </c>
      <c r="FM122" s="48">
        <v>0</v>
      </c>
      <c r="FO122" s="48">
        <v>0</v>
      </c>
      <c r="FP122" s="48">
        <v>0</v>
      </c>
      <c r="FQ122" s="48" t="s">
        <v>154</v>
      </c>
      <c r="FR122" s="48">
        <v>55.244999999999997</v>
      </c>
      <c r="FS122" s="48">
        <v>0</v>
      </c>
      <c r="FT122" s="48">
        <v>0</v>
      </c>
      <c r="FU122" s="48">
        <v>0</v>
      </c>
      <c r="FV122" s="48">
        <v>0</v>
      </c>
      <c r="FW122" s="48">
        <v>0</v>
      </c>
      <c r="FX122" s="48">
        <v>0</v>
      </c>
      <c r="FY122" s="48">
        <v>0</v>
      </c>
      <c r="FZ122" s="48">
        <v>0</v>
      </c>
      <c r="GA122" s="48">
        <v>0</v>
      </c>
      <c r="GB122" s="52">
        <v>5.3545445599999998E-2</v>
      </c>
      <c r="GC122" s="52">
        <v>4.68582762E-2</v>
      </c>
      <c r="GD122" s="48">
        <v>0</v>
      </c>
      <c r="GE122" s="48">
        <v>0</v>
      </c>
      <c r="GM122" s="48">
        <v>0</v>
      </c>
      <c r="GN122" s="48">
        <v>0</v>
      </c>
      <c r="GP122" s="48">
        <v>0</v>
      </c>
      <c r="GQ122" s="48">
        <v>0</v>
      </c>
      <c r="GR122" s="48">
        <v>0</v>
      </c>
      <c r="GS122" s="48">
        <v>107.27800000000001</v>
      </c>
      <c r="GT122" s="48">
        <v>595395</v>
      </c>
      <c r="GU122" s="48">
        <v>0</v>
      </c>
      <c r="GV122" s="48">
        <v>674386</v>
      </c>
      <c r="GW122" s="48">
        <v>0</v>
      </c>
      <c r="GX122" s="48">
        <v>0</v>
      </c>
      <c r="GY122" s="48">
        <v>0</v>
      </c>
      <c r="GZ122" s="48">
        <v>0</v>
      </c>
      <c r="HA122" s="48">
        <v>0</v>
      </c>
      <c r="HB122" s="48">
        <v>0</v>
      </c>
      <c r="HC122" s="48">
        <v>4804.7056220000004</v>
      </c>
      <c r="HD122" s="48">
        <v>9.4909999999999997</v>
      </c>
      <c r="HE122" s="48">
        <v>1</v>
      </c>
      <c r="HF122" s="48">
        <v>0</v>
      </c>
      <c r="HG122" s="48">
        <v>5078</v>
      </c>
      <c r="HH122" s="48">
        <v>5078</v>
      </c>
      <c r="HI122" s="48">
        <v>1</v>
      </c>
      <c r="HJ122" s="48">
        <v>2.7622499999999999</v>
      </c>
      <c r="HK122" s="48">
        <v>0</v>
      </c>
      <c r="HL122" s="48">
        <v>0</v>
      </c>
      <c r="HM122" s="48">
        <v>0</v>
      </c>
      <c r="HN122" s="48">
        <v>0</v>
      </c>
      <c r="HO122" s="48">
        <v>0</v>
      </c>
      <c r="HP122" s="48">
        <v>0</v>
      </c>
      <c r="HQ122" s="48">
        <v>0</v>
      </c>
      <c r="HR122" s="48">
        <v>0</v>
      </c>
      <c r="HS122" s="48">
        <v>0.97309000000000001</v>
      </c>
      <c r="HT122" s="48">
        <v>515440</v>
      </c>
      <c r="HU122" s="48">
        <v>0</v>
      </c>
      <c r="HV122" s="48">
        <v>0</v>
      </c>
      <c r="HW122" s="48">
        <v>384046</v>
      </c>
      <c r="HX122" s="48">
        <v>192023</v>
      </c>
      <c r="HY122" s="48">
        <v>0</v>
      </c>
      <c r="IA122" s="48">
        <v>0</v>
      </c>
      <c r="IB122" s="48">
        <v>0</v>
      </c>
      <c r="IC122" s="48">
        <v>0</v>
      </c>
      <c r="ID122" s="48">
        <v>0</v>
      </c>
      <c r="IE122" s="48">
        <v>0</v>
      </c>
      <c r="IF122" s="48">
        <v>0</v>
      </c>
      <c r="IG122" s="48">
        <v>0</v>
      </c>
      <c r="IH122" s="48">
        <v>674386</v>
      </c>
      <c r="II122" s="48">
        <v>30956</v>
      </c>
      <c r="IJ122" s="48">
        <v>-94755</v>
      </c>
      <c r="IK122" s="48">
        <v>0</v>
      </c>
      <c r="IL122" s="48">
        <v>-63799</v>
      </c>
      <c r="IP122" s="48">
        <v>9095</v>
      </c>
      <c r="IQ122" s="48">
        <v>0</v>
      </c>
      <c r="IR122" s="48">
        <v>0</v>
      </c>
      <c r="IS122" s="48">
        <v>0</v>
      </c>
      <c r="IT122" s="48">
        <v>0</v>
      </c>
      <c r="IU122" s="48">
        <v>0</v>
      </c>
      <c r="IV122" s="48">
        <v>1</v>
      </c>
      <c r="IW122" s="48">
        <v>0</v>
      </c>
      <c r="IX122" s="48">
        <v>0</v>
      </c>
    </row>
    <row r="123" spans="1:258" s="48" customFormat="1">
      <c r="A123" s="47">
        <v>101845</v>
      </c>
      <c r="C123" s="48">
        <v>4</v>
      </c>
      <c r="E123" s="48">
        <v>0</v>
      </c>
      <c r="F123" s="48" t="s">
        <v>330</v>
      </c>
      <c r="G123" s="48">
        <v>1</v>
      </c>
      <c r="H123" s="48">
        <v>0</v>
      </c>
      <c r="I123" s="48" t="s">
        <v>537</v>
      </c>
      <c r="J123" s="48">
        <v>0</v>
      </c>
      <c r="L123" s="48">
        <v>12</v>
      </c>
      <c r="M123" s="48" t="s">
        <v>538</v>
      </c>
      <c r="N123" s="48" t="s">
        <v>537</v>
      </c>
      <c r="O123" s="48" t="s">
        <v>537</v>
      </c>
      <c r="P123" s="48">
        <v>0</v>
      </c>
      <c r="R123" s="48">
        <v>5731.6270000000004</v>
      </c>
      <c r="S123" s="48">
        <v>0</v>
      </c>
      <c r="T123" s="48">
        <v>0</v>
      </c>
      <c r="U123" s="48">
        <v>2.3250000000000002</v>
      </c>
      <c r="V123" s="48">
        <v>124.755</v>
      </c>
      <c r="W123" s="48">
        <v>0.45500000000000002</v>
      </c>
      <c r="X123" s="48">
        <v>0</v>
      </c>
      <c r="Y123" s="48">
        <v>0</v>
      </c>
      <c r="Z123" s="48">
        <v>5731.6270000000004</v>
      </c>
      <c r="AA123" s="48">
        <v>0</v>
      </c>
      <c r="AB123" s="48">
        <v>0</v>
      </c>
      <c r="AC123" s="48">
        <v>0</v>
      </c>
      <c r="AD123" s="48">
        <v>1635.24</v>
      </c>
      <c r="AE123" s="48">
        <v>0.504</v>
      </c>
      <c r="AF123" s="48">
        <v>0</v>
      </c>
      <c r="AG123" s="48">
        <v>20.465</v>
      </c>
      <c r="AH123" s="48">
        <v>0</v>
      </c>
      <c r="AI123" s="48">
        <v>0</v>
      </c>
      <c r="AJ123" s="48">
        <v>0</v>
      </c>
      <c r="AK123" s="48">
        <v>0</v>
      </c>
      <c r="AL123" s="48">
        <v>0</v>
      </c>
      <c r="AM123" s="48">
        <v>0</v>
      </c>
      <c r="AN123" s="48">
        <v>0</v>
      </c>
      <c r="AO123" s="48">
        <v>0</v>
      </c>
      <c r="AP123" s="48">
        <v>0</v>
      </c>
      <c r="AQ123" s="48">
        <v>41.667000000000002</v>
      </c>
      <c r="AR123" s="48">
        <v>0</v>
      </c>
      <c r="AS123" s="48">
        <v>0</v>
      </c>
      <c r="AT123" s="48">
        <v>0</v>
      </c>
      <c r="AU123" s="48">
        <v>0</v>
      </c>
      <c r="AV123" s="48">
        <v>0</v>
      </c>
      <c r="AW123" s="48">
        <v>127.535</v>
      </c>
      <c r="AX123" s="48">
        <v>387.255</v>
      </c>
      <c r="AY123" s="48">
        <v>0</v>
      </c>
      <c r="AZ123" s="48">
        <v>0</v>
      </c>
      <c r="BA123" s="48">
        <v>0</v>
      </c>
      <c r="BB123" s="48">
        <v>5604.0919999999996</v>
      </c>
      <c r="BC123" s="48">
        <v>4539.67</v>
      </c>
      <c r="BD123" s="48">
        <v>611.36900000000003</v>
      </c>
      <c r="BE123" s="48">
        <v>0</v>
      </c>
      <c r="BF123" s="48">
        <v>0</v>
      </c>
      <c r="BG123" s="48">
        <v>0</v>
      </c>
      <c r="BH123" s="48">
        <v>0</v>
      </c>
      <c r="BI123" s="48">
        <v>1</v>
      </c>
      <c r="BJ123" s="48">
        <v>0</v>
      </c>
      <c r="BK123" s="48">
        <v>5078</v>
      </c>
      <c r="BL123" s="48">
        <v>6152</v>
      </c>
      <c r="BM123" s="48">
        <v>34476374</v>
      </c>
      <c r="BN123" s="48">
        <v>0</v>
      </c>
      <c r="BO123" s="48">
        <v>2092580</v>
      </c>
      <c r="BP123" s="48">
        <v>376114</v>
      </c>
      <c r="BQ123" s="48">
        <v>0</v>
      </c>
      <c r="BR123" s="48">
        <v>376114</v>
      </c>
      <c r="BS123" s="48">
        <v>0</v>
      </c>
      <c r="BT123" s="48">
        <v>5585610</v>
      </c>
      <c r="BU123" s="48">
        <v>0</v>
      </c>
      <c r="BV123" s="48">
        <v>5593082</v>
      </c>
      <c r="BW123" s="48">
        <v>7472</v>
      </c>
      <c r="BX123" s="48">
        <v>2382393</v>
      </c>
      <c r="BY123" s="48">
        <v>0</v>
      </c>
      <c r="BZ123" s="48">
        <v>0</v>
      </c>
      <c r="CA123" s="48">
        <v>0</v>
      </c>
      <c r="CB123" s="48">
        <v>0</v>
      </c>
      <c r="CC123" s="48">
        <v>138491</v>
      </c>
      <c r="CD123" s="48">
        <v>0</v>
      </c>
      <c r="CE123" s="48">
        <v>2520884</v>
      </c>
      <c r="CF123" s="48">
        <v>449691</v>
      </c>
      <c r="CG123" s="48">
        <v>0</v>
      </c>
      <c r="CH123" s="48">
        <v>0</v>
      </c>
      <c r="CI123" s="48">
        <v>0</v>
      </c>
      <c r="CJ123" s="48">
        <v>20834</v>
      </c>
      <c r="CK123" s="48">
        <v>0</v>
      </c>
      <c r="CL123" s="48">
        <v>0</v>
      </c>
      <c r="CM123" s="48">
        <v>0</v>
      </c>
      <c r="CN123" s="48">
        <v>0</v>
      </c>
      <c r="CO123" s="48">
        <v>0</v>
      </c>
      <c r="CP123" s="48">
        <v>0</v>
      </c>
      <c r="CQ123" s="48">
        <v>0</v>
      </c>
      <c r="CR123" s="48">
        <v>0</v>
      </c>
      <c r="CS123" s="48">
        <v>0</v>
      </c>
      <c r="CT123" s="48">
        <v>0</v>
      </c>
      <c r="CU123" s="48">
        <v>0</v>
      </c>
      <c r="CV123" s="48">
        <v>0</v>
      </c>
      <c r="CW123" s="48">
        <v>0</v>
      </c>
      <c r="CX123" s="48">
        <v>0</v>
      </c>
      <c r="CY123" s="48">
        <v>0</v>
      </c>
      <c r="CZ123" s="48">
        <v>0</v>
      </c>
      <c r="DA123" s="48">
        <v>0</v>
      </c>
      <c r="DB123" s="48">
        <v>0</v>
      </c>
      <c r="DC123" s="48">
        <v>0</v>
      </c>
      <c r="DD123" s="48">
        <v>0</v>
      </c>
      <c r="DE123" s="48">
        <v>0</v>
      </c>
      <c r="DF123" s="48">
        <v>0</v>
      </c>
      <c r="DG123" s="48">
        <v>0</v>
      </c>
      <c r="DH123" s="48">
        <v>20834</v>
      </c>
      <c r="DI123" s="48">
        <v>0</v>
      </c>
      <c r="DJ123" s="48">
        <v>443711</v>
      </c>
      <c r="DK123" s="48">
        <v>0</v>
      </c>
      <c r="DL123" s="48">
        <v>0</v>
      </c>
      <c r="DM123" s="48">
        <v>0</v>
      </c>
      <c r="DN123" s="48">
        <v>443711</v>
      </c>
      <c r="DO123" s="48">
        <v>0</v>
      </c>
      <c r="DP123" s="48">
        <v>0</v>
      </c>
      <c r="DQ123" s="48">
        <v>0</v>
      </c>
      <c r="DR123" s="48">
        <v>0</v>
      </c>
      <c r="DS123" s="48">
        <v>443711</v>
      </c>
      <c r="DU123" s="48">
        <v>43859856</v>
      </c>
      <c r="DV123" s="48">
        <v>0</v>
      </c>
      <c r="DW123" s="48">
        <v>0</v>
      </c>
      <c r="DX123" s="48">
        <v>0</v>
      </c>
      <c r="DY123" s="48">
        <v>0</v>
      </c>
      <c r="DZ123" s="48">
        <v>286.61700000000002</v>
      </c>
      <c r="EA123" s="48">
        <v>1642889</v>
      </c>
      <c r="EB123" s="48">
        <v>5732</v>
      </c>
      <c r="EC123" s="48">
        <v>2092580</v>
      </c>
      <c r="ED123" s="48">
        <v>0</v>
      </c>
      <c r="EE123" s="48">
        <v>41767276</v>
      </c>
      <c r="EG123" s="48">
        <v>0</v>
      </c>
      <c r="EH123" s="48">
        <v>0</v>
      </c>
      <c r="EI123" s="48">
        <v>0</v>
      </c>
      <c r="EJ123" s="48">
        <v>0</v>
      </c>
      <c r="EK123" s="48">
        <v>0</v>
      </c>
      <c r="EL123" s="48">
        <v>0</v>
      </c>
      <c r="EM123" s="48">
        <v>0</v>
      </c>
      <c r="EN123" s="48">
        <v>0</v>
      </c>
      <c r="EO123" s="48">
        <v>0</v>
      </c>
      <c r="EP123" s="48">
        <v>0</v>
      </c>
      <c r="EQ123" s="48">
        <v>0</v>
      </c>
      <c r="ER123" s="48">
        <v>0</v>
      </c>
      <c r="ES123" s="48">
        <v>0</v>
      </c>
      <c r="ET123" s="48">
        <v>0</v>
      </c>
      <c r="EU123" s="48">
        <v>0</v>
      </c>
      <c r="EV123" s="48">
        <v>0</v>
      </c>
      <c r="EW123" s="48">
        <v>0</v>
      </c>
      <c r="EX123" s="48">
        <v>45864358</v>
      </c>
      <c r="EY123" s="48">
        <v>2794296</v>
      </c>
      <c r="EZ123" s="48">
        <v>46334883</v>
      </c>
      <c r="FA123" s="48">
        <v>0</v>
      </c>
      <c r="FB123" s="48">
        <v>0</v>
      </c>
      <c r="FC123" s="48">
        <v>0</v>
      </c>
      <c r="FD123" s="48">
        <v>1302786</v>
      </c>
      <c r="FE123" s="48">
        <v>0</v>
      </c>
      <c r="FF123" s="48">
        <v>0</v>
      </c>
      <c r="FG123" s="48">
        <v>0</v>
      </c>
      <c r="FH123" s="48">
        <v>0</v>
      </c>
      <c r="FJ123" s="48">
        <v>0</v>
      </c>
      <c r="FK123" s="48">
        <v>0</v>
      </c>
      <c r="FL123" s="48">
        <v>0</v>
      </c>
      <c r="FM123" s="48">
        <v>0</v>
      </c>
      <c r="FO123" s="48">
        <v>0</v>
      </c>
      <c r="FP123" s="48">
        <v>0</v>
      </c>
      <c r="FQ123" s="48" t="s">
        <v>362</v>
      </c>
      <c r="FR123" s="48">
        <v>5731.6270000000004</v>
      </c>
      <c r="FS123" s="48">
        <v>0</v>
      </c>
      <c r="FT123" s="48">
        <v>0</v>
      </c>
      <c r="FU123" s="48">
        <v>0</v>
      </c>
      <c r="FV123" s="48">
        <v>0</v>
      </c>
      <c r="FW123" s="48">
        <v>0</v>
      </c>
      <c r="FX123" s="48">
        <v>0</v>
      </c>
      <c r="FY123" s="48">
        <v>0</v>
      </c>
      <c r="FZ123" s="48">
        <v>0</v>
      </c>
      <c r="GA123" s="48">
        <v>0</v>
      </c>
      <c r="GB123" s="52">
        <v>5.3545445599999998E-2</v>
      </c>
      <c r="GC123" s="52">
        <v>4.68582762E-2</v>
      </c>
      <c r="GD123" s="48">
        <v>0</v>
      </c>
      <c r="GE123" s="48">
        <v>0</v>
      </c>
      <c r="GM123" s="48">
        <v>0</v>
      </c>
      <c r="GN123" s="48">
        <v>0</v>
      </c>
      <c r="GP123" s="48">
        <v>0</v>
      </c>
      <c r="GQ123" s="48">
        <v>0</v>
      </c>
      <c r="GR123" s="48">
        <v>0</v>
      </c>
      <c r="GS123" s="48">
        <v>8701.9359999999997</v>
      </c>
      <c r="GT123" s="48">
        <v>47977772</v>
      </c>
      <c r="GU123" s="48">
        <v>0</v>
      </c>
      <c r="GV123" s="48">
        <v>56348695</v>
      </c>
      <c r="GW123" s="48">
        <v>0</v>
      </c>
      <c r="GX123" s="48">
        <v>0</v>
      </c>
      <c r="GY123" s="48">
        <v>0</v>
      </c>
      <c r="GZ123" s="48">
        <v>0</v>
      </c>
      <c r="HA123" s="48">
        <v>0</v>
      </c>
      <c r="HB123" s="48">
        <v>0</v>
      </c>
      <c r="HC123" s="48">
        <v>4804.7056220000004</v>
      </c>
      <c r="HD123" s="48">
        <v>5604.0919999999996</v>
      </c>
      <c r="HE123" s="48">
        <v>1</v>
      </c>
      <c r="HF123" s="48">
        <v>0</v>
      </c>
      <c r="HG123" s="48">
        <v>5078</v>
      </c>
      <c r="HH123" s="48">
        <v>5078</v>
      </c>
      <c r="HI123" s="48">
        <v>1</v>
      </c>
      <c r="HJ123" s="48">
        <v>286.58134999999999</v>
      </c>
      <c r="HK123" s="48">
        <v>0</v>
      </c>
      <c r="HL123" s="48">
        <v>0</v>
      </c>
      <c r="HM123" s="48">
        <v>0</v>
      </c>
      <c r="HN123" s="48">
        <v>0</v>
      </c>
      <c r="HO123" s="48">
        <v>0</v>
      </c>
      <c r="HP123" s="48">
        <v>0</v>
      </c>
      <c r="HQ123" s="48">
        <v>0</v>
      </c>
      <c r="HR123" s="48">
        <v>0</v>
      </c>
      <c r="HS123" s="48">
        <v>0.97309000000000001</v>
      </c>
      <c r="HT123" s="48">
        <v>41810242</v>
      </c>
      <c r="HU123" s="48">
        <v>0</v>
      </c>
      <c r="HV123" s="48">
        <v>0</v>
      </c>
      <c r="HW123" s="48">
        <v>384046</v>
      </c>
      <c r="HX123" s="48">
        <v>192023</v>
      </c>
      <c r="HY123" s="48">
        <v>0</v>
      </c>
      <c r="IA123" s="48">
        <v>0</v>
      </c>
      <c r="IB123" s="48">
        <v>0</v>
      </c>
      <c r="IC123" s="48">
        <v>0</v>
      </c>
      <c r="ID123" s="48">
        <v>0</v>
      </c>
      <c r="IE123" s="48">
        <v>0</v>
      </c>
      <c r="IF123" s="48">
        <v>0</v>
      </c>
      <c r="IG123" s="48">
        <v>0</v>
      </c>
      <c r="IH123" s="48">
        <v>56348695</v>
      </c>
      <c r="II123" s="48">
        <v>2092580</v>
      </c>
      <c r="IJ123" s="48">
        <v>-10013812</v>
      </c>
      <c r="IK123" s="48">
        <v>0</v>
      </c>
      <c r="IL123" s="48">
        <v>-7921232</v>
      </c>
      <c r="IP123" s="48">
        <v>9095</v>
      </c>
      <c r="IQ123" s="48">
        <v>0</v>
      </c>
      <c r="IR123" s="48">
        <v>0</v>
      </c>
      <c r="IS123" s="48">
        <v>0</v>
      </c>
      <c r="IT123" s="48">
        <v>0</v>
      </c>
      <c r="IU123" s="48">
        <v>0</v>
      </c>
      <c r="IV123" s="48">
        <v>1</v>
      </c>
      <c r="IW123" s="48">
        <v>0</v>
      </c>
      <c r="IX123" s="48">
        <v>0</v>
      </c>
    </row>
    <row r="124" spans="1:258" s="48" customFormat="1">
      <c r="A124" s="47">
        <v>101846</v>
      </c>
      <c r="C124" s="48">
        <v>4</v>
      </c>
      <c r="E124" s="48">
        <v>0</v>
      </c>
      <c r="F124" s="48" t="s">
        <v>330</v>
      </c>
      <c r="G124" s="48">
        <v>1</v>
      </c>
      <c r="H124" s="48">
        <v>0</v>
      </c>
      <c r="I124" s="48" t="s">
        <v>537</v>
      </c>
      <c r="J124" s="48">
        <v>0</v>
      </c>
      <c r="L124" s="48">
        <v>12</v>
      </c>
      <c r="M124" s="48" t="s">
        <v>538</v>
      </c>
      <c r="N124" s="48" t="s">
        <v>537</v>
      </c>
      <c r="O124" s="48" t="s">
        <v>537</v>
      </c>
      <c r="P124" s="48">
        <v>0</v>
      </c>
      <c r="R124" s="48">
        <v>3307.2429999999999</v>
      </c>
      <c r="S124" s="48">
        <v>0</v>
      </c>
      <c r="T124" s="48">
        <v>0</v>
      </c>
      <c r="U124" s="48">
        <v>2.4020000000000001</v>
      </c>
      <c r="V124" s="48">
        <v>36.481999999999999</v>
      </c>
      <c r="W124" s="48">
        <v>5.0650000000000004</v>
      </c>
      <c r="X124" s="48">
        <v>0</v>
      </c>
      <c r="Y124" s="48">
        <v>0</v>
      </c>
      <c r="Z124" s="48">
        <v>3307.2429999999999</v>
      </c>
      <c r="AA124" s="48">
        <v>0</v>
      </c>
      <c r="AB124" s="48">
        <v>0</v>
      </c>
      <c r="AC124" s="48">
        <v>0</v>
      </c>
      <c r="AD124" s="48">
        <v>569.33000000000004</v>
      </c>
      <c r="AE124" s="48">
        <v>0</v>
      </c>
      <c r="AF124" s="48">
        <v>0</v>
      </c>
      <c r="AG124" s="48">
        <v>16.579999999999998</v>
      </c>
      <c r="AH124" s="48">
        <v>0</v>
      </c>
      <c r="AI124" s="48">
        <v>0</v>
      </c>
      <c r="AJ124" s="48">
        <v>0</v>
      </c>
      <c r="AK124" s="48">
        <v>0</v>
      </c>
      <c r="AL124" s="48">
        <v>0</v>
      </c>
      <c r="AM124" s="48">
        <v>0</v>
      </c>
      <c r="AN124" s="48">
        <v>0</v>
      </c>
      <c r="AO124" s="48">
        <v>0</v>
      </c>
      <c r="AP124" s="48">
        <v>0</v>
      </c>
      <c r="AQ124" s="48">
        <v>0</v>
      </c>
      <c r="AR124" s="48">
        <v>0</v>
      </c>
      <c r="AS124" s="48">
        <v>0</v>
      </c>
      <c r="AT124" s="48">
        <v>0</v>
      </c>
      <c r="AU124" s="48">
        <v>0</v>
      </c>
      <c r="AV124" s="48">
        <v>0</v>
      </c>
      <c r="AW124" s="48">
        <v>43.948999999999998</v>
      </c>
      <c r="AX124" s="48">
        <v>136.65100000000001</v>
      </c>
      <c r="AY124" s="48">
        <v>0</v>
      </c>
      <c r="AZ124" s="48">
        <v>0</v>
      </c>
      <c r="BA124" s="48">
        <v>13.722</v>
      </c>
      <c r="BB124" s="48">
        <v>3249.5720000000001</v>
      </c>
      <c r="BC124" s="48">
        <v>2094.83</v>
      </c>
      <c r="BD124" s="48">
        <v>463.12400000000002</v>
      </c>
      <c r="BE124" s="48">
        <v>156.31200000000001</v>
      </c>
      <c r="BF124" s="48">
        <v>0</v>
      </c>
      <c r="BG124" s="48">
        <v>0</v>
      </c>
      <c r="BH124" s="48">
        <v>0</v>
      </c>
      <c r="BI124" s="48">
        <v>1</v>
      </c>
      <c r="BJ124" s="48">
        <v>0</v>
      </c>
      <c r="BK124" s="48">
        <v>5078</v>
      </c>
      <c r="BL124" s="48">
        <v>6152</v>
      </c>
      <c r="BM124" s="48">
        <v>19991367</v>
      </c>
      <c r="BN124" s="48">
        <v>0</v>
      </c>
      <c r="BO124" s="48">
        <v>1104408</v>
      </c>
      <c r="BP124" s="48">
        <v>284914</v>
      </c>
      <c r="BQ124" s="48">
        <v>0</v>
      </c>
      <c r="BR124" s="48">
        <v>284914</v>
      </c>
      <c r="BS124" s="48">
        <v>0</v>
      </c>
      <c r="BT124" s="48">
        <v>2577479</v>
      </c>
      <c r="BU124" s="48">
        <v>0</v>
      </c>
      <c r="BV124" s="48">
        <v>2577479</v>
      </c>
      <c r="BW124" s="48">
        <v>0</v>
      </c>
      <c r="BX124" s="48">
        <v>840677</v>
      </c>
      <c r="BY124" s="48">
        <v>0</v>
      </c>
      <c r="BZ124" s="48">
        <v>0</v>
      </c>
      <c r="CA124" s="48">
        <v>0</v>
      </c>
      <c r="CB124" s="48">
        <v>0</v>
      </c>
      <c r="CC124" s="48">
        <v>112200</v>
      </c>
      <c r="CD124" s="48">
        <v>0</v>
      </c>
      <c r="CE124" s="48">
        <v>952877</v>
      </c>
      <c r="CF124" s="48">
        <v>156566</v>
      </c>
      <c r="CG124" s="48">
        <v>113964</v>
      </c>
      <c r="CH124" s="48">
        <v>0</v>
      </c>
      <c r="CI124" s="48">
        <v>113964</v>
      </c>
      <c r="CJ124" s="48">
        <v>0</v>
      </c>
      <c r="CK124" s="48">
        <v>115396</v>
      </c>
      <c r="CL124" s="48">
        <v>0</v>
      </c>
      <c r="CM124" s="48">
        <v>115396</v>
      </c>
      <c r="CN124" s="48">
        <v>0</v>
      </c>
      <c r="CO124" s="48">
        <v>0</v>
      </c>
      <c r="CP124" s="48">
        <v>0</v>
      </c>
      <c r="CQ124" s="48">
        <v>0</v>
      </c>
      <c r="CR124" s="48">
        <v>0</v>
      </c>
      <c r="CS124" s="48">
        <v>0</v>
      </c>
      <c r="CT124" s="48">
        <v>0</v>
      </c>
      <c r="CU124" s="48">
        <v>0</v>
      </c>
      <c r="CV124" s="48">
        <v>0</v>
      </c>
      <c r="CW124" s="48">
        <v>0</v>
      </c>
      <c r="CX124" s="48">
        <v>0</v>
      </c>
      <c r="CY124" s="48">
        <v>0</v>
      </c>
      <c r="CZ124" s="48">
        <v>0</v>
      </c>
      <c r="DA124" s="48">
        <v>0</v>
      </c>
      <c r="DB124" s="48">
        <v>0</v>
      </c>
      <c r="DC124" s="48">
        <v>0</v>
      </c>
      <c r="DD124" s="48">
        <v>0</v>
      </c>
      <c r="DE124" s="48">
        <v>0</v>
      </c>
      <c r="DF124" s="48">
        <v>0</v>
      </c>
      <c r="DG124" s="48">
        <v>0</v>
      </c>
      <c r="DH124" s="48">
        <v>0</v>
      </c>
      <c r="DI124" s="48">
        <v>0</v>
      </c>
      <c r="DJ124" s="48">
        <v>5670</v>
      </c>
      <c r="DK124" s="48">
        <v>0</v>
      </c>
      <c r="DL124" s="48">
        <v>0</v>
      </c>
      <c r="DM124" s="48">
        <v>0</v>
      </c>
      <c r="DN124" s="48">
        <v>5670</v>
      </c>
      <c r="DO124" s="48">
        <v>0</v>
      </c>
      <c r="DP124" s="48">
        <v>0</v>
      </c>
      <c r="DQ124" s="48">
        <v>0</v>
      </c>
      <c r="DR124" s="48">
        <v>0</v>
      </c>
      <c r="DS124" s="48">
        <v>5670</v>
      </c>
      <c r="DU124" s="48">
        <v>24198233</v>
      </c>
      <c r="DV124" s="48">
        <v>0</v>
      </c>
      <c r="DW124" s="48">
        <v>0</v>
      </c>
      <c r="DX124" s="48">
        <v>0</v>
      </c>
      <c r="DY124" s="48">
        <v>0</v>
      </c>
      <c r="DZ124" s="48">
        <v>286.61700000000002</v>
      </c>
      <c r="EA124" s="48">
        <v>947842</v>
      </c>
      <c r="EB124" s="48">
        <v>3307</v>
      </c>
      <c r="EC124" s="48">
        <v>1104408</v>
      </c>
      <c r="ED124" s="48">
        <v>0</v>
      </c>
      <c r="EE124" s="48">
        <v>23093825</v>
      </c>
      <c r="EG124" s="48">
        <v>0</v>
      </c>
      <c r="EH124" s="48">
        <v>0</v>
      </c>
      <c r="EI124" s="48">
        <v>0</v>
      </c>
      <c r="EJ124" s="48">
        <v>0</v>
      </c>
      <c r="EK124" s="48">
        <v>0</v>
      </c>
      <c r="EL124" s="48">
        <v>0</v>
      </c>
      <c r="EM124" s="48">
        <v>0</v>
      </c>
      <c r="EN124" s="48">
        <v>0</v>
      </c>
      <c r="EO124" s="48">
        <v>0</v>
      </c>
      <c r="EP124" s="48">
        <v>0</v>
      </c>
      <c r="EQ124" s="48">
        <v>0</v>
      </c>
      <c r="ER124" s="48">
        <v>0</v>
      </c>
      <c r="ES124" s="48">
        <v>0</v>
      </c>
      <c r="ET124" s="48">
        <v>0</v>
      </c>
      <c r="EU124" s="48">
        <v>0</v>
      </c>
      <c r="EV124" s="48">
        <v>0</v>
      </c>
      <c r="EW124" s="48">
        <v>0</v>
      </c>
      <c r="EX124" s="48">
        <v>25385787</v>
      </c>
      <c r="EY124" s="48">
        <v>1563166</v>
      </c>
      <c r="EZ124" s="48">
        <v>25542353</v>
      </c>
      <c r="FA124" s="48">
        <v>0</v>
      </c>
      <c r="FB124" s="48">
        <v>0</v>
      </c>
      <c r="FC124" s="48">
        <v>0</v>
      </c>
      <c r="FD124" s="48">
        <v>728796</v>
      </c>
      <c r="FE124" s="48">
        <v>0</v>
      </c>
      <c r="FF124" s="48">
        <v>0</v>
      </c>
      <c r="FG124" s="48">
        <v>0</v>
      </c>
      <c r="FH124" s="48">
        <v>0</v>
      </c>
      <c r="FJ124" s="48">
        <v>0</v>
      </c>
      <c r="FK124" s="48">
        <v>0</v>
      </c>
      <c r="FL124" s="48">
        <v>0</v>
      </c>
      <c r="FM124" s="48">
        <v>0</v>
      </c>
      <c r="FO124" s="48">
        <v>0</v>
      </c>
      <c r="FP124" s="48">
        <v>0</v>
      </c>
      <c r="FQ124" s="48" t="s">
        <v>157</v>
      </c>
      <c r="FR124" s="48">
        <v>3307.2429999999999</v>
      </c>
      <c r="FS124" s="48">
        <v>0</v>
      </c>
      <c r="FT124" s="48">
        <v>0</v>
      </c>
      <c r="FU124" s="48">
        <v>0</v>
      </c>
      <c r="FV124" s="48">
        <v>0</v>
      </c>
      <c r="FW124" s="48">
        <v>0</v>
      </c>
      <c r="FX124" s="48">
        <v>0</v>
      </c>
      <c r="FY124" s="48">
        <v>0</v>
      </c>
      <c r="FZ124" s="48">
        <v>0</v>
      </c>
      <c r="GA124" s="48">
        <v>0</v>
      </c>
      <c r="GB124" s="52">
        <v>5.3545445599999998E-2</v>
      </c>
      <c r="GC124" s="52">
        <v>4.68582762E-2</v>
      </c>
      <c r="GD124" s="48">
        <v>0</v>
      </c>
      <c r="GE124" s="48">
        <v>0</v>
      </c>
      <c r="GM124" s="48">
        <v>0</v>
      </c>
      <c r="GN124" s="48">
        <v>0</v>
      </c>
      <c r="GP124" s="48">
        <v>0</v>
      </c>
      <c r="GQ124" s="48">
        <v>0</v>
      </c>
      <c r="GR124" s="48">
        <v>0</v>
      </c>
      <c r="GS124" s="48">
        <v>4867.9769999999999</v>
      </c>
      <c r="GT124" s="48">
        <v>26490195</v>
      </c>
      <c r="GU124" s="48">
        <v>0</v>
      </c>
      <c r="GV124" s="48">
        <v>28897480</v>
      </c>
      <c r="GW124" s="48">
        <v>0</v>
      </c>
      <c r="GX124" s="48">
        <v>0</v>
      </c>
      <c r="GY124" s="48">
        <v>0</v>
      </c>
      <c r="GZ124" s="48">
        <v>0</v>
      </c>
      <c r="HA124" s="48">
        <v>0</v>
      </c>
      <c r="HB124" s="48">
        <v>0</v>
      </c>
      <c r="HC124" s="48">
        <v>4804.7056220000004</v>
      </c>
      <c r="HD124" s="48">
        <v>3249.5720000000001</v>
      </c>
      <c r="HE124" s="48">
        <v>1</v>
      </c>
      <c r="HF124" s="48">
        <v>0</v>
      </c>
      <c r="HG124" s="48">
        <v>5078</v>
      </c>
      <c r="HH124" s="48">
        <v>5078</v>
      </c>
      <c r="HI124" s="48">
        <v>1</v>
      </c>
      <c r="HJ124" s="48">
        <v>165.36215000000001</v>
      </c>
      <c r="HK124" s="48">
        <v>0</v>
      </c>
      <c r="HL124" s="48">
        <v>0</v>
      </c>
      <c r="HM124" s="48">
        <v>0</v>
      </c>
      <c r="HN124" s="48">
        <v>0</v>
      </c>
      <c r="HO124" s="48">
        <v>0</v>
      </c>
      <c r="HP124" s="48">
        <v>0</v>
      </c>
      <c r="HQ124" s="48">
        <v>0</v>
      </c>
      <c r="HR124" s="48">
        <v>0</v>
      </c>
      <c r="HS124" s="48">
        <v>0.97309000000000001</v>
      </c>
      <c r="HT124" s="48">
        <v>23389197</v>
      </c>
      <c r="HU124" s="48">
        <v>0</v>
      </c>
      <c r="HV124" s="48">
        <v>0</v>
      </c>
      <c r="HW124" s="48">
        <v>384046</v>
      </c>
      <c r="HX124" s="48">
        <v>192023</v>
      </c>
      <c r="HY124" s="48">
        <v>0</v>
      </c>
      <c r="IA124" s="48">
        <v>0</v>
      </c>
      <c r="IB124" s="48">
        <v>0</v>
      </c>
      <c r="IC124" s="48">
        <v>0</v>
      </c>
      <c r="ID124" s="48">
        <v>0</v>
      </c>
      <c r="IE124" s="48">
        <v>0</v>
      </c>
      <c r="IF124" s="48">
        <v>0</v>
      </c>
      <c r="IG124" s="48">
        <v>0</v>
      </c>
      <c r="IH124" s="48">
        <v>28897480</v>
      </c>
      <c r="II124" s="48">
        <v>1104408</v>
      </c>
      <c r="IJ124" s="48">
        <v>-3355127</v>
      </c>
      <c r="IK124" s="48">
        <v>0</v>
      </c>
      <c r="IL124" s="48">
        <v>-2250719</v>
      </c>
      <c r="IP124" s="48">
        <v>9095</v>
      </c>
      <c r="IQ124" s="48">
        <v>0</v>
      </c>
      <c r="IR124" s="48">
        <v>0</v>
      </c>
      <c r="IS124" s="48">
        <v>0</v>
      </c>
      <c r="IT124" s="48">
        <v>0</v>
      </c>
      <c r="IU124" s="48">
        <v>0</v>
      </c>
      <c r="IV124" s="48">
        <v>1</v>
      </c>
      <c r="IW124" s="48">
        <v>0</v>
      </c>
      <c r="IX124" s="48">
        <v>0</v>
      </c>
    </row>
    <row r="125" spans="1:258" s="48" customFormat="1">
      <c r="A125" s="47">
        <v>101847</v>
      </c>
      <c r="C125" s="48">
        <v>4</v>
      </c>
      <c r="E125" s="48">
        <v>0</v>
      </c>
      <c r="F125" s="48" t="s">
        <v>330</v>
      </c>
      <c r="G125" s="48">
        <v>1</v>
      </c>
      <c r="H125" s="48">
        <v>0</v>
      </c>
      <c r="I125" s="48" t="s">
        <v>537</v>
      </c>
      <c r="J125" s="48">
        <v>0</v>
      </c>
      <c r="L125" s="48">
        <v>12</v>
      </c>
      <c r="M125" s="48" t="s">
        <v>538</v>
      </c>
      <c r="N125" s="48" t="s">
        <v>537</v>
      </c>
      <c r="O125" s="48" t="s">
        <v>537</v>
      </c>
      <c r="P125" s="48">
        <v>0</v>
      </c>
      <c r="R125" s="48">
        <v>429.4</v>
      </c>
      <c r="S125" s="48">
        <v>0</v>
      </c>
      <c r="T125" s="48">
        <v>0</v>
      </c>
      <c r="U125" s="48">
        <v>0.16400000000000001</v>
      </c>
      <c r="V125" s="48">
        <v>0</v>
      </c>
      <c r="W125" s="48">
        <v>0</v>
      </c>
      <c r="X125" s="48">
        <v>0</v>
      </c>
      <c r="Y125" s="48">
        <v>0</v>
      </c>
      <c r="Z125" s="48">
        <v>429.4</v>
      </c>
      <c r="AA125" s="48">
        <v>0</v>
      </c>
      <c r="AB125" s="48">
        <v>0</v>
      </c>
      <c r="AC125" s="48">
        <v>0</v>
      </c>
      <c r="AD125" s="48">
        <v>0</v>
      </c>
      <c r="AE125" s="48">
        <v>0</v>
      </c>
      <c r="AF125" s="48">
        <v>0</v>
      </c>
      <c r="AG125" s="48">
        <v>20.375</v>
      </c>
      <c r="AH125" s="48">
        <v>0</v>
      </c>
      <c r="AI125" s="48">
        <v>0</v>
      </c>
      <c r="AJ125" s="48">
        <v>0</v>
      </c>
      <c r="AK125" s="48">
        <v>0</v>
      </c>
      <c r="AL125" s="48">
        <v>0</v>
      </c>
      <c r="AM125" s="48">
        <v>0</v>
      </c>
      <c r="AN125" s="48">
        <v>0</v>
      </c>
      <c r="AO125" s="48">
        <v>0</v>
      </c>
      <c r="AP125" s="48">
        <v>0</v>
      </c>
      <c r="AQ125" s="48">
        <v>11</v>
      </c>
      <c r="AR125" s="48">
        <v>0</v>
      </c>
      <c r="AS125" s="48">
        <v>0</v>
      </c>
      <c r="AT125" s="48">
        <v>1.083</v>
      </c>
      <c r="AU125" s="48">
        <v>0</v>
      </c>
      <c r="AV125" s="48">
        <v>0</v>
      </c>
      <c r="AW125" s="48">
        <v>0.16400000000000001</v>
      </c>
      <c r="AX125" s="48">
        <v>0.82</v>
      </c>
      <c r="AY125" s="48">
        <v>0</v>
      </c>
      <c r="AZ125" s="48">
        <v>0</v>
      </c>
      <c r="BA125" s="48">
        <v>0</v>
      </c>
      <c r="BB125" s="48">
        <v>429.23599999999999</v>
      </c>
      <c r="BC125" s="48">
        <v>354</v>
      </c>
      <c r="BD125" s="48">
        <v>0</v>
      </c>
      <c r="BE125" s="48">
        <v>3.5409999999999999</v>
      </c>
      <c r="BF125" s="48">
        <v>0</v>
      </c>
      <c r="BG125" s="48">
        <v>0</v>
      </c>
      <c r="BH125" s="48">
        <v>0</v>
      </c>
      <c r="BI125" s="48">
        <v>1</v>
      </c>
      <c r="BJ125" s="48">
        <v>0</v>
      </c>
      <c r="BK125" s="48">
        <v>5078</v>
      </c>
      <c r="BL125" s="48">
        <v>6152</v>
      </c>
      <c r="BM125" s="48">
        <v>2640660</v>
      </c>
      <c r="BN125" s="48">
        <v>0</v>
      </c>
      <c r="BO125" s="48">
        <v>123245</v>
      </c>
      <c r="BP125" s="48">
        <v>0</v>
      </c>
      <c r="BQ125" s="48">
        <v>0</v>
      </c>
      <c r="BR125" s="48">
        <v>0</v>
      </c>
      <c r="BS125" s="48">
        <v>0</v>
      </c>
      <c r="BT125" s="48">
        <v>435562</v>
      </c>
      <c r="BU125" s="48">
        <v>0</v>
      </c>
      <c r="BV125" s="48">
        <v>435562</v>
      </c>
      <c r="BW125" s="48">
        <v>0</v>
      </c>
      <c r="BX125" s="48">
        <v>5045</v>
      </c>
      <c r="BY125" s="48">
        <v>0</v>
      </c>
      <c r="BZ125" s="48">
        <v>0</v>
      </c>
      <c r="CA125" s="48">
        <v>0</v>
      </c>
      <c r="CB125" s="48">
        <v>0</v>
      </c>
      <c r="CC125" s="48">
        <v>137882</v>
      </c>
      <c r="CD125" s="48">
        <v>0</v>
      </c>
      <c r="CE125" s="48">
        <v>142927</v>
      </c>
      <c r="CF125" s="48">
        <v>0</v>
      </c>
      <c r="CG125" s="48">
        <v>0</v>
      </c>
      <c r="CH125" s="48">
        <v>0</v>
      </c>
      <c r="CI125" s="48">
        <v>0</v>
      </c>
      <c r="CJ125" s="48">
        <v>5771</v>
      </c>
      <c r="CK125" s="48">
        <v>2614</v>
      </c>
      <c r="CL125" s="48">
        <v>0</v>
      </c>
      <c r="CM125" s="48">
        <v>2614</v>
      </c>
      <c r="CN125" s="48">
        <v>0</v>
      </c>
      <c r="CO125" s="48">
        <v>0</v>
      </c>
      <c r="CP125" s="48">
        <v>0</v>
      </c>
      <c r="CQ125" s="48">
        <v>0</v>
      </c>
      <c r="CR125" s="48">
        <v>0</v>
      </c>
      <c r="CS125" s="48">
        <v>0</v>
      </c>
      <c r="CT125" s="48">
        <v>0</v>
      </c>
      <c r="CU125" s="48">
        <v>0</v>
      </c>
      <c r="CV125" s="48">
        <v>0</v>
      </c>
      <c r="CW125" s="48">
        <v>0</v>
      </c>
      <c r="CX125" s="48">
        <v>0</v>
      </c>
      <c r="CY125" s="48">
        <v>0</v>
      </c>
      <c r="CZ125" s="48">
        <v>0</v>
      </c>
      <c r="DA125" s="48">
        <v>0</v>
      </c>
      <c r="DB125" s="48">
        <v>0</v>
      </c>
      <c r="DC125" s="48">
        <v>0</v>
      </c>
      <c r="DD125" s="48">
        <v>0</v>
      </c>
      <c r="DE125" s="48">
        <v>0</v>
      </c>
      <c r="DF125" s="48">
        <v>0</v>
      </c>
      <c r="DG125" s="48">
        <v>0</v>
      </c>
      <c r="DH125" s="48">
        <v>5771</v>
      </c>
      <c r="DI125" s="48">
        <v>0</v>
      </c>
      <c r="DJ125" s="48">
        <v>0</v>
      </c>
      <c r="DK125" s="48">
        <v>0</v>
      </c>
      <c r="DL125" s="48">
        <v>0</v>
      </c>
      <c r="DM125" s="48">
        <v>0</v>
      </c>
      <c r="DN125" s="48">
        <v>0</v>
      </c>
      <c r="DO125" s="48">
        <v>0</v>
      </c>
      <c r="DP125" s="48">
        <v>0</v>
      </c>
      <c r="DQ125" s="48">
        <v>0</v>
      </c>
      <c r="DR125" s="48">
        <v>0</v>
      </c>
      <c r="DS125" s="48">
        <v>0</v>
      </c>
      <c r="DU125" s="48">
        <v>3221763</v>
      </c>
      <c r="DV125" s="48">
        <v>0</v>
      </c>
      <c r="DW125" s="48">
        <v>0</v>
      </c>
      <c r="DX125" s="48">
        <v>0</v>
      </c>
      <c r="DY125" s="48">
        <v>0</v>
      </c>
      <c r="DZ125" s="48">
        <v>286.61700000000002</v>
      </c>
      <c r="EA125" s="48">
        <v>123245</v>
      </c>
      <c r="EB125" s="48">
        <v>430</v>
      </c>
      <c r="EC125" s="48">
        <v>123245</v>
      </c>
      <c r="ED125" s="48">
        <v>0</v>
      </c>
      <c r="EE125" s="48">
        <v>3098518</v>
      </c>
      <c r="EG125" s="48">
        <v>0</v>
      </c>
      <c r="EH125" s="48">
        <v>0</v>
      </c>
      <c r="EI125" s="48">
        <v>0</v>
      </c>
      <c r="EJ125" s="48">
        <v>0</v>
      </c>
      <c r="EK125" s="48">
        <v>0</v>
      </c>
      <c r="EL125" s="48">
        <v>0</v>
      </c>
      <c r="EM125" s="48">
        <v>0</v>
      </c>
      <c r="EN125" s="48">
        <v>0</v>
      </c>
      <c r="EO125" s="48">
        <v>0</v>
      </c>
      <c r="EP125" s="48">
        <v>0</v>
      </c>
      <c r="EQ125" s="48">
        <v>0</v>
      </c>
      <c r="ER125" s="48">
        <v>0</v>
      </c>
      <c r="ES125" s="48">
        <v>0</v>
      </c>
      <c r="ET125" s="48">
        <v>0</v>
      </c>
      <c r="EU125" s="48">
        <v>0</v>
      </c>
      <c r="EV125" s="48">
        <v>0</v>
      </c>
      <c r="EW125" s="48">
        <v>0</v>
      </c>
      <c r="EX125" s="48">
        <v>3405730</v>
      </c>
      <c r="EY125" s="48">
        <v>209525</v>
      </c>
      <c r="EZ125" s="48">
        <v>3411501</v>
      </c>
      <c r="FA125" s="48">
        <v>0</v>
      </c>
      <c r="FB125" s="48">
        <v>0</v>
      </c>
      <c r="FC125" s="48">
        <v>0</v>
      </c>
      <c r="FD125" s="48">
        <v>97687</v>
      </c>
      <c r="FE125" s="48">
        <v>0</v>
      </c>
      <c r="FF125" s="48">
        <v>0</v>
      </c>
      <c r="FG125" s="48">
        <v>0</v>
      </c>
      <c r="FH125" s="48">
        <v>0</v>
      </c>
      <c r="FJ125" s="48">
        <v>0</v>
      </c>
      <c r="FK125" s="48">
        <v>0</v>
      </c>
      <c r="FL125" s="48">
        <v>0</v>
      </c>
      <c r="FM125" s="48">
        <v>0</v>
      </c>
      <c r="FO125" s="48">
        <v>0</v>
      </c>
      <c r="FP125" s="48">
        <v>0</v>
      </c>
      <c r="FQ125" s="48" t="s">
        <v>25</v>
      </c>
      <c r="FR125" s="48">
        <v>429.4</v>
      </c>
      <c r="FS125" s="48">
        <v>0</v>
      </c>
      <c r="FT125" s="48">
        <v>0</v>
      </c>
      <c r="FU125" s="48">
        <v>0</v>
      </c>
      <c r="FV125" s="48">
        <v>0</v>
      </c>
      <c r="FW125" s="48">
        <v>0</v>
      </c>
      <c r="FX125" s="48">
        <v>0</v>
      </c>
      <c r="FY125" s="48">
        <v>0</v>
      </c>
      <c r="FZ125" s="48">
        <v>0</v>
      </c>
      <c r="GA125" s="48">
        <v>0</v>
      </c>
      <c r="GB125" s="52">
        <v>5.3545445599999998E-2</v>
      </c>
      <c r="GC125" s="52">
        <v>4.68582762E-2</v>
      </c>
      <c r="GD125" s="48">
        <v>0</v>
      </c>
      <c r="GE125" s="48">
        <v>0</v>
      </c>
      <c r="GM125" s="48">
        <v>0</v>
      </c>
      <c r="GN125" s="48">
        <v>0</v>
      </c>
      <c r="GP125" s="48">
        <v>0</v>
      </c>
      <c r="GQ125" s="48">
        <v>0</v>
      </c>
      <c r="GR125" s="48">
        <v>0</v>
      </c>
      <c r="GS125" s="48">
        <v>652.49900000000002</v>
      </c>
      <c r="GT125" s="48">
        <v>3534746</v>
      </c>
      <c r="GU125" s="48">
        <v>0</v>
      </c>
      <c r="GV125" s="48">
        <v>3646783</v>
      </c>
      <c r="GW125" s="48">
        <v>0</v>
      </c>
      <c r="GX125" s="48">
        <v>0</v>
      </c>
      <c r="GY125" s="48">
        <v>0</v>
      </c>
      <c r="GZ125" s="48">
        <v>0</v>
      </c>
      <c r="HA125" s="48">
        <v>0</v>
      </c>
      <c r="HB125" s="48">
        <v>0</v>
      </c>
      <c r="HC125" s="48">
        <v>4804.7056220000004</v>
      </c>
      <c r="HD125" s="48">
        <v>429.23599999999999</v>
      </c>
      <c r="HE125" s="48">
        <v>1</v>
      </c>
      <c r="HF125" s="48">
        <v>0</v>
      </c>
      <c r="HG125" s="48">
        <v>5078</v>
      </c>
      <c r="HH125" s="48">
        <v>5078</v>
      </c>
      <c r="HI125" s="48">
        <v>1</v>
      </c>
      <c r="HJ125" s="48">
        <v>21.47</v>
      </c>
      <c r="HK125" s="48">
        <v>0</v>
      </c>
      <c r="HL125" s="48">
        <v>0</v>
      </c>
      <c r="HM125" s="48">
        <v>0</v>
      </c>
      <c r="HN125" s="48">
        <v>0</v>
      </c>
      <c r="HO125" s="48">
        <v>0</v>
      </c>
      <c r="HP125" s="48">
        <v>0</v>
      </c>
      <c r="HQ125" s="48">
        <v>0</v>
      </c>
      <c r="HR125" s="48">
        <v>0</v>
      </c>
      <c r="HS125" s="48">
        <v>0.97309000000000001</v>
      </c>
      <c r="HT125" s="48">
        <v>3135066</v>
      </c>
      <c r="HU125" s="48">
        <v>0</v>
      </c>
      <c r="HV125" s="48">
        <v>0</v>
      </c>
      <c r="HW125" s="48">
        <v>384046</v>
      </c>
      <c r="HX125" s="48">
        <v>192023</v>
      </c>
      <c r="HY125" s="48">
        <v>0</v>
      </c>
      <c r="IA125" s="48">
        <v>0</v>
      </c>
      <c r="IB125" s="48">
        <v>0</v>
      </c>
      <c r="IC125" s="48">
        <v>0</v>
      </c>
      <c r="ID125" s="48">
        <v>0</v>
      </c>
      <c r="IE125" s="48">
        <v>0</v>
      </c>
      <c r="IF125" s="48">
        <v>0</v>
      </c>
      <c r="IG125" s="48">
        <v>0</v>
      </c>
      <c r="IH125" s="48">
        <v>3646783</v>
      </c>
      <c r="II125" s="48">
        <v>123245</v>
      </c>
      <c r="IJ125" s="48">
        <v>-235282</v>
      </c>
      <c r="IK125" s="48">
        <v>0</v>
      </c>
      <c r="IL125" s="48">
        <v>-112037</v>
      </c>
      <c r="IP125" s="48">
        <v>9095</v>
      </c>
      <c r="IQ125" s="48">
        <v>0</v>
      </c>
      <c r="IR125" s="48">
        <v>0</v>
      </c>
      <c r="IS125" s="48">
        <v>0</v>
      </c>
      <c r="IT125" s="48">
        <v>0</v>
      </c>
      <c r="IU125" s="48">
        <v>0</v>
      </c>
      <c r="IV125" s="48">
        <v>1</v>
      </c>
      <c r="IW125" s="48">
        <v>0</v>
      </c>
      <c r="IX125" s="48">
        <v>0</v>
      </c>
    </row>
    <row r="126" spans="1:258" s="48" customFormat="1">
      <c r="A126" s="47">
        <v>101848</v>
      </c>
      <c r="C126" s="48">
        <v>4</v>
      </c>
      <c r="E126" s="48">
        <v>0</v>
      </c>
      <c r="F126" s="48" t="s">
        <v>330</v>
      </c>
      <c r="G126" s="48">
        <v>1</v>
      </c>
      <c r="H126" s="48">
        <v>0</v>
      </c>
      <c r="I126" s="48" t="s">
        <v>537</v>
      </c>
      <c r="J126" s="48">
        <v>0</v>
      </c>
      <c r="L126" s="48">
        <v>12</v>
      </c>
      <c r="M126" s="48" t="s">
        <v>538</v>
      </c>
      <c r="N126" s="48" t="s">
        <v>537</v>
      </c>
      <c r="O126" s="48" t="s">
        <v>537</v>
      </c>
      <c r="P126" s="48">
        <v>0</v>
      </c>
      <c r="R126" s="48">
        <v>339.45800000000003</v>
      </c>
      <c r="S126" s="48">
        <v>0</v>
      </c>
      <c r="T126" s="48">
        <v>0</v>
      </c>
      <c r="U126" s="48">
        <v>0.67100000000000004</v>
      </c>
      <c r="V126" s="48">
        <v>2.8370000000000002</v>
      </c>
      <c r="W126" s="48">
        <v>1.7130000000000001</v>
      </c>
      <c r="X126" s="48">
        <v>7.6999999999999999E-2</v>
      </c>
      <c r="Y126" s="48">
        <v>0</v>
      </c>
      <c r="Z126" s="48">
        <v>339.45800000000003</v>
      </c>
      <c r="AA126" s="48">
        <v>0</v>
      </c>
      <c r="AB126" s="48">
        <v>0</v>
      </c>
      <c r="AC126" s="48">
        <v>0</v>
      </c>
      <c r="AD126" s="48">
        <v>0</v>
      </c>
      <c r="AE126" s="48">
        <v>0</v>
      </c>
      <c r="AF126" s="48">
        <v>20.184000000000001</v>
      </c>
      <c r="AG126" s="48">
        <v>2.4390000000000001</v>
      </c>
      <c r="AH126" s="48">
        <v>0</v>
      </c>
      <c r="AI126" s="48">
        <v>0</v>
      </c>
      <c r="AJ126" s="48">
        <v>0</v>
      </c>
      <c r="AK126" s="48">
        <v>0</v>
      </c>
      <c r="AL126" s="48">
        <v>0</v>
      </c>
      <c r="AM126" s="48">
        <v>0</v>
      </c>
      <c r="AN126" s="48">
        <v>0</v>
      </c>
      <c r="AO126" s="48">
        <v>0</v>
      </c>
      <c r="AP126" s="48">
        <v>0</v>
      </c>
      <c r="AQ126" s="48">
        <v>0</v>
      </c>
      <c r="AR126" s="48">
        <v>0</v>
      </c>
      <c r="AS126" s="48">
        <v>0</v>
      </c>
      <c r="AT126" s="48">
        <v>0</v>
      </c>
      <c r="AU126" s="48">
        <v>0</v>
      </c>
      <c r="AV126" s="48">
        <v>0</v>
      </c>
      <c r="AW126" s="48">
        <v>25.481999999999999</v>
      </c>
      <c r="AX126" s="48">
        <v>17.236000000000001</v>
      </c>
      <c r="AY126" s="48">
        <v>0</v>
      </c>
      <c r="AZ126" s="48">
        <v>0</v>
      </c>
      <c r="BA126" s="48">
        <v>0</v>
      </c>
      <c r="BB126" s="48">
        <v>313.976</v>
      </c>
      <c r="BC126" s="48">
        <v>366.5</v>
      </c>
      <c r="BD126" s="48">
        <v>0</v>
      </c>
      <c r="BE126" s="48">
        <v>0</v>
      </c>
      <c r="BF126" s="48">
        <v>0</v>
      </c>
      <c r="BG126" s="48">
        <v>0</v>
      </c>
      <c r="BH126" s="48">
        <v>0</v>
      </c>
      <c r="BI126" s="48">
        <v>1</v>
      </c>
      <c r="BJ126" s="48">
        <v>0</v>
      </c>
      <c r="BK126" s="48">
        <v>5078</v>
      </c>
      <c r="BL126" s="48">
        <v>6152</v>
      </c>
      <c r="BM126" s="48">
        <v>1931580</v>
      </c>
      <c r="BN126" s="48">
        <v>0</v>
      </c>
      <c r="BO126" s="48">
        <v>99169</v>
      </c>
      <c r="BP126" s="48">
        <v>0</v>
      </c>
      <c r="BQ126" s="48">
        <v>0</v>
      </c>
      <c r="BR126" s="48">
        <v>0</v>
      </c>
      <c r="BS126" s="48">
        <v>0</v>
      </c>
      <c r="BT126" s="48">
        <v>450942</v>
      </c>
      <c r="BU126" s="48">
        <v>0</v>
      </c>
      <c r="BV126" s="48">
        <v>450942</v>
      </c>
      <c r="BW126" s="48">
        <v>0</v>
      </c>
      <c r="BX126" s="48">
        <v>106036</v>
      </c>
      <c r="BY126" s="48">
        <v>0</v>
      </c>
      <c r="BZ126" s="48">
        <v>496688</v>
      </c>
      <c r="CA126" s="48">
        <v>0</v>
      </c>
      <c r="CB126" s="48">
        <v>0</v>
      </c>
      <c r="CC126" s="48">
        <v>16505</v>
      </c>
      <c r="CD126" s="48">
        <v>0</v>
      </c>
      <c r="CE126" s="48">
        <v>619229</v>
      </c>
      <c r="CF126" s="48">
        <v>0</v>
      </c>
      <c r="CG126" s="48">
        <v>0</v>
      </c>
      <c r="CH126" s="48">
        <v>0</v>
      </c>
      <c r="CI126" s="48">
        <v>0</v>
      </c>
      <c r="CJ126" s="48">
        <v>0</v>
      </c>
      <c r="CK126" s="48">
        <v>0</v>
      </c>
      <c r="CL126" s="48">
        <v>0</v>
      </c>
      <c r="CM126" s="48">
        <v>0</v>
      </c>
      <c r="CN126" s="48">
        <v>0</v>
      </c>
      <c r="CO126" s="48">
        <v>0</v>
      </c>
      <c r="CP126" s="48">
        <v>0</v>
      </c>
      <c r="CQ126" s="48">
        <v>0</v>
      </c>
      <c r="CR126" s="48">
        <v>0</v>
      </c>
      <c r="CS126" s="48">
        <v>0</v>
      </c>
      <c r="CT126" s="48">
        <v>0</v>
      </c>
      <c r="CU126" s="48">
        <v>0</v>
      </c>
      <c r="CV126" s="48">
        <v>0</v>
      </c>
      <c r="CW126" s="48">
        <v>0</v>
      </c>
      <c r="CX126" s="48">
        <v>0</v>
      </c>
      <c r="CY126" s="48">
        <v>0</v>
      </c>
      <c r="CZ126" s="48">
        <v>0</v>
      </c>
      <c r="DA126" s="48">
        <v>0</v>
      </c>
      <c r="DB126" s="48">
        <v>0</v>
      </c>
      <c r="DC126" s="48">
        <v>0</v>
      </c>
      <c r="DD126" s="48">
        <v>0</v>
      </c>
      <c r="DE126" s="48">
        <v>0</v>
      </c>
      <c r="DF126" s="48">
        <v>0</v>
      </c>
      <c r="DG126" s="48">
        <v>0</v>
      </c>
      <c r="DH126" s="48">
        <v>12826</v>
      </c>
      <c r="DI126" s="48">
        <v>0</v>
      </c>
      <c r="DJ126" s="48">
        <v>58013</v>
      </c>
      <c r="DK126" s="48">
        <v>0</v>
      </c>
      <c r="DL126" s="48">
        <v>0</v>
      </c>
      <c r="DM126" s="48">
        <v>12826</v>
      </c>
      <c r="DN126" s="48">
        <v>58013</v>
      </c>
      <c r="DO126" s="48">
        <v>17426</v>
      </c>
      <c r="DP126" s="48">
        <v>0</v>
      </c>
      <c r="DQ126" s="48">
        <v>0</v>
      </c>
      <c r="DR126" s="48">
        <v>0</v>
      </c>
      <c r="DS126" s="48">
        <v>75439</v>
      </c>
      <c r="DU126" s="48">
        <v>3077190</v>
      </c>
      <c r="DV126" s="48">
        <v>0</v>
      </c>
      <c r="DW126" s="48">
        <v>0</v>
      </c>
      <c r="DX126" s="48">
        <v>0</v>
      </c>
      <c r="DY126" s="48">
        <v>0</v>
      </c>
      <c r="DZ126" s="48">
        <v>286.61700000000002</v>
      </c>
      <c r="EA126" s="48">
        <v>99169</v>
      </c>
      <c r="EB126" s="48">
        <v>346</v>
      </c>
      <c r="EC126" s="48">
        <v>99169</v>
      </c>
      <c r="ED126" s="48">
        <v>0</v>
      </c>
      <c r="EE126" s="48">
        <v>2978021</v>
      </c>
      <c r="EG126" s="48">
        <v>0</v>
      </c>
      <c r="EH126" s="48">
        <v>0</v>
      </c>
      <c r="EI126" s="48">
        <v>0</v>
      </c>
      <c r="EJ126" s="48">
        <v>0</v>
      </c>
      <c r="EK126" s="48">
        <v>0</v>
      </c>
      <c r="EL126" s="48">
        <v>0</v>
      </c>
      <c r="EM126" s="48">
        <v>0</v>
      </c>
      <c r="EN126" s="48">
        <v>0</v>
      </c>
      <c r="EO126" s="48">
        <v>0</v>
      </c>
      <c r="EP126" s="48">
        <v>0</v>
      </c>
      <c r="EQ126" s="48">
        <v>0</v>
      </c>
      <c r="ER126" s="48">
        <v>0</v>
      </c>
      <c r="ES126" s="48">
        <v>0</v>
      </c>
      <c r="ET126" s="48">
        <v>0</v>
      </c>
      <c r="EU126" s="48">
        <v>0</v>
      </c>
      <c r="EV126" s="48">
        <v>0</v>
      </c>
      <c r="EW126" s="48">
        <v>0</v>
      </c>
      <c r="EX126" s="48">
        <v>3277080</v>
      </c>
      <c r="EY126" s="48">
        <v>195217</v>
      </c>
      <c r="EZ126" s="48">
        <v>3277080</v>
      </c>
      <c r="FA126" s="48">
        <v>0</v>
      </c>
      <c r="FB126" s="48">
        <v>0</v>
      </c>
      <c r="FC126" s="48">
        <v>0</v>
      </c>
      <c r="FD126" s="48">
        <v>91016</v>
      </c>
      <c r="FE126" s="48">
        <v>0</v>
      </c>
      <c r="FF126" s="48">
        <v>0</v>
      </c>
      <c r="FG126" s="48">
        <v>0</v>
      </c>
      <c r="FH126" s="48">
        <v>0</v>
      </c>
      <c r="FJ126" s="48">
        <v>0</v>
      </c>
      <c r="FK126" s="48">
        <v>0</v>
      </c>
      <c r="FL126" s="48">
        <v>0</v>
      </c>
      <c r="FM126" s="48">
        <v>0</v>
      </c>
      <c r="FO126" s="48">
        <v>0</v>
      </c>
      <c r="FP126" s="48">
        <v>0</v>
      </c>
      <c r="FQ126" s="48" t="s">
        <v>159</v>
      </c>
      <c r="FR126" s="48">
        <v>339.45800000000003</v>
      </c>
      <c r="FS126" s="48">
        <v>0</v>
      </c>
      <c r="FT126" s="48">
        <v>0</v>
      </c>
      <c r="FU126" s="48">
        <v>0</v>
      </c>
      <c r="FV126" s="48">
        <v>0</v>
      </c>
      <c r="FW126" s="48">
        <v>0</v>
      </c>
      <c r="FX126" s="48">
        <v>0</v>
      </c>
      <c r="FY126" s="48">
        <v>0</v>
      </c>
      <c r="FZ126" s="48">
        <v>0</v>
      </c>
      <c r="GA126" s="48">
        <v>0</v>
      </c>
      <c r="GB126" s="52">
        <v>5.3545445599999998E-2</v>
      </c>
      <c r="GC126" s="52">
        <v>4.68582762E-2</v>
      </c>
      <c r="GD126" s="48">
        <v>0</v>
      </c>
      <c r="GE126" s="48">
        <v>0</v>
      </c>
      <c r="GM126" s="48">
        <v>0</v>
      </c>
      <c r="GN126" s="48">
        <v>0</v>
      </c>
      <c r="GP126" s="48">
        <v>0</v>
      </c>
      <c r="GQ126" s="48">
        <v>0</v>
      </c>
      <c r="GR126" s="48">
        <v>0</v>
      </c>
      <c r="GS126" s="48">
        <v>607.94000000000005</v>
      </c>
      <c r="GT126" s="48">
        <v>3376249</v>
      </c>
      <c r="GU126" s="48">
        <v>0</v>
      </c>
      <c r="GV126" s="48">
        <v>4108982</v>
      </c>
      <c r="GW126" s="48">
        <v>0</v>
      </c>
      <c r="GX126" s="48">
        <v>0</v>
      </c>
      <c r="GY126" s="48">
        <v>0</v>
      </c>
      <c r="GZ126" s="48">
        <v>0</v>
      </c>
      <c r="HA126" s="48">
        <v>0</v>
      </c>
      <c r="HB126" s="48">
        <v>0</v>
      </c>
      <c r="HC126" s="48">
        <v>4804.7056220000004</v>
      </c>
      <c r="HD126" s="48">
        <v>313.976</v>
      </c>
      <c r="HE126" s="48">
        <v>1</v>
      </c>
      <c r="HF126" s="48">
        <v>0</v>
      </c>
      <c r="HG126" s="48">
        <v>5078</v>
      </c>
      <c r="HH126" s="48">
        <v>5078</v>
      </c>
      <c r="HI126" s="48">
        <v>1</v>
      </c>
      <c r="HJ126" s="48">
        <v>16.972899999999999</v>
      </c>
      <c r="HK126" s="48">
        <v>0</v>
      </c>
      <c r="HL126" s="48">
        <v>0</v>
      </c>
      <c r="HM126" s="48">
        <v>0</v>
      </c>
      <c r="HN126" s="48">
        <v>0</v>
      </c>
      <c r="HO126" s="48">
        <v>0</v>
      </c>
      <c r="HP126" s="48">
        <v>0</v>
      </c>
      <c r="HQ126" s="48">
        <v>0</v>
      </c>
      <c r="HR126" s="48">
        <v>0</v>
      </c>
      <c r="HS126" s="48">
        <v>0.97309000000000001</v>
      </c>
      <c r="HT126" s="48">
        <v>2920975</v>
      </c>
      <c r="HU126" s="48">
        <v>0</v>
      </c>
      <c r="HV126" s="48">
        <v>0</v>
      </c>
      <c r="HW126" s="48">
        <v>384046</v>
      </c>
      <c r="HX126" s="48">
        <v>192023</v>
      </c>
      <c r="HY126" s="48">
        <v>0</v>
      </c>
      <c r="IA126" s="48">
        <v>0</v>
      </c>
      <c r="IB126" s="48">
        <v>0</v>
      </c>
      <c r="IC126" s="48">
        <v>0</v>
      </c>
      <c r="ID126" s="48">
        <v>0</v>
      </c>
      <c r="IE126" s="48">
        <v>0</v>
      </c>
      <c r="IF126" s="48">
        <v>0</v>
      </c>
      <c r="IG126" s="48">
        <v>0</v>
      </c>
      <c r="IH126" s="48">
        <v>4108982</v>
      </c>
      <c r="II126" s="48">
        <v>99169</v>
      </c>
      <c r="IJ126" s="48">
        <v>-831902</v>
      </c>
      <c r="IK126" s="48">
        <v>0</v>
      </c>
      <c r="IL126" s="48">
        <v>-732733</v>
      </c>
      <c r="IP126" s="48">
        <v>9095</v>
      </c>
      <c r="IQ126" s="48">
        <v>0</v>
      </c>
      <c r="IR126" s="48">
        <v>0</v>
      </c>
      <c r="IS126" s="48">
        <v>0</v>
      </c>
      <c r="IT126" s="48">
        <v>0</v>
      </c>
      <c r="IU126" s="48">
        <v>0</v>
      </c>
      <c r="IV126" s="48">
        <v>1</v>
      </c>
      <c r="IW126" s="48">
        <v>0</v>
      </c>
      <c r="IX126" s="48">
        <v>0</v>
      </c>
    </row>
    <row r="127" spans="1:258" s="48" customFormat="1">
      <c r="A127" s="47">
        <v>101849</v>
      </c>
      <c r="C127" s="48">
        <v>4</v>
      </c>
      <c r="E127" s="48">
        <v>0</v>
      </c>
      <c r="F127" s="48" t="s">
        <v>330</v>
      </c>
      <c r="G127" s="48">
        <v>1</v>
      </c>
      <c r="H127" s="48">
        <v>0</v>
      </c>
      <c r="I127" s="48" t="s">
        <v>537</v>
      </c>
      <c r="J127" s="48">
        <v>0</v>
      </c>
      <c r="L127" s="48">
        <v>12</v>
      </c>
      <c r="M127" s="48" t="s">
        <v>538</v>
      </c>
      <c r="N127" s="48" t="s">
        <v>537</v>
      </c>
      <c r="O127" s="48" t="s">
        <v>537</v>
      </c>
      <c r="P127" s="48">
        <v>0</v>
      </c>
      <c r="R127" s="48">
        <v>228.006</v>
      </c>
      <c r="S127" s="48">
        <v>0</v>
      </c>
      <c r="T127" s="48">
        <v>0</v>
      </c>
      <c r="U127" s="48">
        <v>0.33900000000000002</v>
      </c>
      <c r="V127" s="48">
        <v>1.9219999999999999</v>
      </c>
      <c r="W127" s="48">
        <v>0</v>
      </c>
      <c r="X127" s="48">
        <v>0</v>
      </c>
      <c r="Y127" s="48">
        <v>0</v>
      </c>
      <c r="Z127" s="48">
        <v>228.006</v>
      </c>
      <c r="AA127" s="48">
        <v>0</v>
      </c>
      <c r="AB127" s="48">
        <v>0</v>
      </c>
      <c r="AC127" s="48">
        <v>0</v>
      </c>
      <c r="AD127" s="48">
        <v>0</v>
      </c>
      <c r="AE127" s="48">
        <v>0</v>
      </c>
      <c r="AF127" s="48">
        <v>0</v>
      </c>
      <c r="AG127" s="48">
        <v>4.8710000000000004</v>
      </c>
      <c r="AH127" s="48">
        <v>0</v>
      </c>
      <c r="AI127" s="48">
        <v>0</v>
      </c>
      <c r="AJ127" s="48">
        <v>0</v>
      </c>
      <c r="AK127" s="48">
        <v>0</v>
      </c>
      <c r="AL127" s="48">
        <v>0</v>
      </c>
      <c r="AM127" s="48">
        <v>0</v>
      </c>
      <c r="AN127" s="48">
        <v>0</v>
      </c>
      <c r="AO127" s="48">
        <v>0</v>
      </c>
      <c r="AP127" s="48">
        <v>0</v>
      </c>
      <c r="AQ127" s="48">
        <v>0</v>
      </c>
      <c r="AR127" s="48">
        <v>0</v>
      </c>
      <c r="AS127" s="48">
        <v>0</v>
      </c>
      <c r="AT127" s="48">
        <v>0</v>
      </c>
      <c r="AU127" s="48">
        <v>0</v>
      </c>
      <c r="AV127" s="48">
        <v>0</v>
      </c>
      <c r="AW127" s="48">
        <v>2.2610000000000001</v>
      </c>
      <c r="AX127" s="48">
        <v>7.4610000000000003</v>
      </c>
      <c r="AY127" s="48">
        <v>0</v>
      </c>
      <c r="AZ127" s="48">
        <v>0</v>
      </c>
      <c r="BA127" s="48">
        <v>0</v>
      </c>
      <c r="BB127" s="48">
        <v>225.745</v>
      </c>
      <c r="BC127" s="48">
        <v>253</v>
      </c>
      <c r="BD127" s="48">
        <v>79.078999999999994</v>
      </c>
      <c r="BE127" s="48">
        <v>0</v>
      </c>
      <c r="BF127" s="48">
        <v>0</v>
      </c>
      <c r="BG127" s="48">
        <v>0</v>
      </c>
      <c r="BH127" s="48">
        <v>0</v>
      </c>
      <c r="BI127" s="48">
        <v>1</v>
      </c>
      <c r="BJ127" s="48">
        <v>0</v>
      </c>
      <c r="BK127" s="48">
        <v>5078</v>
      </c>
      <c r="BL127" s="48">
        <v>6152</v>
      </c>
      <c r="BM127" s="48">
        <v>1388783</v>
      </c>
      <c r="BN127" s="48">
        <v>0</v>
      </c>
      <c r="BO127" s="48">
        <v>65349</v>
      </c>
      <c r="BP127" s="48">
        <v>48649</v>
      </c>
      <c r="BQ127" s="48">
        <v>0</v>
      </c>
      <c r="BR127" s="48">
        <v>48649</v>
      </c>
      <c r="BS127" s="48">
        <v>0</v>
      </c>
      <c r="BT127" s="48">
        <v>311291</v>
      </c>
      <c r="BU127" s="48">
        <v>0</v>
      </c>
      <c r="BV127" s="48">
        <v>311291</v>
      </c>
      <c r="BW127" s="48">
        <v>0</v>
      </c>
      <c r="BX127" s="48">
        <v>45900</v>
      </c>
      <c r="BY127" s="48">
        <v>0</v>
      </c>
      <c r="BZ127" s="48">
        <v>0</v>
      </c>
      <c r="CA127" s="48">
        <v>0</v>
      </c>
      <c r="CB127" s="48">
        <v>0</v>
      </c>
      <c r="CC127" s="48">
        <v>32963</v>
      </c>
      <c r="CD127" s="48">
        <v>0</v>
      </c>
      <c r="CE127" s="48">
        <v>78863</v>
      </c>
      <c r="CF127" s="48">
        <v>0</v>
      </c>
      <c r="CG127" s="48">
        <v>0</v>
      </c>
      <c r="CH127" s="48">
        <v>0</v>
      </c>
      <c r="CI127" s="48">
        <v>0</v>
      </c>
      <c r="CJ127" s="48">
        <v>0</v>
      </c>
      <c r="CK127" s="48">
        <v>0</v>
      </c>
      <c r="CL127" s="48">
        <v>0</v>
      </c>
      <c r="CM127" s="48">
        <v>0</v>
      </c>
      <c r="CN127" s="48">
        <v>0</v>
      </c>
      <c r="CO127" s="48">
        <v>0</v>
      </c>
      <c r="CP127" s="48">
        <v>0</v>
      </c>
      <c r="CQ127" s="48">
        <v>0</v>
      </c>
      <c r="CR127" s="48">
        <v>0</v>
      </c>
      <c r="CS127" s="48">
        <v>0</v>
      </c>
      <c r="CT127" s="48">
        <v>0</v>
      </c>
      <c r="CU127" s="48">
        <v>0</v>
      </c>
      <c r="CV127" s="48">
        <v>0</v>
      </c>
      <c r="CW127" s="48">
        <v>0</v>
      </c>
      <c r="CX127" s="48">
        <v>0</v>
      </c>
      <c r="CY127" s="48">
        <v>0</v>
      </c>
      <c r="CZ127" s="48">
        <v>0</v>
      </c>
      <c r="DA127" s="48">
        <v>0</v>
      </c>
      <c r="DB127" s="48">
        <v>0</v>
      </c>
      <c r="DC127" s="48">
        <v>0</v>
      </c>
      <c r="DD127" s="48">
        <v>0</v>
      </c>
      <c r="DE127" s="48">
        <v>0</v>
      </c>
      <c r="DF127" s="48">
        <v>0</v>
      </c>
      <c r="DG127" s="48">
        <v>0</v>
      </c>
      <c r="DH127" s="48">
        <v>0</v>
      </c>
      <c r="DI127" s="48">
        <v>0</v>
      </c>
      <c r="DJ127" s="48">
        <v>0</v>
      </c>
      <c r="DK127" s="48">
        <v>0</v>
      </c>
      <c r="DL127" s="48">
        <v>0</v>
      </c>
      <c r="DM127" s="48">
        <v>0</v>
      </c>
      <c r="DN127" s="48">
        <v>0</v>
      </c>
      <c r="DO127" s="48">
        <v>0</v>
      </c>
      <c r="DP127" s="48">
        <v>0</v>
      </c>
      <c r="DQ127" s="48">
        <v>0</v>
      </c>
      <c r="DR127" s="48">
        <v>0</v>
      </c>
      <c r="DS127" s="48">
        <v>0</v>
      </c>
      <c r="DU127" s="48">
        <v>1827586</v>
      </c>
      <c r="DV127" s="48">
        <v>0</v>
      </c>
      <c r="DW127" s="48">
        <v>0</v>
      </c>
      <c r="DX127" s="48">
        <v>0</v>
      </c>
      <c r="DY127" s="48">
        <v>0</v>
      </c>
      <c r="DZ127" s="48">
        <v>286.61700000000002</v>
      </c>
      <c r="EA127" s="48">
        <v>65349</v>
      </c>
      <c r="EB127" s="48">
        <v>228</v>
      </c>
      <c r="EC127" s="48">
        <v>65349</v>
      </c>
      <c r="ED127" s="48">
        <v>0</v>
      </c>
      <c r="EE127" s="48">
        <v>1762237</v>
      </c>
      <c r="EG127" s="48">
        <v>0</v>
      </c>
      <c r="EH127" s="48">
        <v>0</v>
      </c>
      <c r="EI127" s="48">
        <v>0</v>
      </c>
      <c r="EJ127" s="48">
        <v>0</v>
      </c>
      <c r="EK127" s="48">
        <v>0</v>
      </c>
      <c r="EL127" s="48">
        <v>0</v>
      </c>
      <c r="EM127" s="48">
        <v>0</v>
      </c>
      <c r="EN127" s="48">
        <v>0</v>
      </c>
      <c r="EO127" s="48">
        <v>0</v>
      </c>
      <c r="EP127" s="48">
        <v>0</v>
      </c>
      <c r="EQ127" s="48">
        <v>0</v>
      </c>
      <c r="ER127" s="48">
        <v>0</v>
      </c>
      <c r="ES127" s="48">
        <v>0</v>
      </c>
      <c r="ET127" s="48">
        <v>0</v>
      </c>
      <c r="EU127" s="48">
        <v>0</v>
      </c>
      <c r="EV127" s="48">
        <v>0</v>
      </c>
      <c r="EW127" s="48">
        <v>0</v>
      </c>
      <c r="EX127" s="48">
        <v>1936507</v>
      </c>
      <c r="EY127" s="48">
        <v>118856</v>
      </c>
      <c r="EZ127" s="48">
        <v>1936507</v>
      </c>
      <c r="FA127" s="48">
        <v>0</v>
      </c>
      <c r="FB127" s="48">
        <v>0</v>
      </c>
      <c r="FC127" s="48">
        <v>0</v>
      </c>
      <c r="FD127" s="48">
        <v>55414</v>
      </c>
      <c r="FE127" s="48">
        <v>0</v>
      </c>
      <c r="FF127" s="48">
        <v>0</v>
      </c>
      <c r="FG127" s="48">
        <v>0</v>
      </c>
      <c r="FH127" s="48">
        <v>0</v>
      </c>
      <c r="FJ127" s="48">
        <v>0</v>
      </c>
      <c r="FK127" s="48">
        <v>0</v>
      </c>
      <c r="FL127" s="48">
        <v>0</v>
      </c>
      <c r="FM127" s="48">
        <v>0</v>
      </c>
      <c r="FO127" s="48">
        <v>0</v>
      </c>
      <c r="FP127" s="48">
        <v>0</v>
      </c>
      <c r="FQ127" s="48" t="s">
        <v>26</v>
      </c>
      <c r="FR127" s="48">
        <v>228.006</v>
      </c>
      <c r="FS127" s="48">
        <v>0</v>
      </c>
      <c r="FT127" s="48">
        <v>0</v>
      </c>
      <c r="FU127" s="48">
        <v>0</v>
      </c>
      <c r="FV127" s="48">
        <v>0</v>
      </c>
      <c r="FW127" s="48">
        <v>0</v>
      </c>
      <c r="FX127" s="48">
        <v>0</v>
      </c>
      <c r="FY127" s="48">
        <v>0</v>
      </c>
      <c r="FZ127" s="48">
        <v>0</v>
      </c>
      <c r="GA127" s="48">
        <v>0</v>
      </c>
      <c r="GB127" s="52">
        <v>5.3545445599999998E-2</v>
      </c>
      <c r="GC127" s="52">
        <v>4.68582762E-2</v>
      </c>
      <c r="GD127" s="48">
        <v>0</v>
      </c>
      <c r="GE127" s="48">
        <v>0</v>
      </c>
      <c r="GM127" s="48">
        <v>0</v>
      </c>
      <c r="GN127" s="48">
        <v>0</v>
      </c>
      <c r="GP127" s="48">
        <v>0</v>
      </c>
      <c r="GQ127" s="48">
        <v>0</v>
      </c>
      <c r="GR127" s="48">
        <v>0</v>
      </c>
      <c r="GS127" s="48">
        <v>370.13799999999998</v>
      </c>
      <c r="GT127" s="48">
        <v>2001856</v>
      </c>
      <c r="GU127" s="48">
        <v>0</v>
      </c>
      <c r="GV127" s="48">
        <v>1395276</v>
      </c>
      <c r="GW127" s="48">
        <v>0</v>
      </c>
      <c r="GX127" s="48">
        <v>0</v>
      </c>
      <c r="GY127" s="48">
        <v>0</v>
      </c>
      <c r="GZ127" s="48">
        <v>0</v>
      </c>
      <c r="HA127" s="48">
        <v>0</v>
      </c>
      <c r="HB127" s="48">
        <v>0</v>
      </c>
      <c r="HC127" s="48">
        <v>4804.7056220000004</v>
      </c>
      <c r="HD127" s="48">
        <v>225.745</v>
      </c>
      <c r="HE127" s="48">
        <v>1</v>
      </c>
      <c r="HF127" s="48">
        <v>0</v>
      </c>
      <c r="HG127" s="48">
        <v>5078</v>
      </c>
      <c r="HH127" s="48">
        <v>5078</v>
      </c>
      <c r="HI127" s="48">
        <v>1</v>
      </c>
      <c r="HJ127" s="48">
        <v>11.4003</v>
      </c>
      <c r="HK127" s="48">
        <v>0</v>
      </c>
      <c r="HL127" s="48">
        <v>0</v>
      </c>
      <c r="HM127" s="48">
        <v>0</v>
      </c>
      <c r="HN127" s="48">
        <v>0</v>
      </c>
      <c r="HO127" s="48">
        <v>0</v>
      </c>
      <c r="HP127" s="48">
        <v>0</v>
      </c>
      <c r="HQ127" s="48">
        <v>0</v>
      </c>
      <c r="HR127" s="48">
        <v>0</v>
      </c>
      <c r="HS127" s="48">
        <v>0.97309000000000001</v>
      </c>
      <c r="HT127" s="48">
        <v>1778406</v>
      </c>
      <c r="HU127" s="48">
        <v>0</v>
      </c>
      <c r="HV127" s="48">
        <v>0</v>
      </c>
      <c r="HW127" s="48">
        <v>384046</v>
      </c>
      <c r="HX127" s="48">
        <v>192023</v>
      </c>
      <c r="HY127" s="48">
        <v>0</v>
      </c>
      <c r="IA127" s="48">
        <v>0</v>
      </c>
      <c r="IB127" s="48">
        <v>0</v>
      </c>
      <c r="IC127" s="48">
        <v>0</v>
      </c>
      <c r="ID127" s="48">
        <v>0</v>
      </c>
      <c r="IE127" s="48">
        <v>0</v>
      </c>
      <c r="IF127" s="48">
        <v>0</v>
      </c>
      <c r="IG127" s="48">
        <v>0</v>
      </c>
      <c r="IH127" s="48">
        <v>1395276</v>
      </c>
      <c r="II127" s="48">
        <v>65349</v>
      </c>
      <c r="IJ127" s="48">
        <v>541231</v>
      </c>
      <c r="IK127" s="48">
        <v>0</v>
      </c>
      <c r="IL127" s="48">
        <v>606580</v>
      </c>
      <c r="IP127" s="48">
        <v>9095</v>
      </c>
      <c r="IQ127" s="48">
        <v>0</v>
      </c>
      <c r="IR127" s="48">
        <v>0</v>
      </c>
      <c r="IS127" s="48">
        <v>0</v>
      </c>
      <c r="IT127" s="48">
        <v>0</v>
      </c>
      <c r="IU127" s="48">
        <v>0</v>
      </c>
      <c r="IV127" s="48">
        <v>1</v>
      </c>
      <c r="IW127" s="48">
        <v>0</v>
      </c>
      <c r="IX127" s="48">
        <v>0</v>
      </c>
    </row>
    <row r="128" spans="1:258" s="48" customFormat="1">
      <c r="A128" s="47">
        <v>101850</v>
      </c>
      <c r="C128" s="48">
        <v>4</v>
      </c>
      <c r="E128" s="48">
        <v>0</v>
      </c>
      <c r="F128" s="48" t="s">
        <v>330</v>
      </c>
      <c r="G128" s="48">
        <v>1</v>
      </c>
      <c r="H128" s="48">
        <v>0</v>
      </c>
      <c r="I128" s="48" t="s">
        <v>537</v>
      </c>
      <c r="J128" s="48">
        <v>0</v>
      </c>
      <c r="L128" s="48">
        <v>12</v>
      </c>
      <c r="M128" s="48" t="s">
        <v>538</v>
      </c>
      <c r="N128" s="48" t="s">
        <v>537</v>
      </c>
      <c r="O128" s="48" t="s">
        <v>537</v>
      </c>
      <c r="P128" s="48">
        <v>0</v>
      </c>
      <c r="R128" s="48">
        <v>411.40300000000002</v>
      </c>
      <c r="S128" s="48">
        <v>0</v>
      </c>
      <c r="T128" s="48">
        <v>0</v>
      </c>
      <c r="U128" s="48">
        <v>0.47499999999999998</v>
      </c>
      <c r="V128" s="48">
        <v>6.8869999999999996</v>
      </c>
      <c r="W128" s="48">
        <v>0</v>
      </c>
      <c r="X128" s="48">
        <v>0</v>
      </c>
      <c r="Y128" s="48">
        <v>0</v>
      </c>
      <c r="Z128" s="48">
        <v>411.40300000000002</v>
      </c>
      <c r="AA128" s="48">
        <v>0</v>
      </c>
      <c r="AB128" s="48">
        <v>0</v>
      </c>
      <c r="AC128" s="48">
        <v>0</v>
      </c>
      <c r="AD128" s="48">
        <v>0</v>
      </c>
      <c r="AE128" s="48">
        <v>0</v>
      </c>
      <c r="AF128" s="48">
        <v>0</v>
      </c>
      <c r="AG128" s="48">
        <v>5.7480000000000002</v>
      </c>
      <c r="AH128" s="48">
        <v>0</v>
      </c>
      <c r="AI128" s="48">
        <v>0</v>
      </c>
      <c r="AJ128" s="48">
        <v>0</v>
      </c>
      <c r="AK128" s="48">
        <v>0</v>
      </c>
      <c r="AL128" s="48">
        <v>0</v>
      </c>
      <c r="AM128" s="48">
        <v>0</v>
      </c>
      <c r="AN128" s="48">
        <v>0</v>
      </c>
      <c r="AO128" s="48">
        <v>0</v>
      </c>
      <c r="AP128" s="48">
        <v>0</v>
      </c>
      <c r="AQ128" s="48">
        <v>12</v>
      </c>
      <c r="AR128" s="48">
        <v>0</v>
      </c>
      <c r="AS128" s="48">
        <v>0</v>
      </c>
      <c r="AT128" s="48">
        <v>0</v>
      </c>
      <c r="AU128" s="48">
        <v>0</v>
      </c>
      <c r="AV128" s="48">
        <v>0</v>
      </c>
      <c r="AW128" s="48">
        <v>7.3620000000000001</v>
      </c>
      <c r="AX128" s="48">
        <v>23.036000000000001</v>
      </c>
      <c r="AY128" s="48">
        <v>0</v>
      </c>
      <c r="AZ128" s="48">
        <v>0</v>
      </c>
      <c r="BA128" s="48">
        <v>0</v>
      </c>
      <c r="BB128" s="48">
        <v>404.041</v>
      </c>
      <c r="BC128" s="48">
        <v>474.17</v>
      </c>
      <c r="BD128" s="48">
        <v>0</v>
      </c>
      <c r="BE128" s="48">
        <v>0</v>
      </c>
      <c r="BF128" s="48">
        <v>0</v>
      </c>
      <c r="BG128" s="48">
        <v>0</v>
      </c>
      <c r="BH128" s="48">
        <v>0</v>
      </c>
      <c r="BI128" s="48">
        <v>1</v>
      </c>
      <c r="BJ128" s="48">
        <v>0</v>
      </c>
      <c r="BK128" s="48">
        <v>5078</v>
      </c>
      <c r="BL128" s="48">
        <v>6152</v>
      </c>
      <c r="BM128" s="48">
        <v>2485660</v>
      </c>
      <c r="BN128" s="48">
        <v>0</v>
      </c>
      <c r="BO128" s="48">
        <v>118659</v>
      </c>
      <c r="BP128" s="48">
        <v>0</v>
      </c>
      <c r="BQ128" s="48">
        <v>0</v>
      </c>
      <c r="BR128" s="48">
        <v>0</v>
      </c>
      <c r="BS128" s="48">
        <v>0</v>
      </c>
      <c r="BT128" s="48">
        <v>583419</v>
      </c>
      <c r="BU128" s="48">
        <v>0</v>
      </c>
      <c r="BV128" s="48">
        <v>583419</v>
      </c>
      <c r="BW128" s="48">
        <v>0</v>
      </c>
      <c r="BX128" s="48">
        <v>141717</v>
      </c>
      <c r="BY128" s="48">
        <v>0</v>
      </c>
      <c r="BZ128" s="48">
        <v>0</v>
      </c>
      <c r="CA128" s="48">
        <v>0</v>
      </c>
      <c r="CB128" s="48">
        <v>0</v>
      </c>
      <c r="CC128" s="48">
        <v>38898</v>
      </c>
      <c r="CD128" s="48">
        <v>0</v>
      </c>
      <c r="CE128" s="48">
        <v>180615</v>
      </c>
      <c r="CF128" s="48">
        <v>0</v>
      </c>
      <c r="CG128" s="48">
        <v>0</v>
      </c>
      <c r="CH128" s="48">
        <v>0</v>
      </c>
      <c r="CI128" s="48">
        <v>0</v>
      </c>
      <c r="CJ128" s="48">
        <v>6000</v>
      </c>
      <c r="CK128" s="48">
        <v>0</v>
      </c>
      <c r="CL128" s="48">
        <v>0</v>
      </c>
      <c r="CM128" s="48">
        <v>0</v>
      </c>
      <c r="CN128" s="48">
        <v>0</v>
      </c>
      <c r="CO128" s="48">
        <v>0</v>
      </c>
      <c r="CP128" s="48">
        <v>0</v>
      </c>
      <c r="CQ128" s="48">
        <v>0</v>
      </c>
      <c r="CR128" s="48">
        <v>0</v>
      </c>
      <c r="CS128" s="48">
        <v>0</v>
      </c>
      <c r="CT128" s="48">
        <v>0</v>
      </c>
      <c r="CU128" s="48">
        <v>0</v>
      </c>
      <c r="CV128" s="48">
        <v>0</v>
      </c>
      <c r="CW128" s="48">
        <v>0</v>
      </c>
      <c r="CX128" s="48">
        <v>0</v>
      </c>
      <c r="CY128" s="48">
        <v>0</v>
      </c>
      <c r="CZ128" s="48">
        <v>0</v>
      </c>
      <c r="DA128" s="48">
        <v>0</v>
      </c>
      <c r="DB128" s="48">
        <v>0</v>
      </c>
      <c r="DC128" s="48">
        <v>0</v>
      </c>
      <c r="DD128" s="48">
        <v>0</v>
      </c>
      <c r="DE128" s="48">
        <v>0</v>
      </c>
      <c r="DF128" s="48">
        <v>0</v>
      </c>
      <c r="DG128" s="48">
        <v>0</v>
      </c>
      <c r="DH128" s="48">
        <v>6000</v>
      </c>
      <c r="DI128" s="48">
        <v>0</v>
      </c>
      <c r="DJ128" s="48">
        <v>47157</v>
      </c>
      <c r="DK128" s="48">
        <v>0</v>
      </c>
      <c r="DL128" s="48">
        <v>0</v>
      </c>
      <c r="DM128" s="48">
        <v>0</v>
      </c>
      <c r="DN128" s="48">
        <v>47157</v>
      </c>
      <c r="DO128" s="48">
        <v>0</v>
      </c>
      <c r="DP128" s="48">
        <v>0</v>
      </c>
      <c r="DQ128" s="48">
        <v>0</v>
      </c>
      <c r="DR128" s="48">
        <v>0</v>
      </c>
      <c r="DS128" s="48">
        <v>47157</v>
      </c>
      <c r="DU128" s="48">
        <v>3296851</v>
      </c>
      <c r="DV128" s="48">
        <v>0</v>
      </c>
      <c r="DW128" s="48">
        <v>0</v>
      </c>
      <c r="DX128" s="48">
        <v>0</v>
      </c>
      <c r="DY128" s="48">
        <v>0</v>
      </c>
      <c r="DZ128" s="48">
        <v>286.61700000000002</v>
      </c>
      <c r="EA128" s="48">
        <v>118659</v>
      </c>
      <c r="EB128" s="48">
        <v>414</v>
      </c>
      <c r="EC128" s="48">
        <v>118659</v>
      </c>
      <c r="ED128" s="48">
        <v>0</v>
      </c>
      <c r="EE128" s="48">
        <v>3178192</v>
      </c>
      <c r="EG128" s="48">
        <v>0</v>
      </c>
      <c r="EH128" s="48">
        <v>0</v>
      </c>
      <c r="EI128" s="48">
        <v>0</v>
      </c>
      <c r="EJ128" s="48">
        <v>0</v>
      </c>
      <c r="EK128" s="48">
        <v>0</v>
      </c>
      <c r="EL128" s="48">
        <v>0</v>
      </c>
      <c r="EM128" s="48">
        <v>0</v>
      </c>
      <c r="EN128" s="48">
        <v>0</v>
      </c>
      <c r="EO128" s="48">
        <v>0</v>
      </c>
      <c r="EP128" s="48">
        <v>0</v>
      </c>
      <c r="EQ128" s="48">
        <v>0</v>
      </c>
      <c r="ER128" s="48">
        <v>0</v>
      </c>
      <c r="ES128" s="48">
        <v>0</v>
      </c>
      <c r="ET128" s="48">
        <v>0</v>
      </c>
      <c r="EU128" s="48">
        <v>0</v>
      </c>
      <c r="EV128" s="48">
        <v>0</v>
      </c>
      <c r="EW128" s="48">
        <v>0</v>
      </c>
      <c r="EX128" s="48">
        <v>3488068</v>
      </c>
      <c r="EY128" s="48">
        <v>211342</v>
      </c>
      <c r="EZ128" s="48">
        <v>3494068</v>
      </c>
      <c r="FA128" s="48">
        <v>0</v>
      </c>
      <c r="FB128" s="48">
        <v>0</v>
      </c>
      <c r="FC128" s="48">
        <v>0</v>
      </c>
      <c r="FD128" s="48">
        <v>98534</v>
      </c>
      <c r="FE128" s="48">
        <v>0</v>
      </c>
      <c r="FF128" s="48">
        <v>0</v>
      </c>
      <c r="FG128" s="48">
        <v>0</v>
      </c>
      <c r="FH128" s="48">
        <v>0</v>
      </c>
      <c r="FJ128" s="48">
        <v>0</v>
      </c>
      <c r="FK128" s="48">
        <v>0</v>
      </c>
      <c r="FL128" s="48">
        <v>0</v>
      </c>
      <c r="FM128" s="48">
        <v>0</v>
      </c>
      <c r="FO128" s="48">
        <v>0</v>
      </c>
      <c r="FP128" s="48">
        <v>0</v>
      </c>
      <c r="FQ128" s="48" t="s">
        <v>127</v>
      </c>
      <c r="FR128" s="48">
        <v>411.40300000000002</v>
      </c>
      <c r="FS128" s="48">
        <v>0</v>
      </c>
      <c r="FT128" s="48">
        <v>0</v>
      </c>
      <c r="FU128" s="48">
        <v>0</v>
      </c>
      <c r="FV128" s="48">
        <v>0</v>
      </c>
      <c r="FW128" s="48">
        <v>0</v>
      </c>
      <c r="FX128" s="48">
        <v>0</v>
      </c>
      <c r="FY128" s="48">
        <v>0</v>
      </c>
      <c r="FZ128" s="48">
        <v>0</v>
      </c>
      <c r="GA128" s="48">
        <v>0</v>
      </c>
      <c r="GB128" s="52">
        <v>5.3545445599999998E-2</v>
      </c>
      <c r="GC128" s="52">
        <v>4.68582762E-2</v>
      </c>
      <c r="GD128" s="48">
        <v>0</v>
      </c>
      <c r="GE128" s="48">
        <v>0</v>
      </c>
      <c r="GM128" s="48">
        <v>0</v>
      </c>
      <c r="GN128" s="48">
        <v>0</v>
      </c>
      <c r="GP128" s="48">
        <v>0</v>
      </c>
      <c r="GQ128" s="48">
        <v>0</v>
      </c>
      <c r="GR128" s="48">
        <v>0</v>
      </c>
      <c r="GS128" s="48">
        <v>658.15599999999995</v>
      </c>
      <c r="GT128" s="48">
        <v>3612727</v>
      </c>
      <c r="GU128" s="48">
        <v>0</v>
      </c>
      <c r="GV128" s="48">
        <v>3503457</v>
      </c>
      <c r="GW128" s="48">
        <v>0</v>
      </c>
      <c r="GX128" s="48">
        <v>0</v>
      </c>
      <c r="GY128" s="48">
        <v>0</v>
      </c>
      <c r="GZ128" s="48">
        <v>0</v>
      </c>
      <c r="HA128" s="48">
        <v>0</v>
      </c>
      <c r="HB128" s="48">
        <v>0</v>
      </c>
      <c r="HC128" s="48">
        <v>4804.7056220000004</v>
      </c>
      <c r="HD128" s="48">
        <v>404.041</v>
      </c>
      <c r="HE128" s="48">
        <v>1</v>
      </c>
      <c r="HF128" s="48">
        <v>0</v>
      </c>
      <c r="HG128" s="48">
        <v>5078</v>
      </c>
      <c r="HH128" s="48">
        <v>5078</v>
      </c>
      <c r="HI128" s="48">
        <v>1</v>
      </c>
      <c r="HJ128" s="48">
        <v>20.570150000000002</v>
      </c>
      <c r="HK128" s="48">
        <v>0</v>
      </c>
      <c r="HL128" s="48">
        <v>0</v>
      </c>
      <c r="HM128" s="48">
        <v>0</v>
      </c>
      <c r="HN128" s="48">
        <v>0</v>
      </c>
      <c r="HO128" s="48">
        <v>0</v>
      </c>
      <c r="HP128" s="48">
        <v>0</v>
      </c>
      <c r="HQ128" s="48">
        <v>0</v>
      </c>
      <c r="HR128" s="48">
        <v>0</v>
      </c>
      <c r="HS128" s="48">
        <v>0.97309000000000001</v>
      </c>
      <c r="HT128" s="48">
        <v>3162246</v>
      </c>
      <c r="HU128" s="48">
        <v>0</v>
      </c>
      <c r="HV128" s="48">
        <v>0</v>
      </c>
      <c r="HW128" s="48">
        <v>384046</v>
      </c>
      <c r="HX128" s="48">
        <v>192023</v>
      </c>
      <c r="HY128" s="48">
        <v>0</v>
      </c>
      <c r="IA128" s="48">
        <v>0</v>
      </c>
      <c r="IB128" s="48">
        <v>0</v>
      </c>
      <c r="IC128" s="48">
        <v>0</v>
      </c>
      <c r="ID128" s="48">
        <v>0</v>
      </c>
      <c r="IE128" s="48">
        <v>0</v>
      </c>
      <c r="IF128" s="48">
        <v>0</v>
      </c>
      <c r="IG128" s="48">
        <v>0</v>
      </c>
      <c r="IH128" s="48">
        <v>3503457</v>
      </c>
      <c r="II128" s="48">
        <v>118659</v>
      </c>
      <c r="IJ128" s="48">
        <v>-9389</v>
      </c>
      <c r="IK128" s="48">
        <v>0</v>
      </c>
      <c r="IL128" s="48">
        <v>109270</v>
      </c>
      <c r="IP128" s="48">
        <v>9095</v>
      </c>
      <c r="IQ128" s="48">
        <v>0</v>
      </c>
      <c r="IR128" s="48">
        <v>0</v>
      </c>
      <c r="IS128" s="48">
        <v>0</v>
      </c>
      <c r="IT128" s="48">
        <v>0</v>
      </c>
      <c r="IU128" s="48">
        <v>0</v>
      </c>
      <c r="IV128" s="48">
        <v>1</v>
      </c>
      <c r="IW128" s="48">
        <v>0</v>
      </c>
      <c r="IX128" s="48">
        <v>0</v>
      </c>
    </row>
    <row r="129" spans="1:258" s="48" customFormat="1">
      <c r="A129" s="47">
        <v>101852</v>
      </c>
      <c r="C129" s="48">
        <v>4</v>
      </c>
      <c r="E129" s="48">
        <v>0</v>
      </c>
      <c r="F129" s="48" t="s">
        <v>330</v>
      </c>
      <c r="G129" s="48">
        <v>1</v>
      </c>
      <c r="H129" s="48">
        <v>0</v>
      </c>
      <c r="I129" s="48" t="s">
        <v>537</v>
      </c>
      <c r="J129" s="48">
        <v>0</v>
      </c>
      <c r="L129" s="48">
        <v>12</v>
      </c>
      <c r="M129" s="48" t="s">
        <v>538</v>
      </c>
      <c r="N129" s="48" t="s">
        <v>537</v>
      </c>
      <c r="O129" s="48" t="s">
        <v>537</v>
      </c>
      <c r="P129" s="48">
        <v>0</v>
      </c>
      <c r="R129" s="48">
        <v>64.260999999999996</v>
      </c>
      <c r="S129" s="48">
        <v>0</v>
      </c>
      <c r="T129" s="48">
        <v>0</v>
      </c>
      <c r="U129" s="48">
        <v>0.04</v>
      </c>
      <c r="V129" s="48">
        <v>0</v>
      </c>
      <c r="W129" s="48">
        <v>0</v>
      </c>
      <c r="X129" s="48">
        <v>0</v>
      </c>
      <c r="Y129" s="48">
        <v>0</v>
      </c>
      <c r="Z129" s="48">
        <v>64.260999999999996</v>
      </c>
      <c r="AA129" s="48">
        <v>0</v>
      </c>
      <c r="AB129" s="48">
        <v>0</v>
      </c>
      <c r="AC129" s="48">
        <v>0</v>
      </c>
      <c r="AD129" s="48">
        <v>32.25</v>
      </c>
      <c r="AE129" s="48">
        <v>0</v>
      </c>
      <c r="AF129" s="48">
        <v>0</v>
      </c>
      <c r="AG129" s="48">
        <v>1.952</v>
      </c>
      <c r="AH129" s="48">
        <v>0</v>
      </c>
      <c r="AI129" s="48">
        <v>0</v>
      </c>
      <c r="AJ129" s="48">
        <v>0</v>
      </c>
      <c r="AK129" s="48">
        <v>0</v>
      </c>
      <c r="AL129" s="48">
        <v>0</v>
      </c>
      <c r="AM129" s="48">
        <v>0</v>
      </c>
      <c r="AN129" s="48">
        <v>0</v>
      </c>
      <c r="AO129" s="48">
        <v>0</v>
      </c>
      <c r="AP129" s="48">
        <v>0</v>
      </c>
      <c r="AQ129" s="48">
        <v>1</v>
      </c>
      <c r="AR129" s="48">
        <v>0</v>
      </c>
      <c r="AS129" s="48">
        <v>0</v>
      </c>
      <c r="AT129" s="48">
        <v>2</v>
      </c>
      <c r="AU129" s="48">
        <v>0</v>
      </c>
      <c r="AV129" s="48">
        <v>0</v>
      </c>
      <c r="AW129" s="48">
        <v>0.04</v>
      </c>
      <c r="AX129" s="48">
        <v>0.2</v>
      </c>
      <c r="AY129" s="48">
        <v>0</v>
      </c>
      <c r="AZ129" s="48">
        <v>0</v>
      </c>
      <c r="BA129" s="48">
        <v>3.7</v>
      </c>
      <c r="BB129" s="48">
        <v>60.521000000000001</v>
      </c>
      <c r="BC129" s="48">
        <v>60</v>
      </c>
      <c r="BD129" s="48">
        <v>1.919</v>
      </c>
      <c r="BE129" s="48">
        <v>0</v>
      </c>
      <c r="BF129" s="48">
        <v>0</v>
      </c>
      <c r="BG129" s="48">
        <v>0</v>
      </c>
      <c r="BH129" s="48">
        <v>9</v>
      </c>
      <c r="BI129" s="48">
        <v>1</v>
      </c>
      <c r="BJ129" s="48">
        <v>0</v>
      </c>
      <c r="BK129" s="48">
        <v>5078</v>
      </c>
      <c r="BL129" s="48">
        <v>6152</v>
      </c>
      <c r="BM129" s="48">
        <v>372325</v>
      </c>
      <c r="BN129" s="48">
        <v>0</v>
      </c>
      <c r="BO129" s="48">
        <v>27212</v>
      </c>
      <c r="BP129" s="48">
        <v>1181</v>
      </c>
      <c r="BQ129" s="48">
        <v>0</v>
      </c>
      <c r="BR129" s="48">
        <v>1181</v>
      </c>
      <c r="BS129" s="48">
        <v>0</v>
      </c>
      <c r="BT129" s="48">
        <v>73824</v>
      </c>
      <c r="BU129" s="48">
        <v>0</v>
      </c>
      <c r="BV129" s="48">
        <v>73824</v>
      </c>
      <c r="BW129" s="48">
        <v>0</v>
      </c>
      <c r="BX129" s="48">
        <v>1230</v>
      </c>
      <c r="BY129" s="48">
        <v>0</v>
      </c>
      <c r="BZ129" s="48">
        <v>0</v>
      </c>
      <c r="CA129" s="48">
        <v>0</v>
      </c>
      <c r="CB129" s="48">
        <v>0</v>
      </c>
      <c r="CC129" s="48">
        <v>13210</v>
      </c>
      <c r="CD129" s="48">
        <v>0</v>
      </c>
      <c r="CE129" s="48">
        <v>14440</v>
      </c>
      <c r="CF129" s="48">
        <v>8869</v>
      </c>
      <c r="CG129" s="48">
        <v>30729</v>
      </c>
      <c r="CH129" s="48">
        <v>0</v>
      </c>
      <c r="CI129" s="48">
        <v>30729</v>
      </c>
      <c r="CJ129" s="48">
        <v>1000</v>
      </c>
      <c r="CK129" s="48">
        <v>0</v>
      </c>
      <c r="CL129" s="48">
        <v>0</v>
      </c>
      <c r="CM129" s="48">
        <v>0</v>
      </c>
      <c r="CN129" s="48">
        <v>0</v>
      </c>
      <c r="CO129" s="48">
        <v>0</v>
      </c>
      <c r="CP129" s="48">
        <v>0</v>
      </c>
      <c r="CQ129" s="48">
        <v>0</v>
      </c>
      <c r="CR129" s="48">
        <v>0</v>
      </c>
      <c r="CS129" s="48">
        <v>0</v>
      </c>
      <c r="CT129" s="48">
        <v>0</v>
      </c>
      <c r="CU129" s="48">
        <v>0</v>
      </c>
      <c r="CV129" s="48">
        <v>0</v>
      </c>
      <c r="CW129" s="48">
        <v>0</v>
      </c>
      <c r="CX129" s="48">
        <v>0</v>
      </c>
      <c r="CY129" s="48">
        <v>0</v>
      </c>
      <c r="CZ129" s="48">
        <v>0</v>
      </c>
      <c r="DA129" s="48">
        <v>0</v>
      </c>
      <c r="DB129" s="48">
        <v>0</v>
      </c>
      <c r="DC129" s="48">
        <v>0</v>
      </c>
      <c r="DD129" s="48">
        <v>0</v>
      </c>
      <c r="DE129" s="48">
        <v>0</v>
      </c>
      <c r="DF129" s="48">
        <v>0</v>
      </c>
      <c r="DG129" s="48">
        <v>0</v>
      </c>
      <c r="DH129" s="48">
        <v>1000</v>
      </c>
      <c r="DI129" s="48">
        <v>0</v>
      </c>
      <c r="DJ129" s="48">
        <v>0</v>
      </c>
      <c r="DK129" s="48">
        <v>0</v>
      </c>
      <c r="DL129" s="48">
        <v>0</v>
      </c>
      <c r="DM129" s="48">
        <v>0</v>
      </c>
      <c r="DN129" s="48">
        <v>0</v>
      </c>
      <c r="DO129" s="48">
        <v>0</v>
      </c>
      <c r="DP129" s="48">
        <v>0</v>
      </c>
      <c r="DQ129" s="48">
        <v>0</v>
      </c>
      <c r="DR129" s="48">
        <v>0</v>
      </c>
      <c r="DS129" s="48">
        <v>0</v>
      </c>
      <c r="DU129" s="48">
        <v>501368</v>
      </c>
      <c r="DV129" s="48">
        <v>0</v>
      </c>
      <c r="DW129" s="48">
        <v>0</v>
      </c>
      <c r="DX129" s="48">
        <v>0</v>
      </c>
      <c r="DY129" s="48">
        <v>0</v>
      </c>
      <c r="DZ129" s="48">
        <v>286.61700000000002</v>
      </c>
      <c r="EA129" s="48">
        <v>18343</v>
      </c>
      <c r="EB129" s="48">
        <v>64</v>
      </c>
      <c r="EC129" s="48">
        <v>27212</v>
      </c>
      <c r="ED129" s="48">
        <v>0</v>
      </c>
      <c r="EE129" s="48">
        <v>474156</v>
      </c>
      <c r="EG129" s="48">
        <v>0</v>
      </c>
      <c r="EH129" s="48">
        <v>0</v>
      </c>
      <c r="EI129" s="48">
        <v>0</v>
      </c>
      <c r="EJ129" s="48">
        <v>0</v>
      </c>
      <c r="EK129" s="48">
        <v>0</v>
      </c>
      <c r="EL129" s="48">
        <v>0</v>
      </c>
      <c r="EM129" s="48">
        <v>0</v>
      </c>
      <c r="EN129" s="48">
        <v>0</v>
      </c>
      <c r="EO129" s="48">
        <v>0</v>
      </c>
      <c r="EP129" s="48">
        <v>0</v>
      </c>
      <c r="EQ129" s="48">
        <v>0</v>
      </c>
      <c r="ER129" s="48">
        <v>0</v>
      </c>
      <c r="ES129" s="48">
        <v>0</v>
      </c>
      <c r="ET129" s="48">
        <v>0</v>
      </c>
      <c r="EU129" s="48">
        <v>0</v>
      </c>
      <c r="EV129" s="48">
        <v>0</v>
      </c>
      <c r="EW129" s="48">
        <v>0</v>
      </c>
      <c r="EX129" s="48">
        <v>521118</v>
      </c>
      <c r="EY129" s="48">
        <v>32029</v>
      </c>
      <c r="EZ129" s="48">
        <v>530987</v>
      </c>
      <c r="FA129" s="48">
        <v>0</v>
      </c>
      <c r="FB129" s="48">
        <v>0</v>
      </c>
      <c r="FC129" s="48">
        <v>0</v>
      </c>
      <c r="FD129" s="48">
        <v>14933</v>
      </c>
      <c r="FE129" s="48">
        <v>0</v>
      </c>
      <c r="FF129" s="48">
        <v>0</v>
      </c>
      <c r="FG129" s="48">
        <v>0</v>
      </c>
      <c r="FH129" s="48">
        <v>0</v>
      </c>
      <c r="FJ129" s="48">
        <v>0</v>
      </c>
      <c r="FK129" s="48">
        <v>0</v>
      </c>
      <c r="FL129" s="48">
        <v>0</v>
      </c>
      <c r="FM129" s="48">
        <v>0</v>
      </c>
      <c r="FO129" s="48">
        <v>0</v>
      </c>
      <c r="FP129" s="48">
        <v>0</v>
      </c>
      <c r="FQ129" s="48" t="s">
        <v>160</v>
      </c>
      <c r="FR129" s="48">
        <v>64.260999999999996</v>
      </c>
      <c r="FS129" s="48">
        <v>0</v>
      </c>
      <c r="FT129" s="48">
        <v>0</v>
      </c>
      <c r="FU129" s="48">
        <v>0</v>
      </c>
      <c r="FV129" s="48">
        <v>0</v>
      </c>
      <c r="FW129" s="48">
        <v>0</v>
      </c>
      <c r="FX129" s="48">
        <v>0</v>
      </c>
      <c r="FY129" s="48">
        <v>0</v>
      </c>
      <c r="FZ129" s="48">
        <v>0</v>
      </c>
      <c r="GA129" s="48">
        <v>0</v>
      </c>
      <c r="GB129" s="52">
        <v>5.3545445599999998E-2</v>
      </c>
      <c r="GC129" s="52">
        <v>4.68582762E-2</v>
      </c>
      <c r="GD129" s="48">
        <v>0</v>
      </c>
      <c r="GE129" s="48">
        <v>0</v>
      </c>
      <c r="GM129" s="48">
        <v>0</v>
      </c>
      <c r="GN129" s="48">
        <v>0</v>
      </c>
      <c r="GP129" s="48">
        <v>0</v>
      </c>
      <c r="GQ129" s="48">
        <v>0</v>
      </c>
      <c r="GR129" s="48">
        <v>0</v>
      </c>
      <c r="GS129" s="48">
        <v>99.745000000000005</v>
      </c>
      <c r="GT129" s="48">
        <v>549330</v>
      </c>
      <c r="GU129" s="48">
        <v>0</v>
      </c>
      <c r="GV129" s="48">
        <v>598989</v>
      </c>
      <c r="GW129" s="48">
        <v>0</v>
      </c>
      <c r="GX129" s="48">
        <v>0</v>
      </c>
      <c r="GY129" s="48">
        <v>0</v>
      </c>
      <c r="GZ129" s="48">
        <v>0</v>
      </c>
      <c r="HA129" s="48">
        <v>0</v>
      </c>
      <c r="HB129" s="48">
        <v>0</v>
      </c>
      <c r="HC129" s="48">
        <v>4804.7056220000004</v>
      </c>
      <c r="HD129" s="48">
        <v>60.521000000000001</v>
      </c>
      <c r="HE129" s="48">
        <v>1</v>
      </c>
      <c r="HF129" s="48">
        <v>0</v>
      </c>
      <c r="HG129" s="48">
        <v>5078</v>
      </c>
      <c r="HH129" s="48">
        <v>5078</v>
      </c>
      <c r="HI129" s="48">
        <v>1</v>
      </c>
      <c r="HJ129" s="48">
        <v>3.21305</v>
      </c>
      <c r="HK129" s="48">
        <v>0</v>
      </c>
      <c r="HL129" s="48">
        <v>0</v>
      </c>
      <c r="HM129" s="48">
        <v>0</v>
      </c>
      <c r="HN129" s="48">
        <v>0</v>
      </c>
      <c r="HO129" s="48">
        <v>0</v>
      </c>
      <c r="HP129" s="48">
        <v>0</v>
      </c>
      <c r="HQ129" s="48">
        <v>0</v>
      </c>
      <c r="HR129" s="48">
        <v>0</v>
      </c>
      <c r="HS129" s="48">
        <v>0.97309000000000001</v>
      </c>
      <c r="HT129" s="48">
        <v>479246</v>
      </c>
      <c r="HU129" s="48">
        <v>0</v>
      </c>
      <c r="HV129" s="48">
        <v>0</v>
      </c>
      <c r="HW129" s="48">
        <v>384046</v>
      </c>
      <c r="HX129" s="48">
        <v>192023</v>
      </c>
      <c r="HY129" s="48">
        <v>0</v>
      </c>
      <c r="IA129" s="48">
        <v>0</v>
      </c>
      <c r="IB129" s="48">
        <v>0</v>
      </c>
      <c r="IC129" s="48">
        <v>0</v>
      </c>
      <c r="ID129" s="48">
        <v>0</v>
      </c>
      <c r="IE129" s="48">
        <v>0</v>
      </c>
      <c r="IF129" s="48">
        <v>0</v>
      </c>
      <c r="IG129" s="48">
        <v>0</v>
      </c>
      <c r="IH129" s="48">
        <v>598989</v>
      </c>
      <c r="II129" s="48">
        <v>27212</v>
      </c>
      <c r="IJ129" s="48">
        <v>-68002</v>
      </c>
      <c r="IK129" s="48">
        <v>0</v>
      </c>
      <c r="IL129" s="48">
        <v>-40790</v>
      </c>
      <c r="IP129" s="48">
        <v>9095</v>
      </c>
      <c r="IQ129" s="48">
        <v>0</v>
      </c>
      <c r="IR129" s="48">
        <v>0</v>
      </c>
      <c r="IS129" s="48">
        <v>0</v>
      </c>
      <c r="IT129" s="48">
        <v>0</v>
      </c>
      <c r="IU129" s="48">
        <v>0</v>
      </c>
      <c r="IV129" s="48">
        <v>1</v>
      </c>
      <c r="IW129" s="48">
        <v>0</v>
      </c>
      <c r="IX129" s="48">
        <v>0</v>
      </c>
    </row>
    <row r="130" spans="1:258" s="48" customFormat="1">
      <c r="A130" s="47">
        <v>101853</v>
      </c>
      <c r="C130" s="48">
        <v>4</v>
      </c>
      <c r="E130" s="48">
        <v>0</v>
      </c>
      <c r="F130" s="48" t="s">
        <v>330</v>
      </c>
      <c r="G130" s="48">
        <v>1</v>
      </c>
      <c r="H130" s="48">
        <v>0</v>
      </c>
      <c r="I130" s="48" t="s">
        <v>537</v>
      </c>
      <c r="J130" s="48">
        <v>0</v>
      </c>
      <c r="L130" s="48">
        <v>12</v>
      </c>
      <c r="M130" s="48" t="s">
        <v>538</v>
      </c>
      <c r="N130" s="48" t="s">
        <v>537</v>
      </c>
      <c r="O130" s="48" t="s">
        <v>537</v>
      </c>
      <c r="P130" s="48">
        <v>0</v>
      </c>
      <c r="R130" s="48">
        <v>1270.4280000000001</v>
      </c>
      <c r="S130" s="48">
        <v>0</v>
      </c>
      <c r="T130" s="48">
        <v>0</v>
      </c>
      <c r="U130" s="48">
        <v>3.85</v>
      </c>
      <c r="V130" s="48">
        <v>12.991</v>
      </c>
      <c r="W130" s="48">
        <v>0</v>
      </c>
      <c r="X130" s="48">
        <v>0</v>
      </c>
      <c r="Y130" s="48">
        <v>0</v>
      </c>
      <c r="Z130" s="48">
        <v>1270.4280000000001</v>
      </c>
      <c r="AA130" s="48">
        <v>0</v>
      </c>
      <c r="AB130" s="48">
        <v>0</v>
      </c>
      <c r="AC130" s="48">
        <v>0</v>
      </c>
      <c r="AD130" s="48">
        <v>0</v>
      </c>
      <c r="AE130" s="48">
        <v>0</v>
      </c>
      <c r="AF130" s="48">
        <v>0</v>
      </c>
      <c r="AG130" s="48">
        <v>8.7289999999999992</v>
      </c>
      <c r="AH130" s="48">
        <v>0</v>
      </c>
      <c r="AI130" s="48">
        <v>0</v>
      </c>
      <c r="AJ130" s="48">
        <v>0</v>
      </c>
      <c r="AK130" s="48">
        <v>0</v>
      </c>
      <c r="AL130" s="48">
        <v>0</v>
      </c>
      <c r="AM130" s="48">
        <v>0</v>
      </c>
      <c r="AN130" s="48">
        <v>0</v>
      </c>
      <c r="AO130" s="48">
        <v>0</v>
      </c>
      <c r="AP130" s="48">
        <v>0</v>
      </c>
      <c r="AQ130" s="48">
        <v>0</v>
      </c>
      <c r="AR130" s="48">
        <v>0</v>
      </c>
      <c r="AS130" s="48">
        <v>0</v>
      </c>
      <c r="AT130" s="48">
        <v>0</v>
      </c>
      <c r="AU130" s="48">
        <v>0</v>
      </c>
      <c r="AV130" s="48">
        <v>0</v>
      </c>
      <c r="AW130" s="48">
        <v>16.841000000000001</v>
      </c>
      <c r="AX130" s="48">
        <v>58.222999999999999</v>
      </c>
      <c r="AY130" s="48">
        <v>0</v>
      </c>
      <c r="AZ130" s="48">
        <v>0</v>
      </c>
      <c r="BA130" s="48">
        <v>0</v>
      </c>
      <c r="BB130" s="48">
        <v>1253.587</v>
      </c>
      <c r="BC130" s="48">
        <v>1856.5</v>
      </c>
      <c r="BD130" s="48">
        <v>646.87599999999998</v>
      </c>
      <c r="BE130" s="48">
        <v>0</v>
      </c>
      <c r="BF130" s="48">
        <v>0</v>
      </c>
      <c r="BG130" s="48">
        <v>0</v>
      </c>
      <c r="BH130" s="48">
        <v>73</v>
      </c>
      <c r="BI130" s="48">
        <v>1</v>
      </c>
      <c r="BJ130" s="48">
        <v>0</v>
      </c>
      <c r="BK130" s="48">
        <v>5078</v>
      </c>
      <c r="BL130" s="48">
        <v>6152</v>
      </c>
      <c r="BM130" s="48">
        <v>7712067</v>
      </c>
      <c r="BN130" s="48">
        <v>0</v>
      </c>
      <c r="BO130" s="48">
        <v>364004</v>
      </c>
      <c r="BP130" s="48">
        <v>397958</v>
      </c>
      <c r="BQ130" s="48">
        <v>0</v>
      </c>
      <c r="BR130" s="48">
        <v>397958</v>
      </c>
      <c r="BS130" s="48">
        <v>0</v>
      </c>
      <c r="BT130" s="48">
        <v>2284238</v>
      </c>
      <c r="BU130" s="48">
        <v>0</v>
      </c>
      <c r="BV130" s="48">
        <v>2284238</v>
      </c>
      <c r="BW130" s="48">
        <v>0</v>
      </c>
      <c r="BX130" s="48">
        <v>358188</v>
      </c>
      <c r="BY130" s="48">
        <v>0</v>
      </c>
      <c r="BZ130" s="48">
        <v>0</v>
      </c>
      <c r="CA130" s="48">
        <v>0</v>
      </c>
      <c r="CB130" s="48">
        <v>0</v>
      </c>
      <c r="CC130" s="48">
        <v>59071</v>
      </c>
      <c r="CD130" s="48">
        <v>0</v>
      </c>
      <c r="CE130" s="48">
        <v>417259</v>
      </c>
      <c r="CF130" s="48">
        <v>0</v>
      </c>
      <c r="CG130" s="48">
        <v>0</v>
      </c>
      <c r="CH130" s="48">
        <v>0</v>
      </c>
      <c r="CI130" s="48">
        <v>0</v>
      </c>
      <c r="CJ130" s="48">
        <v>0</v>
      </c>
      <c r="CK130" s="48">
        <v>0</v>
      </c>
      <c r="CL130" s="48">
        <v>0</v>
      </c>
      <c r="CM130" s="48">
        <v>0</v>
      </c>
      <c r="CN130" s="48">
        <v>0</v>
      </c>
      <c r="CO130" s="48">
        <v>0</v>
      </c>
      <c r="CP130" s="48">
        <v>0</v>
      </c>
      <c r="CQ130" s="48">
        <v>0</v>
      </c>
      <c r="CR130" s="48">
        <v>0</v>
      </c>
      <c r="CS130" s="48">
        <v>0</v>
      </c>
      <c r="CT130" s="48">
        <v>0</v>
      </c>
      <c r="CU130" s="48">
        <v>0</v>
      </c>
      <c r="CV130" s="48">
        <v>0</v>
      </c>
      <c r="CW130" s="48">
        <v>0</v>
      </c>
      <c r="CX130" s="48">
        <v>0</v>
      </c>
      <c r="CY130" s="48">
        <v>0</v>
      </c>
      <c r="CZ130" s="48">
        <v>0</v>
      </c>
      <c r="DA130" s="48">
        <v>0</v>
      </c>
      <c r="DB130" s="48">
        <v>0</v>
      </c>
      <c r="DC130" s="48">
        <v>0</v>
      </c>
      <c r="DD130" s="48">
        <v>0</v>
      </c>
      <c r="DE130" s="48">
        <v>0</v>
      </c>
      <c r="DF130" s="48">
        <v>0</v>
      </c>
      <c r="DG130" s="48">
        <v>0</v>
      </c>
      <c r="DH130" s="48">
        <v>0</v>
      </c>
      <c r="DI130" s="48">
        <v>0</v>
      </c>
      <c r="DJ130" s="48">
        <v>0</v>
      </c>
      <c r="DK130" s="48">
        <v>0</v>
      </c>
      <c r="DL130" s="48">
        <v>0</v>
      </c>
      <c r="DM130" s="48">
        <v>0</v>
      </c>
      <c r="DN130" s="48">
        <v>0</v>
      </c>
      <c r="DO130" s="48">
        <v>0</v>
      </c>
      <c r="DP130" s="48">
        <v>0</v>
      </c>
      <c r="DQ130" s="48">
        <v>0</v>
      </c>
      <c r="DR130" s="48">
        <v>0</v>
      </c>
      <c r="DS130" s="48">
        <v>0</v>
      </c>
      <c r="DU130" s="48">
        <v>10811522</v>
      </c>
      <c r="DV130" s="48">
        <v>0</v>
      </c>
      <c r="DW130" s="48">
        <v>0</v>
      </c>
      <c r="DX130" s="48">
        <v>0</v>
      </c>
      <c r="DY130" s="48">
        <v>0</v>
      </c>
      <c r="DZ130" s="48">
        <v>286.61700000000002</v>
      </c>
      <c r="EA130" s="48">
        <v>364004</v>
      </c>
      <c r="EB130" s="48">
        <v>1270</v>
      </c>
      <c r="EC130" s="48">
        <v>364004</v>
      </c>
      <c r="ED130" s="48">
        <v>0</v>
      </c>
      <c r="EE130" s="48">
        <v>10447518</v>
      </c>
      <c r="EG130" s="48">
        <v>0</v>
      </c>
      <c r="EH130" s="48">
        <v>0</v>
      </c>
      <c r="EI130" s="48">
        <v>0</v>
      </c>
      <c r="EJ130" s="48">
        <v>0</v>
      </c>
      <c r="EK130" s="48">
        <v>0</v>
      </c>
      <c r="EL130" s="48">
        <v>0</v>
      </c>
      <c r="EM130" s="48">
        <v>0</v>
      </c>
      <c r="EN130" s="48">
        <v>0</v>
      </c>
      <c r="EO130" s="48">
        <v>0</v>
      </c>
      <c r="EP130" s="48">
        <v>0</v>
      </c>
      <c r="EQ130" s="48">
        <v>0</v>
      </c>
      <c r="ER130" s="48">
        <v>0</v>
      </c>
      <c r="ES130" s="48">
        <v>0</v>
      </c>
      <c r="ET130" s="48">
        <v>0</v>
      </c>
      <c r="EU130" s="48">
        <v>0</v>
      </c>
      <c r="EV130" s="48">
        <v>0</v>
      </c>
      <c r="EW130" s="48">
        <v>0</v>
      </c>
      <c r="EX130" s="48">
        <v>11478455</v>
      </c>
      <c r="EY130" s="48">
        <v>703121</v>
      </c>
      <c r="EZ130" s="48">
        <v>11478455</v>
      </c>
      <c r="FA130" s="48">
        <v>0</v>
      </c>
      <c r="FB130" s="48">
        <v>0</v>
      </c>
      <c r="FC130" s="48">
        <v>0</v>
      </c>
      <c r="FD130" s="48">
        <v>327816</v>
      </c>
      <c r="FE130" s="48">
        <v>0</v>
      </c>
      <c r="FF130" s="48">
        <v>0</v>
      </c>
      <c r="FG130" s="48">
        <v>0</v>
      </c>
      <c r="FH130" s="48">
        <v>0</v>
      </c>
      <c r="FJ130" s="48">
        <v>0</v>
      </c>
      <c r="FK130" s="48">
        <v>0</v>
      </c>
      <c r="FL130" s="48">
        <v>0</v>
      </c>
      <c r="FM130" s="48">
        <v>0</v>
      </c>
      <c r="FO130" s="48">
        <v>0</v>
      </c>
      <c r="FP130" s="48">
        <v>0</v>
      </c>
      <c r="FQ130" s="48" t="s">
        <v>351</v>
      </c>
      <c r="FR130" s="48">
        <v>1270.4280000000001</v>
      </c>
      <c r="FS130" s="48">
        <v>0</v>
      </c>
      <c r="FT130" s="48">
        <v>0</v>
      </c>
      <c r="FU130" s="48">
        <v>0</v>
      </c>
      <c r="FV130" s="48">
        <v>0</v>
      </c>
      <c r="FW130" s="48">
        <v>0</v>
      </c>
      <c r="FX130" s="48">
        <v>0</v>
      </c>
      <c r="FY130" s="48">
        <v>0</v>
      </c>
      <c r="FZ130" s="48">
        <v>0</v>
      </c>
      <c r="GA130" s="48">
        <v>0</v>
      </c>
      <c r="GB130" s="52">
        <v>5.3545445599999998E-2</v>
      </c>
      <c r="GC130" s="52">
        <v>4.68582762E-2</v>
      </c>
      <c r="GD130" s="48">
        <v>0</v>
      </c>
      <c r="GE130" s="48">
        <v>0</v>
      </c>
      <c r="GM130" s="48">
        <v>0</v>
      </c>
      <c r="GN130" s="48">
        <v>0</v>
      </c>
      <c r="GP130" s="48">
        <v>0</v>
      </c>
      <c r="GQ130" s="48">
        <v>0</v>
      </c>
      <c r="GR130" s="48">
        <v>0</v>
      </c>
      <c r="GS130" s="48">
        <v>2189.643</v>
      </c>
      <c r="GT130" s="48">
        <v>11842459</v>
      </c>
      <c r="GU130" s="48">
        <v>0</v>
      </c>
      <c r="GV130" s="48">
        <v>13018376</v>
      </c>
      <c r="GW130" s="48">
        <v>0</v>
      </c>
      <c r="GX130" s="48">
        <v>0</v>
      </c>
      <c r="GY130" s="48">
        <v>0</v>
      </c>
      <c r="GZ130" s="48">
        <v>0</v>
      </c>
      <c r="HA130" s="48">
        <v>0</v>
      </c>
      <c r="HB130" s="48">
        <v>0</v>
      </c>
      <c r="HC130" s="48">
        <v>4804.7056220000004</v>
      </c>
      <c r="HD130" s="48">
        <v>1253.587</v>
      </c>
      <c r="HE130" s="48">
        <v>1</v>
      </c>
      <c r="HF130" s="48">
        <v>0</v>
      </c>
      <c r="HG130" s="48">
        <v>5078</v>
      </c>
      <c r="HH130" s="48">
        <v>5078</v>
      </c>
      <c r="HI130" s="48">
        <v>1</v>
      </c>
      <c r="HJ130" s="48">
        <v>63.5214</v>
      </c>
      <c r="HK130" s="48">
        <v>0</v>
      </c>
      <c r="HL130" s="48">
        <v>0</v>
      </c>
      <c r="HM130" s="48">
        <v>0</v>
      </c>
      <c r="HN130" s="48">
        <v>0</v>
      </c>
      <c r="HO130" s="48">
        <v>0</v>
      </c>
      <c r="HP130" s="48">
        <v>0</v>
      </c>
      <c r="HQ130" s="48">
        <v>0</v>
      </c>
      <c r="HR130" s="48">
        <v>0</v>
      </c>
      <c r="HS130" s="48">
        <v>0.97309000000000001</v>
      </c>
      <c r="HT130" s="48">
        <v>10520588</v>
      </c>
      <c r="HU130" s="48">
        <v>0</v>
      </c>
      <c r="HV130" s="48">
        <v>0</v>
      </c>
      <c r="HW130" s="48">
        <v>384046</v>
      </c>
      <c r="HX130" s="48">
        <v>192023</v>
      </c>
      <c r="HY130" s="48">
        <v>0</v>
      </c>
      <c r="IA130" s="48">
        <v>0</v>
      </c>
      <c r="IB130" s="48">
        <v>0</v>
      </c>
      <c r="IC130" s="48">
        <v>0</v>
      </c>
      <c r="ID130" s="48">
        <v>0</v>
      </c>
      <c r="IE130" s="48">
        <v>0</v>
      </c>
      <c r="IF130" s="48">
        <v>0</v>
      </c>
      <c r="IG130" s="48">
        <v>0</v>
      </c>
      <c r="IH130" s="48">
        <v>13018376</v>
      </c>
      <c r="II130" s="48">
        <v>364004</v>
      </c>
      <c r="IJ130" s="48">
        <v>-1539921</v>
      </c>
      <c r="IK130" s="48">
        <v>0</v>
      </c>
      <c r="IL130" s="48">
        <v>-1175917</v>
      </c>
      <c r="IP130" s="48">
        <v>9095</v>
      </c>
      <c r="IQ130" s="48">
        <v>0</v>
      </c>
      <c r="IR130" s="48">
        <v>0</v>
      </c>
      <c r="IS130" s="48">
        <v>0</v>
      </c>
      <c r="IT130" s="48">
        <v>0</v>
      </c>
      <c r="IU130" s="48">
        <v>0</v>
      </c>
      <c r="IV130" s="48">
        <v>1</v>
      </c>
      <c r="IW130" s="48">
        <v>0</v>
      </c>
      <c r="IX130" s="48">
        <v>0</v>
      </c>
    </row>
    <row r="131" spans="1:258" s="48" customFormat="1">
      <c r="A131" s="47">
        <v>101854</v>
      </c>
      <c r="C131" s="48">
        <v>4</v>
      </c>
      <c r="E131" s="48">
        <v>0</v>
      </c>
      <c r="F131" s="48" t="s">
        <v>330</v>
      </c>
      <c r="G131" s="48">
        <v>1</v>
      </c>
      <c r="H131" s="48">
        <v>0</v>
      </c>
      <c r="I131" s="48" t="s">
        <v>537</v>
      </c>
      <c r="J131" s="48">
        <v>0</v>
      </c>
      <c r="L131" s="48">
        <v>12</v>
      </c>
      <c r="M131" s="48" t="s">
        <v>538</v>
      </c>
      <c r="N131" s="48" t="s">
        <v>537</v>
      </c>
      <c r="O131" s="48" t="s">
        <v>537</v>
      </c>
      <c r="P131" s="48">
        <v>0</v>
      </c>
      <c r="R131" s="48">
        <v>169.27699999999999</v>
      </c>
      <c r="S131" s="48">
        <v>5.2999999999999999E-2</v>
      </c>
      <c r="T131" s="48">
        <v>0</v>
      </c>
      <c r="U131" s="48">
        <v>0</v>
      </c>
      <c r="V131" s="48">
        <v>1.64</v>
      </c>
      <c r="W131" s="48">
        <v>0</v>
      </c>
      <c r="X131" s="48">
        <v>0</v>
      </c>
      <c r="Y131" s="48">
        <v>0</v>
      </c>
      <c r="Z131" s="48">
        <v>169.27699999999999</v>
      </c>
      <c r="AA131" s="48">
        <v>0</v>
      </c>
      <c r="AB131" s="48">
        <v>0</v>
      </c>
      <c r="AC131" s="48">
        <v>0</v>
      </c>
      <c r="AD131" s="48">
        <v>134.19</v>
      </c>
      <c r="AE131" s="48">
        <v>1.831</v>
      </c>
      <c r="AF131" s="48">
        <v>0</v>
      </c>
      <c r="AG131" s="48">
        <v>8.0079999999999991</v>
      </c>
      <c r="AH131" s="48">
        <v>0</v>
      </c>
      <c r="AI131" s="48">
        <v>0</v>
      </c>
      <c r="AJ131" s="48">
        <v>0</v>
      </c>
      <c r="AK131" s="48">
        <v>0</v>
      </c>
      <c r="AL131" s="48">
        <v>0</v>
      </c>
      <c r="AM131" s="48">
        <v>0</v>
      </c>
      <c r="AN131" s="48">
        <v>0</v>
      </c>
      <c r="AO131" s="48">
        <v>0</v>
      </c>
      <c r="AP131" s="48">
        <v>0</v>
      </c>
      <c r="AQ131" s="48">
        <v>0</v>
      </c>
      <c r="AR131" s="48">
        <v>0</v>
      </c>
      <c r="AS131" s="48">
        <v>0</v>
      </c>
      <c r="AT131" s="48">
        <v>0</v>
      </c>
      <c r="AU131" s="48">
        <v>0</v>
      </c>
      <c r="AV131" s="48">
        <v>0</v>
      </c>
      <c r="AW131" s="48">
        <v>1.6930000000000001</v>
      </c>
      <c r="AX131" s="48">
        <v>5.1849999999999996</v>
      </c>
      <c r="AY131" s="48">
        <v>0</v>
      </c>
      <c r="AZ131" s="48">
        <v>0</v>
      </c>
      <c r="BA131" s="48">
        <v>11.813000000000001</v>
      </c>
      <c r="BB131" s="48">
        <v>155.77099999999999</v>
      </c>
      <c r="BC131" s="48">
        <v>153.16999999999999</v>
      </c>
      <c r="BD131" s="48">
        <v>0</v>
      </c>
      <c r="BE131" s="48">
        <v>0</v>
      </c>
      <c r="BF131" s="48">
        <v>0</v>
      </c>
      <c r="BG131" s="48">
        <v>0</v>
      </c>
      <c r="BH131" s="48">
        <v>15</v>
      </c>
      <c r="BI131" s="48">
        <v>1</v>
      </c>
      <c r="BJ131" s="48">
        <v>0</v>
      </c>
      <c r="BK131" s="48">
        <v>5078</v>
      </c>
      <c r="BL131" s="48">
        <v>6152</v>
      </c>
      <c r="BM131" s="48">
        <v>958303</v>
      </c>
      <c r="BN131" s="48">
        <v>0</v>
      </c>
      <c r="BO131" s="48">
        <v>85340</v>
      </c>
      <c r="BP131" s="48">
        <v>0</v>
      </c>
      <c r="BQ131" s="48">
        <v>0</v>
      </c>
      <c r="BR131" s="48">
        <v>0</v>
      </c>
      <c r="BS131" s="48">
        <v>0</v>
      </c>
      <c r="BT131" s="48">
        <v>188460</v>
      </c>
      <c r="BU131" s="48">
        <v>0</v>
      </c>
      <c r="BV131" s="48">
        <v>215607</v>
      </c>
      <c r="BW131" s="48">
        <v>27147</v>
      </c>
      <c r="BX131" s="48">
        <v>31898</v>
      </c>
      <c r="BY131" s="48">
        <v>0</v>
      </c>
      <c r="BZ131" s="48">
        <v>0</v>
      </c>
      <c r="CA131" s="48">
        <v>0</v>
      </c>
      <c r="CB131" s="48">
        <v>0</v>
      </c>
      <c r="CC131" s="48">
        <v>54192</v>
      </c>
      <c r="CD131" s="48">
        <v>0</v>
      </c>
      <c r="CE131" s="48">
        <v>86090</v>
      </c>
      <c r="CF131" s="48">
        <v>36902</v>
      </c>
      <c r="CG131" s="48">
        <v>98109</v>
      </c>
      <c r="CH131" s="48">
        <v>0</v>
      </c>
      <c r="CI131" s="48">
        <v>98109</v>
      </c>
      <c r="CJ131" s="48">
        <v>0</v>
      </c>
      <c r="CK131" s="48">
        <v>0</v>
      </c>
      <c r="CL131" s="48">
        <v>0</v>
      </c>
      <c r="CM131" s="48">
        <v>0</v>
      </c>
      <c r="CN131" s="48">
        <v>0</v>
      </c>
      <c r="CO131" s="48">
        <v>0</v>
      </c>
      <c r="CP131" s="48">
        <v>0</v>
      </c>
      <c r="CQ131" s="48">
        <v>0</v>
      </c>
      <c r="CR131" s="48">
        <v>0</v>
      </c>
      <c r="CS131" s="48">
        <v>0</v>
      </c>
      <c r="CT131" s="48">
        <v>0</v>
      </c>
      <c r="CU131" s="48">
        <v>0</v>
      </c>
      <c r="CV131" s="48">
        <v>0</v>
      </c>
      <c r="CW131" s="48">
        <v>0</v>
      </c>
      <c r="CX131" s="48">
        <v>0</v>
      </c>
      <c r="CY131" s="48">
        <v>0</v>
      </c>
      <c r="CZ131" s="48">
        <v>0</v>
      </c>
      <c r="DA131" s="48">
        <v>0</v>
      </c>
      <c r="DB131" s="48">
        <v>0</v>
      </c>
      <c r="DC131" s="48">
        <v>0</v>
      </c>
      <c r="DD131" s="48">
        <v>0</v>
      </c>
      <c r="DE131" s="48">
        <v>0</v>
      </c>
      <c r="DF131" s="48">
        <v>0</v>
      </c>
      <c r="DG131" s="48">
        <v>0</v>
      </c>
      <c r="DH131" s="48">
        <v>0</v>
      </c>
      <c r="DI131" s="48">
        <v>0</v>
      </c>
      <c r="DJ131" s="48">
        <v>0</v>
      </c>
      <c r="DK131" s="48">
        <v>0</v>
      </c>
      <c r="DL131" s="48">
        <v>0</v>
      </c>
      <c r="DM131" s="48">
        <v>0</v>
      </c>
      <c r="DN131" s="48">
        <v>0</v>
      </c>
      <c r="DO131" s="48">
        <v>0</v>
      </c>
      <c r="DP131" s="48">
        <v>0</v>
      </c>
      <c r="DQ131" s="48">
        <v>0</v>
      </c>
      <c r="DR131" s="48">
        <v>0</v>
      </c>
      <c r="DS131" s="48">
        <v>0</v>
      </c>
      <c r="DU131" s="48">
        <v>1395011</v>
      </c>
      <c r="DV131" s="48">
        <v>0</v>
      </c>
      <c r="DW131" s="48">
        <v>0</v>
      </c>
      <c r="DX131" s="48">
        <v>0</v>
      </c>
      <c r="DY131" s="48">
        <v>0</v>
      </c>
      <c r="DZ131" s="48">
        <v>286.61700000000002</v>
      </c>
      <c r="EA131" s="48">
        <v>48438</v>
      </c>
      <c r="EB131" s="48">
        <v>169</v>
      </c>
      <c r="EC131" s="48">
        <v>85340</v>
      </c>
      <c r="ED131" s="48">
        <v>0</v>
      </c>
      <c r="EE131" s="48">
        <v>1309671</v>
      </c>
      <c r="EG131" s="48">
        <v>0</v>
      </c>
      <c r="EH131" s="48">
        <v>0</v>
      </c>
      <c r="EI131" s="48">
        <v>0</v>
      </c>
      <c r="EJ131" s="48">
        <v>0</v>
      </c>
      <c r="EK131" s="48">
        <v>0</v>
      </c>
      <c r="EL131" s="48">
        <v>0</v>
      </c>
      <c r="EM131" s="48">
        <v>0</v>
      </c>
      <c r="EN131" s="48">
        <v>0</v>
      </c>
      <c r="EO131" s="48">
        <v>0</v>
      </c>
      <c r="EP131" s="48">
        <v>0</v>
      </c>
      <c r="EQ131" s="48">
        <v>0</v>
      </c>
      <c r="ER131" s="48">
        <v>0</v>
      </c>
      <c r="ES131" s="48">
        <v>0</v>
      </c>
      <c r="ET131" s="48">
        <v>0</v>
      </c>
      <c r="EU131" s="48">
        <v>0</v>
      </c>
      <c r="EV131" s="48">
        <v>0</v>
      </c>
      <c r="EW131" s="48">
        <v>0</v>
      </c>
      <c r="EX131" s="48">
        <v>1439174</v>
      </c>
      <c r="EY131" s="48">
        <v>88324</v>
      </c>
      <c r="EZ131" s="48">
        <v>1476076</v>
      </c>
      <c r="FA131" s="48">
        <v>0</v>
      </c>
      <c r="FB131" s="48">
        <v>0</v>
      </c>
      <c r="FC131" s="48">
        <v>0</v>
      </c>
      <c r="FD131" s="48">
        <v>41179</v>
      </c>
      <c r="FE131" s="48">
        <v>0</v>
      </c>
      <c r="FF131" s="48">
        <v>0</v>
      </c>
      <c r="FG131" s="48">
        <v>0</v>
      </c>
      <c r="FH131" s="48">
        <v>0</v>
      </c>
      <c r="FJ131" s="48">
        <v>0</v>
      </c>
      <c r="FK131" s="48">
        <v>0</v>
      </c>
      <c r="FL131" s="48">
        <v>0</v>
      </c>
      <c r="FM131" s="48">
        <v>0</v>
      </c>
      <c r="FO131" s="48">
        <v>0</v>
      </c>
      <c r="FP131" s="48">
        <v>0</v>
      </c>
      <c r="FQ131" s="48" t="s">
        <v>27</v>
      </c>
      <c r="FR131" s="48">
        <v>169.27699999999999</v>
      </c>
      <c r="FS131" s="48">
        <v>0</v>
      </c>
      <c r="FT131" s="48">
        <v>0</v>
      </c>
      <c r="FU131" s="48">
        <v>0</v>
      </c>
      <c r="FV131" s="48">
        <v>0</v>
      </c>
      <c r="FW131" s="48">
        <v>0</v>
      </c>
      <c r="FX131" s="48">
        <v>0</v>
      </c>
      <c r="FY131" s="48">
        <v>0</v>
      </c>
      <c r="FZ131" s="48">
        <v>0</v>
      </c>
      <c r="GA131" s="48">
        <v>0</v>
      </c>
      <c r="GB131" s="52">
        <v>5.3545445599999998E-2</v>
      </c>
      <c r="GC131" s="52">
        <v>4.68582762E-2</v>
      </c>
      <c r="GD131" s="48">
        <v>0</v>
      </c>
      <c r="GE131" s="48">
        <v>0</v>
      </c>
      <c r="GM131" s="48">
        <v>0</v>
      </c>
      <c r="GN131" s="48">
        <v>0</v>
      </c>
      <c r="GP131" s="48">
        <v>0</v>
      </c>
      <c r="GQ131" s="48">
        <v>0</v>
      </c>
      <c r="GR131" s="48">
        <v>0</v>
      </c>
      <c r="GS131" s="48">
        <v>275.05599999999998</v>
      </c>
      <c r="GT131" s="48">
        <v>1524514</v>
      </c>
      <c r="GU131" s="48">
        <v>0</v>
      </c>
      <c r="GV131" s="48">
        <v>1015284</v>
      </c>
      <c r="GW131" s="48">
        <v>0</v>
      </c>
      <c r="GX131" s="48">
        <v>0</v>
      </c>
      <c r="GY131" s="48">
        <v>0</v>
      </c>
      <c r="GZ131" s="48">
        <v>0</v>
      </c>
      <c r="HA131" s="48">
        <v>0</v>
      </c>
      <c r="HB131" s="48">
        <v>0</v>
      </c>
      <c r="HC131" s="48">
        <v>4804.7056220000004</v>
      </c>
      <c r="HD131" s="48">
        <v>155.77099999999999</v>
      </c>
      <c r="HE131" s="48">
        <v>1</v>
      </c>
      <c r="HF131" s="48">
        <v>0</v>
      </c>
      <c r="HG131" s="48">
        <v>5078</v>
      </c>
      <c r="HH131" s="48">
        <v>5078</v>
      </c>
      <c r="HI131" s="48">
        <v>1</v>
      </c>
      <c r="HJ131" s="48">
        <v>8.4638500000000008</v>
      </c>
      <c r="HK131" s="48">
        <v>0</v>
      </c>
      <c r="HL131" s="48">
        <v>0</v>
      </c>
      <c r="HM131" s="48">
        <v>0</v>
      </c>
      <c r="HN131" s="48">
        <v>0</v>
      </c>
      <c r="HO131" s="48">
        <v>0</v>
      </c>
      <c r="HP131" s="48">
        <v>0</v>
      </c>
      <c r="HQ131" s="48">
        <v>0</v>
      </c>
      <c r="HR131" s="48">
        <v>0</v>
      </c>
      <c r="HS131" s="48">
        <v>0.97309000000000001</v>
      </c>
      <c r="HT131" s="48">
        <v>1321563</v>
      </c>
      <c r="HU131" s="48">
        <v>0</v>
      </c>
      <c r="HV131" s="48">
        <v>0</v>
      </c>
      <c r="HW131" s="48">
        <v>384046</v>
      </c>
      <c r="HX131" s="48">
        <v>192023</v>
      </c>
      <c r="HY131" s="48">
        <v>0</v>
      </c>
      <c r="IA131" s="48">
        <v>0</v>
      </c>
      <c r="IB131" s="48">
        <v>0</v>
      </c>
      <c r="IC131" s="48">
        <v>0</v>
      </c>
      <c r="ID131" s="48">
        <v>0</v>
      </c>
      <c r="IE131" s="48">
        <v>0</v>
      </c>
      <c r="IF131" s="48">
        <v>0</v>
      </c>
      <c r="IG131" s="48">
        <v>0</v>
      </c>
      <c r="IH131" s="48">
        <v>1015284</v>
      </c>
      <c r="II131" s="48">
        <v>85340</v>
      </c>
      <c r="IJ131" s="48">
        <v>460792</v>
      </c>
      <c r="IK131" s="48">
        <v>0</v>
      </c>
      <c r="IL131" s="48">
        <v>546132</v>
      </c>
      <c r="IP131" s="48">
        <v>9095</v>
      </c>
      <c r="IQ131" s="48">
        <v>0</v>
      </c>
      <c r="IR131" s="48">
        <v>0</v>
      </c>
      <c r="IS131" s="48">
        <v>0</v>
      </c>
      <c r="IT131" s="48">
        <v>0</v>
      </c>
      <c r="IU131" s="48">
        <v>0</v>
      </c>
      <c r="IV131" s="48">
        <v>1</v>
      </c>
      <c r="IW131" s="48">
        <v>0</v>
      </c>
      <c r="IX131" s="48">
        <v>0</v>
      </c>
    </row>
    <row r="132" spans="1:258" s="48" customFormat="1">
      <c r="A132" s="47">
        <v>101855</v>
      </c>
      <c r="C132" s="48">
        <v>4</v>
      </c>
      <c r="E132" s="48">
        <v>0</v>
      </c>
      <c r="F132" s="48" t="s">
        <v>330</v>
      </c>
      <c r="G132" s="48">
        <v>1</v>
      </c>
      <c r="H132" s="48">
        <v>0</v>
      </c>
      <c r="I132" s="48" t="s">
        <v>537</v>
      </c>
      <c r="J132" s="48">
        <v>0</v>
      </c>
      <c r="L132" s="48">
        <v>12</v>
      </c>
      <c r="M132" s="48" t="s">
        <v>538</v>
      </c>
      <c r="N132" s="48" t="s">
        <v>537</v>
      </c>
      <c r="O132" s="48" t="s">
        <v>537</v>
      </c>
      <c r="P132" s="48">
        <v>0</v>
      </c>
      <c r="R132" s="48">
        <v>134.434</v>
      </c>
      <c r="S132" s="48">
        <v>0</v>
      </c>
      <c r="T132" s="48">
        <v>0</v>
      </c>
      <c r="U132" s="48">
        <v>0.317</v>
      </c>
      <c r="V132" s="48">
        <v>1.5089999999999999</v>
      </c>
      <c r="W132" s="48">
        <v>0</v>
      </c>
      <c r="X132" s="48">
        <v>0</v>
      </c>
      <c r="Y132" s="48">
        <v>0</v>
      </c>
      <c r="Z132" s="48">
        <v>134.434</v>
      </c>
      <c r="AA132" s="48">
        <v>0</v>
      </c>
      <c r="AB132" s="48">
        <v>0</v>
      </c>
      <c r="AC132" s="48">
        <v>0</v>
      </c>
      <c r="AD132" s="48">
        <v>0</v>
      </c>
      <c r="AE132" s="48">
        <v>0</v>
      </c>
      <c r="AF132" s="48">
        <v>0</v>
      </c>
      <c r="AG132" s="48">
        <v>0</v>
      </c>
      <c r="AH132" s="48">
        <v>0</v>
      </c>
      <c r="AI132" s="48">
        <v>0</v>
      </c>
      <c r="AJ132" s="48">
        <v>0</v>
      </c>
      <c r="AK132" s="48">
        <v>0</v>
      </c>
      <c r="AL132" s="48">
        <v>0</v>
      </c>
      <c r="AM132" s="48">
        <v>0</v>
      </c>
      <c r="AN132" s="48">
        <v>0</v>
      </c>
      <c r="AO132" s="48">
        <v>0</v>
      </c>
      <c r="AP132" s="48">
        <v>0</v>
      </c>
      <c r="AQ132" s="48">
        <v>0</v>
      </c>
      <c r="AR132" s="48">
        <v>0</v>
      </c>
      <c r="AS132" s="48">
        <v>0</v>
      </c>
      <c r="AT132" s="48">
        <v>0</v>
      </c>
      <c r="AU132" s="48">
        <v>0</v>
      </c>
      <c r="AV132" s="48">
        <v>0</v>
      </c>
      <c r="AW132" s="48">
        <v>1.8260000000000001</v>
      </c>
      <c r="AX132" s="48">
        <v>6.1120000000000001</v>
      </c>
      <c r="AY132" s="48">
        <v>0</v>
      </c>
      <c r="AZ132" s="48">
        <v>0</v>
      </c>
      <c r="BA132" s="48">
        <v>0</v>
      </c>
      <c r="BB132" s="48">
        <v>132.608</v>
      </c>
      <c r="BC132" s="48">
        <v>197</v>
      </c>
      <c r="BD132" s="48">
        <v>0</v>
      </c>
      <c r="BE132" s="48">
        <v>0</v>
      </c>
      <c r="BF132" s="48">
        <v>0</v>
      </c>
      <c r="BG132" s="48">
        <v>0</v>
      </c>
      <c r="BH132" s="48">
        <v>0</v>
      </c>
      <c r="BI132" s="48">
        <v>1</v>
      </c>
      <c r="BJ132" s="48">
        <v>0</v>
      </c>
      <c r="BK132" s="48">
        <v>5078</v>
      </c>
      <c r="BL132" s="48">
        <v>6152</v>
      </c>
      <c r="BM132" s="48">
        <v>815804</v>
      </c>
      <c r="BN132" s="48">
        <v>0</v>
      </c>
      <c r="BO132" s="48">
        <v>38693</v>
      </c>
      <c r="BP132" s="48">
        <v>0</v>
      </c>
      <c r="BQ132" s="48">
        <v>0</v>
      </c>
      <c r="BR132" s="48">
        <v>0</v>
      </c>
      <c r="BS132" s="48">
        <v>0</v>
      </c>
      <c r="BT132" s="48">
        <v>242389</v>
      </c>
      <c r="BU132" s="48">
        <v>0</v>
      </c>
      <c r="BV132" s="48">
        <v>242389</v>
      </c>
      <c r="BW132" s="48">
        <v>0</v>
      </c>
      <c r="BX132" s="48">
        <v>37601</v>
      </c>
      <c r="BY132" s="48">
        <v>0</v>
      </c>
      <c r="BZ132" s="48">
        <v>0</v>
      </c>
      <c r="CA132" s="48">
        <v>0</v>
      </c>
      <c r="CB132" s="48">
        <v>0</v>
      </c>
      <c r="CC132" s="48">
        <v>0</v>
      </c>
      <c r="CD132" s="48">
        <v>0</v>
      </c>
      <c r="CE132" s="48">
        <v>37601</v>
      </c>
      <c r="CF132" s="48">
        <v>0</v>
      </c>
      <c r="CG132" s="48">
        <v>0</v>
      </c>
      <c r="CH132" s="48">
        <v>0</v>
      </c>
      <c r="CI132" s="48">
        <v>0</v>
      </c>
      <c r="CJ132" s="48">
        <v>0</v>
      </c>
      <c r="CK132" s="48">
        <v>0</v>
      </c>
      <c r="CL132" s="48">
        <v>0</v>
      </c>
      <c r="CM132" s="48">
        <v>0</v>
      </c>
      <c r="CN132" s="48">
        <v>0</v>
      </c>
      <c r="CO132" s="48">
        <v>0</v>
      </c>
      <c r="CP132" s="48">
        <v>0</v>
      </c>
      <c r="CQ132" s="48">
        <v>0</v>
      </c>
      <c r="CR132" s="48">
        <v>0</v>
      </c>
      <c r="CS132" s="48">
        <v>0</v>
      </c>
      <c r="CT132" s="48">
        <v>0</v>
      </c>
      <c r="CU132" s="48">
        <v>0</v>
      </c>
      <c r="CV132" s="48">
        <v>0</v>
      </c>
      <c r="CW132" s="48">
        <v>0</v>
      </c>
      <c r="CX132" s="48">
        <v>0</v>
      </c>
      <c r="CY132" s="48">
        <v>0</v>
      </c>
      <c r="CZ132" s="48">
        <v>0</v>
      </c>
      <c r="DA132" s="48">
        <v>0</v>
      </c>
      <c r="DB132" s="48">
        <v>0</v>
      </c>
      <c r="DC132" s="48">
        <v>0</v>
      </c>
      <c r="DD132" s="48">
        <v>0</v>
      </c>
      <c r="DE132" s="48">
        <v>0</v>
      </c>
      <c r="DF132" s="48">
        <v>0</v>
      </c>
      <c r="DG132" s="48">
        <v>0</v>
      </c>
      <c r="DH132" s="48">
        <v>0</v>
      </c>
      <c r="DI132" s="48">
        <v>0</v>
      </c>
      <c r="DJ132" s="48">
        <v>0</v>
      </c>
      <c r="DK132" s="48">
        <v>0</v>
      </c>
      <c r="DL132" s="48">
        <v>0</v>
      </c>
      <c r="DM132" s="48">
        <v>0</v>
      </c>
      <c r="DN132" s="48">
        <v>0</v>
      </c>
      <c r="DO132" s="48">
        <v>0</v>
      </c>
      <c r="DP132" s="48">
        <v>0</v>
      </c>
      <c r="DQ132" s="48">
        <v>0</v>
      </c>
      <c r="DR132" s="48">
        <v>0</v>
      </c>
      <c r="DS132" s="48">
        <v>0</v>
      </c>
      <c r="DU132" s="48">
        <v>1095794</v>
      </c>
      <c r="DV132" s="48">
        <v>0</v>
      </c>
      <c r="DW132" s="48">
        <v>0</v>
      </c>
      <c r="DX132" s="48">
        <v>0</v>
      </c>
      <c r="DY132" s="48">
        <v>0</v>
      </c>
      <c r="DZ132" s="48">
        <v>286.61700000000002</v>
      </c>
      <c r="EA132" s="48">
        <v>38693</v>
      </c>
      <c r="EB132" s="48">
        <v>135</v>
      </c>
      <c r="EC132" s="48">
        <v>38693</v>
      </c>
      <c r="ED132" s="48">
        <v>0</v>
      </c>
      <c r="EE132" s="48">
        <v>1057101</v>
      </c>
      <c r="EG132" s="48">
        <v>0</v>
      </c>
      <c r="EH132" s="48">
        <v>0</v>
      </c>
      <c r="EI132" s="48">
        <v>0</v>
      </c>
      <c r="EJ132" s="48">
        <v>0</v>
      </c>
      <c r="EK132" s="48">
        <v>0</v>
      </c>
      <c r="EL132" s="48">
        <v>0</v>
      </c>
      <c r="EM132" s="48">
        <v>0</v>
      </c>
      <c r="EN132" s="48">
        <v>0</v>
      </c>
      <c r="EO132" s="48">
        <v>0</v>
      </c>
      <c r="EP132" s="48">
        <v>0</v>
      </c>
      <c r="EQ132" s="48">
        <v>0</v>
      </c>
      <c r="ER132" s="48">
        <v>0</v>
      </c>
      <c r="ES132" s="48">
        <v>0</v>
      </c>
      <c r="ET132" s="48">
        <v>0</v>
      </c>
      <c r="EU132" s="48">
        <v>0</v>
      </c>
      <c r="EV132" s="48">
        <v>0</v>
      </c>
      <c r="EW132" s="48">
        <v>0</v>
      </c>
      <c r="EX132" s="48">
        <v>1161591</v>
      </c>
      <c r="EY132" s="48">
        <v>71264</v>
      </c>
      <c r="EZ132" s="48">
        <v>1161591</v>
      </c>
      <c r="FA132" s="48">
        <v>0</v>
      </c>
      <c r="FB132" s="48">
        <v>0</v>
      </c>
      <c r="FC132" s="48">
        <v>0</v>
      </c>
      <c r="FD132" s="48">
        <v>33226</v>
      </c>
      <c r="FE132" s="48">
        <v>0</v>
      </c>
      <c r="FF132" s="48">
        <v>0</v>
      </c>
      <c r="FG132" s="48">
        <v>0</v>
      </c>
      <c r="FH132" s="48">
        <v>0</v>
      </c>
      <c r="FJ132" s="48">
        <v>0</v>
      </c>
      <c r="FK132" s="48">
        <v>0</v>
      </c>
      <c r="FL132" s="48">
        <v>0</v>
      </c>
      <c r="FM132" s="48">
        <v>0</v>
      </c>
      <c r="FO132" s="48">
        <v>0</v>
      </c>
      <c r="FP132" s="48">
        <v>0</v>
      </c>
      <c r="FQ132" s="48" t="s">
        <v>106</v>
      </c>
      <c r="FR132" s="48">
        <v>134.434</v>
      </c>
      <c r="FS132" s="48">
        <v>0</v>
      </c>
      <c r="FT132" s="48">
        <v>0</v>
      </c>
      <c r="FU132" s="48">
        <v>0</v>
      </c>
      <c r="FV132" s="48">
        <v>0</v>
      </c>
      <c r="FW132" s="48">
        <v>0</v>
      </c>
      <c r="FX132" s="48">
        <v>0</v>
      </c>
      <c r="FY132" s="48">
        <v>0</v>
      </c>
      <c r="FZ132" s="48">
        <v>0</v>
      </c>
      <c r="GA132" s="48">
        <v>0</v>
      </c>
      <c r="GB132" s="52">
        <v>5.3545445599999998E-2</v>
      </c>
      <c r="GC132" s="52">
        <v>4.68582762E-2</v>
      </c>
      <c r="GD132" s="48">
        <v>0</v>
      </c>
      <c r="GE132" s="48">
        <v>0</v>
      </c>
      <c r="GM132" s="48">
        <v>0</v>
      </c>
      <c r="GN132" s="48">
        <v>0</v>
      </c>
      <c r="GP132" s="48">
        <v>0</v>
      </c>
      <c r="GQ132" s="48">
        <v>0</v>
      </c>
      <c r="GR132" s="48">
        <v>0</v>
      </c>
      <c r="GS132" s="48">
        <v>221.93</v>
      </c>
      <c r="GT132" s="48">
        <v>1200284</v>
      </c>
      <c r="GU132" s="48">
        <v>0</v>
      </c>
      <c r="GV132" s="48">
        <v>1777231</v>
      </c>
      <c r="GW132" s="48">
        <v>0</v>
      </c>
      <c r="GX132" s="48">
        <v>0</v>
      </c>
      <c r="GY132" s="48">
        <v>0</v>
      </c>
      <c r="GZ132" s="48">
        <v>0</v>
      </c>
      <c r="HA132" s="48">
        <v>0</v>
      </c>
      <c r="HB132" s="48">
        <v>0</v>
      </c>
      <c r="HC132" s="48">
        <v>4804.7056220000004</v>
      </c>
      <c r="HD132" s="48">
        <v>132.608</v>
      </c>
      <c r="HE132" s="48">
        <v>1</v>
      </c>
      <c r="HF132" s="48">
        <v>0</v>
      </c>
      <c r="HG132" s="48">
        <v>5078</v>
      </c>
      <c r="HH132" s="48">
        <v>5078</v>
      </c>
      <c r="HI132" s="48">
        <v>1</v>
      </c>
      <c r="HJ132" s="48">
        <v>6.7217000000000002</v>
      </c>
      <c r="HK132" s="48">
        <v>0</v>
      </c>
      <c r="HL132" s="48">
        <v>0</v>
      </c>
      <c r="HM132" s="48">
        <v>0</v>
      </c>
      <c r="HN132" s="48">
        <v>0</v>
      </c>
      <c r="HO132" s="48">
        <v>0</v>
      </c>
      <c r="HP132" s="48">
        <v>0</v>
      </c>
      <c r="HQ132" s="48">
        <v>0</v>
      </c>
      <c r="HR132" s="48">
        <v>0</v>
      </c>
      <c r="HS132" s="48">
        <v>0.97309000000000001</v>
      </c>
      <c r="HT132" s="48">
        <v>1066307</v>
      </c>
      <c r="HU132" s="48">
        <v>0</v>
      </c>
      <c r="HV132" s="48">
        <v>0</v>
      </c>
      <c r="HW132" s="48">
        <v>384046</v>
      </c>
      <c r="HX132" s="48">
        <v>192023</v>
      </c>
      <c r="HY132" s="48">
        <v>0</v>
      </c>
      <c r="IA132" s="48">
        <v>0</v>
      </c>
      <c r="IB132" s="48">
        <v>0</v>
      </c>
      <c r="IC132" s="48">
        <v>0</v>
      </c>
      <c r="ID132" s="48">
        <v>0</v>
      </c>
      <c r="IE132" s="48">
        <v>0</v>
      </c>
      <c r="IF132" s="48">
        <v>0</v>
      </c>
      <c r="IG132" s="48">
        <v>0</v>
      </c>
      <c r="IH132" s="48">
        <v>1777231</v>
      </c>
      <c r="II132" s="48">
        <v>38693</v>
      </c>
      <c r="IJ132" s="48">
        <v>-615640</v>
      </c>
      <c r="IK132" s="48">
        <v>0</v>
      </c>
      <c r="IL132" s="48">
        <v>-576947</v>
      </c>
      <c r="IP132" s="48">
        <v>9095</v>
      </c>
      <c r="IQ132" s="48">
        <v>0</v>
      </c>
      <c r="IR132" s="48">
        <v>0</v>
      </c>
      <c r="IS132" s="48">
        <v>0</v>
      </c>
      <c r="IT132" s="48">
        <v>0</v>
      </c>
      <c r="IU132" s="48">
        <v>0</v>
      </c>
      <c r="IV132" s="48">
        <v>1</v>
      </c>
      <c r="IW132" s="48">
        <v>0</v>
      </c>
      <c r="IX132" s="48">
        <v>0</v>
      </c>
    </row>
    <row r="133" spans="1:258" s="48" customFormat="1">
      <c r="A133" s="47">
        <v>101856</v>
      </c>
      <c r="C133" s="48">
        <v>4</v>
      </c>
      <c r="E133" s="48">
        <v>0</v>
      </c>
      <c r="F133" s="48" t="s">
        <v>330</v>
      </c>
      <c r="G133" s="48">
        <v>1</v>
      </c>
      <c r="H133" s="48">
        <v>0</v>
      </c>
      <c r="I133" s="48" t="s">
        <v>537</v>
      </c>
      <c r="J133" s="48">
        <v>0</v>
      </c>
      <c r="L133" s="48">
        <v>12</v>
      </c>
      <c r="M133" s="48" t="s">
        <v>538</v>
      </c>
      <c r="N133" s="48" t="s">
        <v>537</v>
      </c>
      <c r="O133" s="48" t="s">
        <v>537</v>
      </c>
      <c r="P133" s="48">
        <v>0</v>
      </c>
      <c r="R133" s="48">
        <v>375.12799999999999</v>
      </c>
      <c r="S133" s="48">
        <v>0</v>
      </c>
      <c r="T133" s="48">
        <v>0</v>
      </c>
      <c r="U133" s="48">
        <v>0.28100000000000003</v>
      </c>
      <c r="V133" s="48">
        <v>2.3559999999999999</v>
      </c>
      <c r="W133" s="48">
        <v>0</v>
      </c>
      <c r="X133" s="48">
        <v>0</v>
      </c>
      <c r="Y133" s="48">
        <v>0</v>
      </c>
      <c r="Z133" s="48">
        <v>375.12799999999999</v>
      </c>
      <c r="AA133" s="48">
        <v>0</v>
      </c>
      <c r="AB133" s="48">
        <v>0</v>
      </c>
      <c r="AC133" s="48">
        <v>0</v>
      </c>
      <c r="AD133" s="48">
        <v>0</v>
      </c>
      <c r="AE133" s="48">
        <v>0</v>
      </c>
      <c r="AF133" s="48">
        <v>0</v>
      </c>
      <c r="AG133" s="48">
        <v>0</v>
      </c>
      <c r="AH133" s="48">
        <v>0</v>
      </c>
      <c r="AI133" s="48">
        <v>0</v>
      </c>
      <c r="AJ133" s="48">
        <v>0</v>
      </c>
      <c r="AK133" s="48">
        <v>0</v>
      </c>
      <c r="AL133" s="48">
        <v>0</v>
      </c>
      <c r="AM133" s="48">
        <v>0</v>
      </c>
      <c r="AN133" s="48">
        <v>0</v>
      </c>
      <c r="AO133" s="48">
        <v>0</v>
      </c>
      <c r="AP133" s="48">
        <v>0</v>
      </c>
      <c r="AQ133" s="48">
        <v>0</v>
      </c>
      <c r="AR133" s="48">
        <v>0</v>
      </c>
      <c r="AS133" s="48">
        <v>0</v>
      </c>
      <c r="AT133" s="48">
        <v>0</v>
      </c>
      <c r="AU133" s="48">
        <v>0</v>
      </c>
      <c r="AV133" s="48">
        <v>0</v>
      </c>
      <c r="AW133" s="48">
        <v>2.637</v>
      </c>
      <c r="AX133" s="48">
        <v>8.4730000000000008</v>
      </c>
      <c r="AY133" s="48">
        <v>0</v>
      </c>
      <c r="AZ133" s="48">
        <v>0</v>
      </c>
      <c r="BA133" s="48">
        <v>0</v>
      </c>
      <c r="BB133" s="48">
        <v>372.49099999999999</v>
      </c>
      <c r="BC133" s="48">
        <v>422.67</v>
      </c>
      <c r="BD133" s="48">
        <v>266.86700000000002</v>
      </c>
      <c r="BE133" s="48">
        <v>8</v>
      </c>
      <c r="BF133" s="48">
        <v>0</v>
      </c>
      <c r="BG133" s="48">
        <v>0</v>
      </c>
      <c r="BH133" s="48">
        <v>15</v>
      </c>
      <c r="BI133" s="48">
        <v>1</v>
      </c>
      <c r="BJ133" s="48">
        <v>0</v>
      </c>
      <c r="BK133" s="48">
        <v>5078</v>
      </c>
      <c r="BL133" s="48">
        <v>6152</v>
      </c>
      <c r="BM133" s="48">
        <v>2291565</v>
      </c>
      <c r="BN133" s="48">
        <v>0</v>
      </c>
      <c r="BO133" s="48">
        <v>107481</v>
      </c>
      <c r="BP133" s="48">
        <v>164177</v>
      </c>
      <c r="BQ133" s="48">
        <v>0</v>
      </c>
      <c r="BR133" s="48">
        <v>164177</v>
      </c>
      <c r="BS133" s="48">
        <v>0</v>
      </c>
      <c r="BT133" s="48">
        <v>520053</v>
      </c>
      <c r="BU133" s="48">
        <v>0</v>
      </c>
      <c r="BV133" s="48">
        <v>520053</v>
      </c>
      <c r="BW133" s="48">
        <v>0</v>
      </c>
      <c r="BX133" s="48">
        <v>52126</v>
      </c>
      <c r="BY133" s="48">
        <v>0</v>
      </c>
      <c r="BZ133" s="48">
        <v>0</v>
      </c>
      <c r="CA133" s="48">
        <v>0</v>
      </c>
      <c r="CB133" s="48">
        <v>0</v>
      </c>
      <c r="CC133" s="48">
        <v>0</v>
      </c>
      <c r="CD133" s="48">
        <v>0</v>
      </c>
      <c r="CE133" s="48">
        <v>52126</v>
      </c>
      <c r="CF133" s="48">
        <v>0</v>
      </c>
      <c r="CG133" s="48">
        <v>0</v>
      </c>
      <c r="CH133" s="48">
        <v>0</v>
      </c>
      <c r="CI133" s="48">
        <v>0</v>
      </c>
      <c r="CJ133" s="48">
        <v>0</v>
      </c>
      <c r="CK133" s="48">
        <v>5906</v>
      </c>
      <c r="CL133" s="48">
        <v>0</v>
      </c>
      <c r="CM133" s="48">
        <v>5906</v>
      </c>
      <c r="CN133" s="48">
        <v>0</v>
      </c>
      <c r="CO133" s="48">
        <v>0</v>
      </c>
      <c r="CP133" s="48">
        <v>0</v>
      </c>
      <c r="CQ133" s="48">
        <v>0</v>
      </c>
      <c r="CR133" s="48">
        <v>0</v>
      </c>
      <c r="CS133" s="48">
        <v>0</v>
      </c>
      <c r="CT133" s="48">
        <v>0</v>
      </c>
      <c r="CU133" s="48">
        <v>0</v>
      </c>
      <c r="CV133" s="48">
        <v>0</v>
      </c>
      <c r="CW133" s="48">
        <v>0</v>
      </c>
      <c r="CX133" s="48">
        <v>0</v>
      </c>
      <c r="CY133" s="48">
        <v>0</v>
      </c>
      <c r="CZ133" s="48">
        <v>0</v>
      </c>
      <c r="DA133" s="48">
        <v>0</v>
      </c>
      <c r="DB133" s="48">
        <v>0</v>
      </c>
      <c r="DC133" s="48">
        <v>0</v>
      </c>
      <c r="DD133" s="48">
        <v>0</v>
      </c>
      <c r="DE133" s="48">
        <v>0</v>
      </c>
      <c r="DF133" s="48">
        <v>0</v>
      </c>
      <c r="DG133" s="48">
        <v>0</v>
      </c>
      <c r="DH133" s="48">
        <v>0</v>
      </c>
      <c r="DI133" s="48">
        <v>0</v>
      </c>
      <c r="DJ133" s="48">
        <v>0</v>
      </c>
      <c r="DK133" s="48">
        <v>0</v>
      </c>
      <c r="DL133" s="48">
        <v>0</v>
      </c>
      <c r="DM133" s="48">
        <v>0</v>
      </c>
      <c r="DN133" s="48">
        <v>0</v>
      </c>
      <c r="DO133" s="48">
        <v>0</v>
      </c>
      <c r="DP133" s="48">
        <v>0</v>
      </c>
      <c r="DQ133" s="48">
        <v>0</v>
      </c>
      <c r="DR133" s="48">
        <v>0</v>
      </c>
      <c r="DS133" s="48">
        <v>0</v>
      </c>
      <c r="DU133" s="48">
        <v>3033827</v>
      </c>
      <c r="DV133" s="48">
        <v>0</v>
      </c>
      <c r="DW133" s="48">
        <v>0</v>
      </c>
      <c r="DX133" s="48">
        <v>0</v>
      </c>
      <c r="DY133" s="48">
        <v>0</v>
      </c>
      <c r="DZ133" s="48">
        <v>286.61700000000002</v>
      </c>
      <c r="EA133" s="48">
        <v>107481</v>
      </c>
      <c r="EB133" s="48">
        <v>375</v>
      </c>
      <c r="EC133" s="48">
        <v>107481</v>
      </c>
      <c r="ED133" s="48">
        <v>0</v>
      </c>
      <c r="EE133" s="48">
        <v>2926346</v>
      </c>
      <c r="EG133" s="48">
        <v>0</v>
      </c>
      <c r="EH133" s="48">
        <v>0</v>
      </c>
      <c r="EI133" s="48">
        <v>0</v>
      </c>
      <c r="EJ133" s="48">
        <v>0</v>
      </c>
      <c r="EK133" s="48">
        <v>0</v>
      </c>
      <c r="EL133" s="48">
        <v>0</v>
      </c>
      <c r="EM133" s="48">
        <v>0</v>
      </c>
      <c r="EN133" s="48">
        <v>0</v>
      </c>
      <c r="EO133" s="48">
        <v>0</v>
      </c>
      <c r="EP133" s="48">
        <v>0</v>
      </c>
      <c r="EQ133" s="48">
        <v>0</v>
      </c>
      <c r="ER133" s="48">
        <v>0</v>
      </c>
      <c r="ES133" s="48">
        <v>0</v>
      </c>
      <c r="ET133" s="48">
        <v>0</v>
      </c>
      <c r="EU133" s="48">
        <v>0</v>
      </c>
      <c r="EV133" s="48">
        <v>0</v>
      </c>
      <c r="EW133" s="48">
        <v>0</v>
      </c>
      <c r="EX133" s="48">
        <v>3215638</v>
      </c>
      <c r="EY133" s="48">
        <v>197303</v>
      </c>
      <c r="EZ133" s="48">
        <v>3215638</v>
      </c>
      <c r="FA133" s="48">
        <v>0</v>
      </c>
      <c r="FB133" s="48">
        <v>0</v>
      </c>
      <c r="FC133" s="48">
        <v>0</v>
      </c>
      <c r="FD133" s="48">
        <v>91989</v>
      </c>
      <c r="FE133" s="48">
        <v>0</v>
      </c>
      <c r="FF133" s="48">
        <v>0</v>
      </c>
      <c r="FG133" s="48">
        <v>0</v>
      </c>
      <c r="FH133" s="48">
        <v>0</v>
      </c>
      <c r="FJ133" s="48">
        <v>0</v>
      </c>
      <c r="FK133" s="48">
        <v>0</v>
      </c>
      <c r="FL133" s="48">
        <v>0</v>
      </c>
      <c r="FM133" s="48">
        <v>0</v>
      </c>
      <c r="FO133" s="48">
        <v>0</v>
      </c>
      <c r="FP133" s="48">
        <v>0</v>
      </c>
      <c r="FQ133" s="48" t="s">
        <v>161</v>
      </c>
      <c r="FR133" s="48">
        <v>375.12799999999999</v>
      </c>
      <c r="FS133" s="48">
        <v>0</v>
      </c>
      <c r="FT133" s="48">
        <v>0</v>
      </c>
      <c r="FU133" s="48">
        <v>0</v>
      </c>
      <c r="FV133" s="48">
        <v>0</v>
      </c>
      <c r="FW133" s="48">
        <v>0</v>
      </c>
      <c r="FX133" s="48">
        <v>0</v>
      </c>
      <c r="FY133" s="48">
        <v>0</v>
      </c>
      <c r="FZ133" s="48">
        <v>0</v>
      </c>
      <c r="GA133" s="48">
        <v>0</v>
      </c>
      <c r="GB133" s="52">
        <v>5.3545445599999998E-2</v>
      </c>
      <c r="GC133" s="52">
        <v>4.68582762E-2</v>
      </c>
      <c r="GD133" s="48">
        <v>0</v>
      </c>
      <c r="GE133" s="48">
        <v>0</v>
      </c>
      <c r="GM133" s="48">
        <v>0</v>
      </c>
      <c r="GN133" s="48">
        <v>0</v>
      </c>
      <c r="GP133" s="48">
        <v>0</v>
      </c>
      <c r="GQ133" s="48">
        <v>0</v>
      </c>
      <c r="GR133" s="48">
        <v>0</v>
      </c>
      <c r="GS133" s="48">
        <v>614.43700000000001</v>
      </c>
      <c r="GT133" s="48">
        <v>3323119</v>
      </c>
      <c r="GU133" s="48">
        <v>0</v>
      </c>
      <c r="GV133" s="48">
        <v>3163103</v>
      </c>
      <c r="GW133" s="48">
        <v>0</v>
      </c>
      <c r="GX133" s="48">
        <v>0</v>
      </c>
      <c r="GY133" s="48">
        <v>0</v>
      </c>
      <c r="GZ133" s="48">
        <v>0</v>
      </c>
      <c r="HA133" s="48">
        <v>0</v>
      </c>
      <c r="HB133" s="48">
        <v>0</v>
      </c>
      <c r="HC133" s="48">
        <v>4804.7056220000004</v>
      </c>
      <c r="HD133" s="48">
        <v>372.49099999999999</v>
      </c>
      <c r="HE133" s="48">
        <v>1</v>
      </c>
      <c r="HF133" s="48">
        <v>0</v>
      </c>
      <c r="HG133" s="48">
        <v>5078</v>
      </c>
      <c r="HH133" s="48">
        <v>5078</v>
      </c>
      <c r="HI133" s="48">
        <v>1</v>
      </c>
      <c r="HJ133" s="48">
        <v>18.756399999999999</v>
      </c>
      <c r="HK133" s="48">
        <v>0</v>
      </c>
      <c r="HL133" s="48">
        <v>0</v>
      </c>
      <c r="HM133" s="48">
        <v>0</v>
      </c>
      <c r="HN133" s="48">
        <v>0</v>
      </c>
      <c r="HO133" s="48">
        <v>0</v>
      </c>
      <c r="HP133" s="48">
        <v>0</v>
      </c>
      <c r="HQ133" s="48">
        <v>0</v>
      </c>
      <c r="HR133" s="48">
        <v>0</v>
      </c>
      <c r="HS133" s="48">
        <v>0.97309000000000001</v>
      </c>
      <c r="HT133" s="48">
        <v>2952188</v>
      </c>
      <c r="HU133" s="48">
        <v>0</v>
      </c>
      <c r="HV133" s="48">
        <v>0</v>
      </c>
      <c r="HW133" s="48">
        <v>384046</v>
      </c>
      <c r="HX133" s="48">
        <v>192023</v>
      </c>
      <c r="HY133" s="48">
        <v>0</v>
      </c>
      <c r="IA133" s="48">
        <v>0</v>
      </c>
      <c r="IB133" s="48">
        <v>0</v>
      </c>
      <c r="IC133" s="48">
        <v>0</v>
      </c>
      <c r="ID133" s="48">
        <v>0</v>
      </c>
      <c r="IE133" s="48">
        <v>0</v>
      </c>
      <c r="IF133" s="48">
        <v>0</v>
      </c>
      <c r="IG133" s="48">
        <v>0</v>
      </c>
      <c r="IH133" s="48">
        <v>3163103</v>
      </c>
      <c r="II133" s="48">
        <v>107481</v>
      </c>
      <c r="IJ133" s="48">
        <v>52535</v>
      </c>
      <c r="IK133" s="48">
        <v>0</v>
      </c>
      <c r="IL133" s="48">
        <v>160016</v>
      </c>
      <c r="IP133" s="48">
        <v>9095</v>
      </c>
      <c r="IQ133" s="48">
        <v>0</v>
      </c>
      <c r="IR133" s="48">
        <v>0</v>
      </c>
      <c r="IS133" s="48">
        <v>0</v>
      </c>
      <c r="IT133" s="48">
        <v>0</v>
      </c>
      <c r="IU133" s="48">
        <v>0</v>
      </c>
      <c r="IV133" s="48">
        <v>1</v>
      </c>
      <c r="IW133" s="48">
        <v>0</v>
      </c>
      <c r="IX133" s="48">
        <v>0</v>
      </c>
    </row>
    <row r="134" spans="1:258" s="48" customFormat="1">
      <c r="A134" s="47">
        <v>101858</v>
      </c>
      <c r="C134" s="48">
        <v>4</v>
      </c>
      <c r="E134" s="48">
        <v>0</v>
      </c>
      <c r="F134" s="48" t="s">
        <v>330</v>
      </c>
      <c r="G134" s="48">
        <v>1</v>
      </c>
      <c r="H134" s="48">
        <v>0</v>
      </c>
      <c r="I134" s="48" t="s">
        <v>537</v>
      </c>
      <c r="J134" s="48">
        <v>0</v>
      </c>
      <c r="L134" s="48">
        <v>12</v>
      </c>
      <c r="M134" s="48" t="s">
        <v>538</v>
      </c>
      <c r="N134" s="48" t="s">
        <v>537</v>
      </c>
      <c r="O134" s="48" t="s">
        <v>537</v>
      </c>
      <c r="P134" s="48">
        <v>0</v>
      </c>
      <c r="R134" s="48">
        <v>3693.4929999999999</v>
      </c>
      <c r="S134" s="48">
        <v>0</v>
      </c>
      <c r="T134" s="48">
        <v>0</v>
      </c>
      <c r="U134" s="48">
        <v>2.6709999999999998</v>
      </c>
      <c r="V134" s="48">
        <v>22.486999999999998</v>
      </c>
      <c r="W134" s="48">
        <v>2.7189999999999999</v>
      </c>
      <c r="X134" s="48">
        <v>0</v>
      </c>
      <c r="Y134" s="48">
        <v>0</v>
      </c>
      <c r="Z134" s="48">
        <v>3693.4929999999999</v>
      </c>
      <c r="AA134" s="48">
        <v>0</v>
      </c>
      <c r="AB134" s="48">
        <v>0</v>
      </c>
      <c r="AC134" s="48">
        <v>0</v>
      </c>
      <c r="AD134" s="48">
        <v>445.84</v>
      </c>
      <c r="AE134" s="48">
        <v>0</v>
      </c>
      <c r="AF134" s="48">
        <v>0</v>
      </c>
      <c r="AG134" s="48">
        <v>39.409999999999997</v>
      </c>
      <c r="AH134" s="48">
        <v>0</v>
      </c>
      <c r="AI134" s="48">
        <v>0</v>
      </c>
      <c r="AJ134" s="48">
        <v>0</v>
      </c>
      <c r="AK134" s="48">
        <v>0</v>
      </c>
      <c r="AL134" s="48">
        <v>0</v>
      </c>
      <c r="AM134" s="48">
        <v>0</v>
      </c>
      <c r="AN134" s="48">
        <v>0</v>
      </c>
      <c r="AO134" s="48">
        <v>0</v>
      </c>
      <c r="AP134" s="48">
        <v>0</v>
      </c>
      <c r="AQ134" s="48">
        <v>0</v>
      </c>
      <c r="AR134" s="48">
        <v>0</v>
      </c>
      <c r="AS134" s="48">
        <v>0</v>
      </c>
      <c r="AT134" s="48">
        <v>0</v>
      </c>
      <c r="AU134" s="48">
        <v>0</v>
      </c>
      <c r="AV134" s="48">
        <v>0</v>
      </c>
      <c r="AW134" s="48">
        <v>27.876999999999999</v>
      </c>
      <c r="AX134" s="48">
        <v>88.972999999999999</v>
      </c>
      <c r="AY134" s="48">
        <v>0</v>
      </c>
      <c r="AZ134" s="48">
        <v>0</v>
      </c>
      <c r="BA134" s="48">
        <v>0</v>
      </c>
      <c r="BB134" s="48">
        <v>3665.616</v>
      </c>
      <c r="BC134" s="48">
        <v>1583.83</v>
      </c>
      <c r="BD134" s="48">
        <v>414.78100000000001</v>
      </c>
      <c r="BE134" s="48">
        <v>184.67500000000001</v>
      </c>
      <c r="BF134" s="48">
        <v>0</v>
      </c>
      <c r="BG134" s="48">
        <v>0</v>
      </c>
      <c r="BH134" s="48">
        <v>0</v>
      </c>
      <c r="BI134" s="48">
        <v>1</v>
      </c>
      <c r="BJ134" s="48">
        <v>0</v>
      </c>
      <c r="BK134" s="48">
        <v>5078</v>
      </c>
      <c r="BL134" s="48">
        <v>6152</v>
      </c>
      <c r="BM134" s="48">
        <v>22550870</v>
      </c>
      <c r="BN134" s="48">
        <v>0</v>
      </c>
      <c r="BO134" s="48">
        <v>1181083</v>
      </c>
      <c r="BP134" s="48">
        <v>255173</v>
      </c>
      <c r="BQ134" s="48">
        <v>0</v>
      </c>
      <c r="BR134" s="48">
        <v>255173</v>
      </c>
      <c r="BS134" s="48">
        <v>0</v>
      </c>
      <c r="BT134" s="48">
        <v>1948744</v>
      </c>
      <c r="BU134" s="48">
        <v>0</v>
      </c>
      <c r="BV134" s="48">
        <v>1948744</v>
      </c>
      <c r="BW134" s="48">
        <v>0</v>
      </c>
      <c r="BX134" s="48">
        <v>547362</v>
      </c>
      <c r="BY134" s="48">
        <v>0</v>
      </c>
      <c r="BZ134" s="48">
        <v>0</v>
      </c>
      <c r="CA134" s="48">
        <v>0</v>
      </c>
      <c r="CB134" s="48">
        <v>0</v>
      </c>
      <c r="CC134" s="48">
        <v>266695</v>
      </c>
      <c r="CD134" s="48">
        <v>0</v>
      </c>
      <c r="CE134" s="48">
        <v>814057</v>
      </c>
      <c r="CF134" s="48">
        <v>122606</v>
      </c>
      <c r="CG134" s="48">
        <v>0</v>
      </c>
      <c r="CH134" s="48">
        <v>0</v>
      </c>
      <c r="CI134" s="48">
        <v>0</v>
      </c>
      <c r="CJ134" s="48">
        <v>0</v>
      </c>
      <c r="CK134" s="48">
        <v>136334</v>
      </c>
      <c r="CL134" s="48">
        <v>0</v>
      </c>
      <c r="CM134" s="48">
        <v>136334</v>
      </c>
      <c r="CN134" s="48">
        <v>0</v>
      </c>
      <c r="CO134" s="48">
        <v>0</v>
      </c>
      <c r="CP134" s="48">
        <v>0</v>
      </c>
      <c r="CQ134" s="48">
        <v>0</v>
      </c>
      <c r="CR134" s="48">
        <v>0</v>
      </c>
      <c r="CS134" s="48">
        <v>0</v>
      </c>
      <c r="CT134" s="48">
        <v>0</v>
      </c>
      <c r="CU134" s="48">
        <v>0</v>
      </c>
      <c r="CV134" s="48">
        <v>0</v>
      </c>
      <c r="CW134" s="48">
        <v>0</v>
      </c>
      <c r="CX134" s="48">
        <v>0</v>
      </c>
      <c r="CY134" s="48">
        <v>0</v>
      </c>
      <c r="CZ134" s="48">
        <v>0</v>
      </c>
      <c r="DA134" s="48">
        <v>0</v>
      </c>
      <c r="DB134" s="48">
        <v>0</v>
      </c>
      <c r="DC134" s="48">
        <v>0</v>
      </c>
      <c r="DD134" s="48">
        <v>0</v>
      </c>
      <c r="DE134" s="48">
        <v>0</v>
      </c>
      <c r="DF134" s="48">
        <v>0</v>
      </c>
      <c r="DG134" s="48">
        <v>0</v>
      </c>
      <c r="DH134" s="48">
        <v>0</v>
      </c>
      <c r="DI134" s="48">
        <v>0</v>
      </c>
      <c r="DJ134" s="48">
        <v>23652</v>
      </c>
      <c r="DK134" s="48">
        <v>0</v>
      </c>
      <c r="DL134" s="48">
        <v>0</v>
      </c>
      <c r="DM134" s="48">
        <v>0</v>
      </c>
      <c r="DN134" s="48">
        <v>23652</v>
      </c>
      <c r="DO134" s="48">
        <v>0</v>
      </c>
      <c r="DP134" s="48">
        <v>0</v>
      </c>
      <c r="DQ134" s="48">
        <v>0</v>
      </c>
      <c r="DR134" s="48">
        <v>0</v>
      </c>
      <c r="DS134" s="48">
        <v>23652</v>
      </c>
      <c r="DU134" s="48">
        <v>25851436</v>
      </c>
      <c r="DV134" s="48">
        <v>0</v>
      </c>
      <c r="DW134" s="48">
        <v>0</v>
      </c>
      <c r="DX134" s="48">
        <v>0</v>
      </c>
      <c r="DY134" s="48">
        <v>0</v>
      </c>
      <c r="DZ134" s="48">
        <v>286.61700000000002</v>
      </c>
      <c r="EA134" s="48">
        <v>1058477</v>
      </c>
      <c r="EB134" s="48">
        <v>3693</v>
      </c>
      <c r="EC134" s="48">
        <v>1181083</v>
      </c>
      <c r="ED134" s="48">
        <v>0</v>
      </c>
      <c r="EE134" s="48">
        <v>24670353</v>
      </c>
      <c r="EG134" s="48">
        <v>0</v>
      </c>
      <c r="EH134" s="48">
        <v>0</v>
      </c>
      <c r="EI134" s="48">
        <v>0</v>
      </c>
      <c r="EJ134" s="48">
        <v>0</v>
      </c>
      <c r="EK134" s="48">
        <v>0</v>
      </c>
      <c r="EL134" s="48">
        <v>0</v>
      </c>
      <c r="EM134" s="48">
        <v>0</v>
      </c>
      <c r="EN134" s="48">
        <v>0</v>
      </c>
      <c r="EO134" s="48">
        <v>0</v>
      </c>
      <c r="EP134" s="48">
        <v>0</v>
      </c>
      <c r="EQ134" s="48">
        <v>0</v>
      </c>
      <c r="ER134" s="48">
        <v>0</v>
      </c>
      <c r="ES134" s="48">
        <v>0</v>
      </c>
      <c r="ET134" s="48">
        <v>0</v>
      </c>
      <c r="EU134" s="48">
        <v>0</v>
      </c>
      <c r="EV134" s="48">
        <v>0</v>
      </c>
      <c r="EW134" s="48">
        <v>0</v>
      </c>
      <c r="EX134" s="48">
        <v>27121480</v>
      </c>
      <c r="EY134" s="48">
        <v>1671720</v>
      </c>
      <c r="EZ134" s="48">
        <v>27244086</v>
      </c>
      <c r="FA134" s="48">
        <v>0</v>
      </c>
      <c r="FB134" s="48">
        <v>0</v>
      </c>
      <c r="FC134" s="48">
        <v>0</v>
      </c>
      <c r="FD134" s="48">
        <v>779407</v>
      </c>
      <c r="FE134" s="48">
        <v>0</v>
      </c>
      <c r="FF134" s="48">
        <v>0</v>
      </c>
      <c r="FG134" s="48">
        <v>0</v>
      </c>
      <c r="FH134" s="48">
        <v>0</v>
      </c>
      <c r="FJ134" s="48">
        <v>0</v>
      </c>
      <c r="FK134" s="48">
        <v>0</v>
      </c>
      <c r="FL134" s="48">
        <v>0</v>
      </c>
      <c r="FM134" s="48">
        <v>0</v>
      </c>
      <c r="FO134" s="48">
        <v>0</v>
      </c>
      <c r="FP134" s="48">
        <v>0</v>
      </c>
      <c r="FQ134" s="48" t="s">
        <v>237</v>
      </c>
      <c r="FR134" s="48">
        <v>3693.4929999999999</v>
      </c>
      <c r="FS134" s="48">
        <v>0</v>
      </c>
      <c r="FT134" s="48">
        <v>0</v>
      </c>
      <c r="FU134" s="48">
        <v>0</v>
      </c>
      <c r="FV134" s="48">
        <v>0</v>
      </c>
      <c r="FW134" s="48">
        <v>0</v>
      </c>
      <c r="FX134" s="48">
        <v>0</v>
      </c>
      <c r="FY134" s="48">
        <v>0</v>
      </c>
      <c r="FZ134" s="48">
        <v>0</v>
      </c>
      <c r="GA134" s="48">
        <v>0</v>
      </c>
      <c r="GB134" s="52">
        <v>5.3545445599999998E-2</v>
      </c>
      <c r="GC134" s="52">
        <v>4.68582762E-2</v>
      </c>
      <c r="GD134" s="48">
        <v>0</v>
      </c>
      <c r="GE134" s="48">
        <v>0</v>
      </c>
      <c r="GM134" s="48">
        <v>0</v>
      </c>
      <c r="GN134" s="48">
        <v>0</v>
      </c>
      <c r="GP134" s="48">
        <v>0</v>
      </c>
      <c r="GQ134" s="48">
        <v>0</v>
      </c>
      <c r="GR134" s="48">
        <v>0</v>
      </c>
      <c r="GS134" s="48">
        <v>5206.0339999999997</v>
      </c>
      <c r="GT134" s="48">
        <v>28302563</v>
      </c>
      <c r="GU134" s="48">
        <v>0</v>
      </c>
      <c r="GV134" s="48">
        <v>33223349</v>
      </c>
      <c r="GW134" s="48">
        <v>0</v>
      </c>
      <c r="GX134" s="48">
        <v>0</v>
      </c>
      <c r="GY134" s="48">
        <v>0</v>
      </c>
      <c r="GZ134" s="48">
        <v>0</v>
      </c>
      <c r="HA134" s="48">
        <v>0</v>
      </c>
      <c r="HB134" s="48">
        <v>0</v>
      </c>
      <c r="HC134" s="48">
        <v>4804.7056220000004</v>
      </c>
      <c r="HD134" s="48">
        <v>3665.616</v>
      </c>
      <c r="HE134" s="48">
        <v>1</v>
      </c>
      <c r="HF134" s="48">
        <v>0</v>
      </c>
      <c r="HG134" s="48">
        <v>5078</v>
      </c>
      <c r="HH134" s="48">
        <v>5078</v>
      </c>
      <c r="HI134" s="48">
        <v>1</v>
      </c>
      <c r="HJ134" s="48">
        <v>184.67465000000001</v>
      </c>
      <c r="HK134" s="48">
        <v>0</v>
      </c>
      <c r="HL134" s="48">
        <v>0</v>
      </c>
      <c r="HM134" s="48">
        <v>0</v>
      </c>
      <c r="HN134" s="48">
        <v>0</v>
      </c>
      <c r="HO134" s="48">
        <v>0</v>
      </c>
      <c r="HP134" s="48">
        <v>0</v>
      </c>
      <c r="HQ134" s="48">
        <v>0</v>
      </c>
      <c r="HR134" s="48">
        <v>0</v>
      </c>
      <c r="HS134" s="48">
        <v>0.97309000000000001</v>
      </c>
      <c r="HT134" s="48">
        <v>25013461</v>
      </c>
      <c r="HU134" s="48">
        <v>0</v>
      </c>
      <c r="HV134" s="48">
        <v>0</v>
      </c>
      <c r="HW134" s="48">
        <v>384046</v>
      </c>
      <c r="HX134" s="48">
        <v>192023</v>
      </c>
      <c r="HY134" s="48">
        <v>0</v>
      </c>
      <c r="IA134" s="48">
        <v>0</v>
      </c>
      <c r="IB134" s="48">
        <v>0</v>
      </c>
      <c r="IC134" s="48">
        <v>0</v>
      </c>
      <c r="ID134" s="48">
        <v>0</v>
      </c>
      <c r="IE134" s="48">
        <v>0</v>
      </c>
      <c r="IF134" s="48">
        <v>0</v>
      </c>
      <c r="IG134" s="48">
        <v>0</v>
      </c>
      <c r="IH134" s="48">
        <v>33223349</v>
      </c>
      <c r="II134" s="48">
        <v>1181083</v>
      </c>
      <c r="IJ134" s="48">
        <v>-5979263</v>
      </c>
      <c r="IK134" s="48">
        <v>0</v>
      </c>
      <c r="IL134" s="48">
        <v>-4798180</v>
      </c>
      <c r="IP134" s="48">
        <v>9095</v>
      </c>
      <c r="IQ134" s="48">
        <v>0</v>
      </c>
      <c r="IR134" s="48">
        <v>0</v>
      </c>
      <c r="IS134" s="48">
        <v>0</v>
      </c>
      <c r="IT134" s="48">
        <v>0</v>
      </c>
      <c r="IU134" s="48">
        <v>0</v>
      </c>
      <c r="IV134" s="48">
        <v>1</v>
      </c>
      <c r="IW134" s="48">
        <v>0</v>
      </c>
      <c r="IX134" s="48">
        <v>0</v>
      </c>
    </row>
    <row r="135" spans="1:258" s="48" customFormat="1">
      <c r="A135" s="47">
        <v>101859</v>
      </c>
      <c r="C135" s="48">
        <v>4</v>
      </c>
      <c r="E135" s="48">
        <v>0</v>
      </c>
      <c r="F135" s="48" t="s">
        <v>330</v>
      </c>
      <c r="G135" s="48">
        <v>1</v>
      </c>
      <c r="H135" s="48">
        <v>0</v>
      </c>
      <c r="I135" s="48" t="s">
        <v>537</v>
      </c>
      <c r="J135" s="48">
        <v>0</v>
      </c>
      <c r="L135" s="48">
        <v>12</v>
      </c>
      <c r="M135" s="48" t="s">
        <v>538</v>
      </c>
      <c r="N135" s="48" t="s">
        <v>537</v>
      </c>
      <c r="O135" s="48" t="s">
        <v>537</v>
      </c>
      <c r="P135" s="48">
        <v>0</v>
      </c>
      <c r="R135" s="48">
        <v>279.21699999999998</v>
      </c>
      <c r="S135" s="48">
        <v>0</v>
      </c>
      <c r="T135" s="48">
        <v>0</v>
      </c>
      <c r="U135" s="48">
        <v>0.32800000000000001</v>
      </c>
      <c r="V135" s="48">
        <v>5.7370000000000001</v>
      </c>
      <c r="W135" s="48">
        <v>0</v>
      </c>
      <c r="X135" s="48">
        <v>0</v>
      </c>
      <c r="Y135" s="48">
        <v>0</v>
      </c>
      <c r="Z135" s="48">
        <v>279.21699999999998</v>
      </c>
      <c r="AA135" s="48">
        <v>0</v>
      </c>
      <c r="AB135" s="48">
        <v>0</v>
      </c>
      <c r="AC135" s="48">
        <v>0</v>
      </c>
      <c r="AD135" s="48">
        <v>0</v>
      </c>
      <c r="AE135" s="48">
        <v>0</v>
      </c>
      <c r="AF135" s="48">
        <v>0</v>
      </c>
      <c r="AG135" s="48">
        <v>12.706</v>
      </c>
      <c r="AH135" s="48">
        <v>0</v>
      </c>
      <c r="AI135" s="48">
        <v>0</v>
      </c>
      <c r="AJ135" s="48">
        <v>0</v>
      </c>
      <c r="AK135" s="48">
        <v>0</v>
      </c>
      <c r="AL135" s="48">
        <v>0</v>
      </c>
      <c r="AM135" s="48">
        <v>0</v>
      </c>
      <c r="AN135" s="48">
        <v>0</v>
      </c>
      <c r="AO135" s="48">
        <v>0</v>
      </c>
      <c r="AP135" s="48">
        <v>0</v>
      </c>
      <c r="AQ135" s="48">
        <v>0</v>
      </c>
      <c r="AR135" s="48">
        <v>0</v>
      </c>
      <c r="AS135" s="48">
        <v>0</v>
      </c>
      <c r="AT135" s="48">
        <v>0</v>
      </c>
      <c r="AU135" s="48">
        <v>0</v>
      </c>
      <c r="AV135" s="48">
        <v>0</v>
      </c>
      <c r="AW135" s="48">
        <v>6.0650000000000004</v>
      </c>
      <c r="AX135" s="48">
        <v>18.850999999999999</v>
      </c>
      <c r="AY135" s="48">
        <v>0</v>
      </c>
      <c r="AZ135" s="48">
        <v>0</v>
      </c>
      <c r="BA135" s="48">
        <v>0</v>
      </c>
      <c r="BB135" s="48">
        <v>273.15199999999999</v>
      </c>
      <c r="BC135" s="48">
        <v>239.33</v>
      </c>
      <c r="BD135" s="48">
        <v>118.539</v>
      </c>
      <c r="BE135" s="48">
        <v>0</v>
      </c>
      <c r="BF135" s="48">
        <v>0</v>
      </c>
      <c r="BG135" s="48">
        <v>0</v>
      </c>
      <c r="BH135" s="48">
        <v>17</v>
      </c>
      <c r="BI135" s="48">
        <v>1</v>
      </c>
      <c r="BJ135" s="48">
        <v>0</v>
      </c>
      <c r="BK135" s="48">
        <v>5078</v>
      </c>
      <c r="BL135" s="48">
        <v>6152</v>
      </c>
      <c r="BM135" s="48">
        <v>1680431</v>
      </c>
      <c r="BN135" s="48">
        <v>0</v>
      </c>
      <c r="BO135" s="48">
        <v>79966</v>
      </c>
      <c r="BP135" s="48">
        <v>72925</v>
      </c>
      <c r="BQ135" s="48">
        <v>0</v>
      </c>
      <c r="BR135" s="48">
        <v>72925</v>
      </c>
      <c r="BS135" s="48">
        <v>0</v>
      </c>
      <c r="BT135" s="48">
        <v>294472</v>
      </c>
      <c r="BU135" s="48">
        <v>0</v>
      </c>
      <c r="BV135" s="48">
        <v>294472</v>
      </c>
      <c r="BW135" s="48">
        <v>0</v>
      </c>
      <c r="BX135" s="48">
        <v>115971</v>
      </c>
      <c r="BY135" s="48">
        <v>0</v>
      </c>
      <c r="BZ135" s="48">
        <v>0</v>
      </c>
      <c r="CA135" s="48">
        <v>0</v>
      </c>
      <c r="CB135" s="48">
        <v>0</v>
      </c>
      <c r="CC135" s="48">
        <v>85984</v>
      </c>
      <c r="CD135" s="48">
        <v>0</v>
      </c>
      <c r="CE135" s="48">
        <v>201955</v>
      </c>
      <c r="CF135" s="48">
        <v>0</v>
      </c>
      <c r="CG135" s="48">
        <v>0</v>
      </c>
      <c r="CH135" s="48">
        <v>0</v>
      </c>
      <c r="CI135" s="48">
        <v>0</v>
      </c>
      <c r="CJ135" s="48">
        <v>0</v>
      </c>
      <c r="CK135" s="48">
        <v>0</v>
      </c>
      <c r="CL135" s="48">
        <v>0</v>
      </c>
      <c r="CM135" s="48">
        <v>0</v>
      </c>
      <c r="CN135" s="48">
        <v>0</v>
      </c>
      <c r="CO135" s="48">
        <v>0</v>
      </c>
      <c r="CP135" s="48">
        <v>0</v>
      </c>
      <c r="CQ135" s="48">
        <v>0</v>
      </c>
      <c r="CR135" s="48">
        <v>0</v>
      </c>
      <c r="CS135" s="48">
        <v>0</v>
      </c>
      <c r="CT135" s="48">
        <v>0</v>
      </c>
      <c r="CU135" s="48">
        <v>0</v>
      </c>
      <c r="CV135" s="48">
        <v>0</v>
      </c>
      <c r="CW135" s="48">
        <v>0</v>
      </c>
      <c r="CX135" s="48">
        <v>0</v>
      </c>
      <c r="CY135" s="48">
        <v>0</v>
      </c>
      <c r="CZ135" s="48">
        <v>0</v>
      </c>
      <c r="DA135" s="48">
        <v>0</v>
      </c>
      <c r="DB135" s="48">
        <v>0</v>
      </c>
      <c r="DC135" s="48">
        <v>0</v>
      </c>
      <c r="DD135" s="48">
        <v>0</v>
      </c>
      <c r="DE135" s="48">
        <v>0</v>
      </c>
      <c r="DF135" s="48">
        <v>0</v>
      </c>
      <c r="DG135" s="48">
        <v>0</v>
      </c>
      <c r="DH135" s="48">
        <v>0</v>
      </c>
      <c r="DI135" s="48">
        <v>0</v>
      </c>
      <c r="DJ135" s="48">
        <v>0</v>
      </c>
      <c r="DK135" s="48">
        <v>0</v>
      </c>
      <c r="DL135" s="48">
        <v>0</v>
      </c>
      <c r="DM135" s="48">
        <v>0</v>
      </c>
      <c r="DN135" s="48">
        <v>0</v>
      </c>
      <c r="DO135" s="48">
        <v>0</v>
      </c>
      <c r="DP135" s="48">
        <v>0</v>
      </c>
      <c r="DQ135" s="48">
        <v>0</v>
      </c>
      <c r="DR135" s="48">
        <v>0</v>
      </c>
      <c r="DS135" s="48">
        <v>0</v>
      </c>
      <c r="DU135" s="48">
        <v>2249783</v>
      </c>
      <c r="DV135" s="48">
        <v>0</v>
      </c>
      <c r="DW135" s="48">
        <v>0</v>
      </c>
      <c r="DX135" s="48">
        <v>0</v>
      </c>
      <c r="DY135" s="48">
        <v>0</v>
      </c>
      <c r="DZ135" s="48">
        <v>286.61700000000002</v>
      </c>
      <c r="EA135" s="48">
        <v>79966</v>
      </c>
      <c r="EB135" s="48">
        <v>279</v>
      </c>
      <c r="EC135" s="48">
        <v>79966</v>
      </c>
      <c r="ED135" s="48">
        <v>0</v>
      </c>
      <c r="EE135" s="48">
        <v>2169817</v>
      </c>
      <c r="EG135" s="48">
        <v>0</v>
      </c>
      <c r="EH135" s="48">
        <v>0</v>
      </c>
      <c r="EI135" s="48">
        <v>0</v>
      </c>
      <c r="EJ135" s="48">
        <v>0</v>
      </c>
      <c r="EK135" s="48">
        <v>0</v>
      </c>
      <c r="EL135" s="48">
        <v>0</v>
      </c>
      <c r="EM135" s="48">
        <v>0</v>
      </c>
      <c r="EN135" s="48">
        <v>0</v>
      </c>
      <c r="EO135" s="48">
        <v>0</v>
      </c>
      <c r="EP135" s="48">
        <v>0</v>
      </c>
      <c r="EQ135" s="48">
        <v>0</v>
      </c>
      <c r="ER135" s="48">
        <v>0</v>
      </c>
      <c r="ES135" s="48">
        <v>0</v>
      </c>
      <c r="ET135" s="48">
        <v>0</v>
      </c>
      <c r="EU135" s="48">
        <v>0</v>
      </c>
      <c r="EV135" s="48">
        <v>0</v>
      </c>
      <c r="EW135" s="48">
        <v>0</v>
      </c>
      <c r="EX135" s="48">
        <v>2384346</v>
      </c>
      <c r="EY135" s="48">
        <v>146313</v>
      </c>
      <c r="EZ135" s="48">
        <v>2384346</v>
      </c>
      <c r="FA135" s="48">
        <v>0</v>
      </c>
      <c r="FB135" s="48">
        <v>0</v>
      </c>
      <c r="FC135" s="48">
        <v>0</v>
      </c>
      <c r="FD135" s="48">
        <v>68216</v>
      </c>
      <c r="FE135" s="48">
        <v>0</v>
      </c>
      <c r="FF135" s="48">
        <v>0</v>
      </c>
      <c r="FG135" s="48">
        <v>0</v>
      </c>
      <c r="FH135" s="48">
        <v>0</v>
      </c>
      <c r="FJ135" s="48">
        <v>0</v>
      </c>
      <c r="FK135" s="48">
        <v>0</v>
      </c>
      <c r="FL135" s="48">
        <v>0</v>
      </c>
      <c r="FM135" s="48">
        <v>0</v>
      </c>
      <c r="FO135" s="48">
        <v>0</v>
      </c>
      <c r="FP135" s="48">
        <v>0</v>
      </c>
      <c r="FQ135" s="48" t="s">
        <v>107</v>
      </c>
      <c r="FR135" s="48">
        <v>279.21699999999998</v>
      </c>
      <c r="FS135" s="48">
        <v>0</v>
      </c>
      <c r="FT135" s="48">
        <v>0</v>
      </c>
      <c r="FU135" s="48">
        <v>0</v>
      </c>
      <c r="FV135" s="48">
        <v>0</v>
      </c>
      <c r="FW135" s="48">
        <v>0</v>
      </c>
      <c r="FX135" s="48">
        <v>0</v>
      </c>
      <c r="FY135" s="48">
        <v>0</v>
      </c>
      <c r="FZ135" s="48">
        <v>0</v>
      </c>
      <c r="GA135" s="48">
        <v>0</v>
      </c>
      <c r="GB135" s="52">
        <v>5.3545445599999998E-2</v>
      </c>
      <c r="GC135" s="52">
        <v>4.68582762E-2</v>
      </c>
      <c r="GD135" s="48">
        <v>0</v>
      </c>
      <c r="GE135" s="48">
        <v>0</v>
      </c>
      <c r="GM135" s="48">
        <v>0</v>
      </c>
      <c r="GN135" s="48">
        <v>0</v>
      </c>
      <c r="GP135" s="48">
        <v>0</v>
      </c>
      <c r="GQ135" s="48">
        <v>0</v>
      </c>
      <c r="GR135" s="48">
        <v>0</v>
      </c>
      <c r="GS135" s="48">
        <v>455.64499999999998</v>
      </c>
      <c r="GT135" s="48">
        <v>2464312</v>
      </c>
      <c r="GU135" s="48">
        <v>0</v>
      </c>
      <c r="GV135" s="48">
        <v>2717261</v>
      </c>
      <c r="GW135" s="48">
        <v>0</v>
      </c>
      <c r="GX135" s="48">
        <v>0</v>
      </c>
      <c r="GY135" s="48">
        <v>0</v>
      </c>
      <c r="GZ135" s="48">
        <v>0</v>
      </c>
      <c r="HA135" s="48">
        <v>0</v>
      </c>
      <c r="HB135" s="48">
        <v>0</v>
      </c>
      <c r="HC135" s="48">
        <v>4804.7056220000004</v>
      </c>
      <c r="HD135" s="48">
        <v>273.15199999999999</v>
      </c>
      <c r="HE135" s="48">
        <v>1</v>
      </c>
      <c r="HF135" s="48">
        <v>0</v>
      </c>
      <c r="HG135" s="48">
        <v>5078</v>
      </c>
      <c r="HH135" s="48">
        <v>5078</v>
      </c>
      <c r="HI135" s="48">
        <v>1</v>
      </c>
      <c r="HJ135" s="48">
        <v>13.960850000000001</v>
      </c>
      <c r="HK135" s="48">
        <v>0</v>
      </c>
      <c r="HL135" s="48">
        <v>0</v>
      </c>
      <c r="HM135" s="48">
        <v>0</v>
      </c>
      <c r="HN135" s="48">
        <v>0</v>
      </c>
      <c r="HO135" s="48">
        <v>0</v>
      </c>
      <c r="HP135" s="48">
        <v>0</v>
      </c>
      <c r="HQ135" s="48">
        <v>0</v>
      </c>
      <c r="HR135" s="48">
        <v>0</v>
      </c>
      <c r="HS135" s="48">
        <v>0.97309000000000001</v>
      </c>
      <c r="HT135" s="48">
        <v>2189242</v>
      </c>
      <c r="HU135" s="48">
        <v>0</v>
      </c>
      <c r="HV135" s="48">
        <v>0</v>
      </c>
      <c r="HW135" s="48">
        <v>384046</v>
      </c>
      <c r="HX135" s="48">
        <v>192023</v>
      </c>
      <c r="HY135" s="48">
        <v>0</v>
      </c>
      <c r="IA135" s="48">
        <v>0</v>
      </c>
      <c r="IB135" s="48">
        <v>0</v>
      </c>
      <c r="IC135" s="48">
        <v>0</v>
      </c>
      <c r="ID135" s="48">
        <v>0</v>
      </c>
      <c r="IE135" s="48">
        <v>0</v>
      </c>
      <c r="IF135" s="48">
        <v>0</v>
      </c>
      <c r="IG135" s="48">
        <v>0</v>
      </c>
      <c r="IH135" s="48">
        <v>2717261</v>
      </c>
      <c r="II135" s="48">
        <v>79966</v>
      </c>
      <c r="IJ135" s="48">
        <v>-332915</v>
      </c>
      <c r="IK135" s="48">
        <v>0</v>
      </c>
      <c r="IL135" s="48">
        <v>-252949</v>
      </c>
      <c r="IP135" s="48">
        <v>9095</v>
      </c>
      <c r="IQ135" s="48">
        <v>0</v>
      </c>
      <c r="IR135" s="48">
        <v>0</v>
      </c>
      <c r="IS135" s="48">
        <v>0</v>
      </c>
      <c r="IT135" s="48">
        <v>0</v>
      </c>
      <c r="IU135" s="48">
        <v>0</v>
      </c>
      <c r="IV135" s="48">
        <v>1</v>
      </c>
      <c r="IW135" s="48">
        <v>0</v>
      </c>
      <c r="IX135" s="48">
        <v>0</v>
      </c>
    </row>
    <row r="136" spans="1:258" s="48" customFormat="1">
      <c r="A136" s="47">
        <v>101860</v>
      </c>
      <c r="C136" s="48">
        <v>4</v>
      </c>
      <c r="E136" s="48">
        <v>0</v>
      </c>
      <c r="F136" s="48" t="s">
        <v>330</v>
      </c>
      <c r="G136" s="48">
        <v>1</v>
      </c>
      <c r="H136" s="48">
        <v>0</v>
      </c>
      <c r="I136" s="48" t="s">
        <v>537</v>
      </c>
      <c r="J136" s="48">
        <v>0</v>
      </c>
      <c r="L136" s="48">
        <v>12</v>
      </c>
      <c r="M136" s="48" t="s">
        <v>538</v>
      </c>
      <c r="N136" s="48" t="s">
        <v>537</v>
      </c>
      <c r="O136" s="48" t="s">
        <v>537</v>
      </c>
      <c r="P136" s="48">
        <v>0</v>
      </c>
      <c r="R136" s="48">
        <v>1737.4929999999999</v>
      </c>
      <c r="S136" s="48">
        <v>0</v>
      </c>
      <c r="T136" s="48">
        <v>0</v>
      </c>
      <c r="U136" s="48">
        <v>0.92300000000000004</v>
      </c>
      <c r="V136" s="48">
        <v>10.458</v>
      </c>
      <c r="W136" s="48">
        <v>0.123</v>
      </c>
      <c r="X136" s="48">
        <v>0</v>
      </c>
      <c r="Y136" s="48">
        <v>0.46800000000000003</v>
      </c>
      <c r="Z136" s="48">
        <v>1737.4929999999999</v>
      </c>
      <c r="AA136" s="48">
        <v>0</v>
      </c>
      <c r="AB136" s="48">
        <v>0</v>
      </c>
      <c r="AC136" s="48">
        <v>0</v>
      </c>
      <c r="AD136" s="48">
        <v>211.74</v>
      </c>
      <c r="AE136" s="48">
        <v>0</v>
      </c>
      <c r="AF136" s="48">
        <v>0</v>
      </c>
      <c r="AG136" s="48">
        <v>35.511000000000003</v>
      </c>
      <c r="AH136" s="48">
        <v>0</v>
      </c>
      <c r="AI136" s="48">
        <v>0</v>
      </c>
      <c r="AJ136" s="48">
        <v>0</v>
      </c>
      <c r="AK136" s="48">
        <v>0</v>
      </c>
      <c r="AL136" s="48">
        <v>0</v>
      </c>
      <c r="AM136" s="48">
        <v>0</v>
      </c>
      <c r="AN136" s="48">
        <v>0</v>
      </c>
      <c r="AO136" s="48">
        <v>0</v>
      </c>
      <c r="AP136" s="48">
        <v>0</v>
      </c>
      <c r="AQ136" s="48">
        <v>0</v>
      </c>
      <c r="AR136" s="48">
        <v>0</v>
      </c>
      <c r="AS136" s="48">
        <v>0</v>
      </c>
      <c r="AT136" s="48">
        <v>0</v>
      </c>
      <c r="AU136" s="48">
        <v>0</v>
      </c>
      <c r="AV136" s="48">
        <v>0</v>
      </c>
      <c r="AW136" s="48">
        <v>11.972</v>
      </c>
      <c r="AX136" s="48">
        <v>37.622</v>
      </c>
      <c r="AY136" s="48">
        <v>0</v>
      </c>
      <c r="AZ136" s="48">
        <v>0</v>
      </c>
      <c r="BA136" s="48">
        <v>0</v>
      </c>
      <c r="BB136" s="48">
        <v>1725.521</v>
      </c>
      <c r="BC136" s="48">
        <v>1475.17</v>
      </c>
      <c r="BD136" s="48">
        <v>111.649</v>
      </c>
      <c r="BE136" s="48">
        <v>0</v>
      </c>
      <c r="BF136" s="48">
        <v>0</v>
      </c>
      <c r="BG136" s="48">
        <v>0</v>
      </c>
      <c r="BH136" s="48">
        <v>48</v>
      </c>
      <c r="BI136" s="48">
        <v>1</v>
      </c>
      <c r="BJ136" s="48">
        <v>0</v>
      </c>
      <c r="BK136" s="48">
        <v>5078</v>
      </c>
      <c r="BL136" s="48">
        <v>6152</v>
      </c>
      <c r="BM136" s="48">
        <v>10615405</v>
      </c>
      <c r="BN136" s="48">
        <v>0</v>
      </c>
      <c r="BO136" s="48">
        <v>558949</v>
      </c>
      <c r="BP136" s="48">
        <v>68686</v>
      </c>
      <c r="BQ136" s="48">
        <v>0</v>
      </c>
      <c r="BR136" s="48">
        <v>68686</v>
      </c>
      <c r="BS136" s="48">
        <v>0</v>
      </c>
      <c r="BT136" s="48">
        <v>1815049</v>
      </c>
      <c r="BU136" s="48">
        <v>0</v>
      </c>
      <c r="BV136" s="48">
        <v>1815049</v>
      </c>
      <c r="BW136" s="48">
        <v>0</v>
      </c>
      <c r="BX136" s="48">
        <v>231448</v>
      </c>
      <c r="BY136" s="48">
        <v>0</v>
      </c>
      <c r="BZ136" s="48">
        <v>0</v>
      </c>
      <c r="CA136" s="48">
        <v>0</v>
      </c>
      <c r="CB136" s="48">
        <v>0</v>
      </c>
      <c r="CC136" s="48">
        <v>240310</v>
      </c>
      <c r="CD136" s="48">
        <v>0</v>
      </c>
      <c r="CE136" s="48">
        <v>471758</v>
      </c>
      <c r="CF136" s="48">
        <v>58229</v>
      </c>
      <c r="CG136" s="48">
        <v>0</v>
      </c>
      <c r="CH136" s="48">
        <v>0</v>
      </c>
      <c r="CI136" s="48">
        <v>0</v>
      </c>
      <c r="CJ136" s="48">
        <v>0</v>
      </c>
      <c r="CK136" s="48">
        <v>0</v>
      </c>
      <c r="CL136" s="48">
        <v>0</v>
      </c>
      <c r="CM136" s="48">
        <v>0</v>
      </c>
      <c r="CN136" s="48">
        <v>0</v>
      </c>
      <c r="CO136" s="48">
        <v>0</v>
      </c>
      <c r="CP136" s="48">
        <v>0</v>
      </c>
      <c r="CQ136" s="48">
        <v>0</v>
      </c>
      <c r="CR136" s="48">
        <v>0</v>
      </c>
      <c r="CS136" s="48">
        <v>0</v>
      </c>
      <c r="CT136" s="48">
        <v>0</v>
      </c>
      <c r="CU136" s="48">
        <v>0</v>
      </c>
      <c r="CV136" s="48">
        <v>0</v>
      </c>
      <c r="CW136" s="48">
        <v>0</v>
      </c>
      <c r="CX136" s="48">
        <v>0</v>
      </c>
      <c r="CY136" s="48">
        <v>0</v>
      </c>
      <c r="CZ136" s="48">
        <v>0</v>
      </c>
      <c r="DA136" s="48">
        <v>0</v>
      </c>
      <c r="DB136" s="48">
        <v>0</v>
      </c>
      <c r="DC136" s="48">
        <v>0</v>
      </c>
      <c r="DD136" s="48">
        <v>0</v>
      </c>
      <c r="DE136" s="48">
        <v>0</v>
      </c>
      <c r="DF136" s="48">
        <v>0</v>
      </c>
      <c r="DG136" s="48">
        <v>0</v>
      </c>
      <c r="DH136" s="48">
        <v>0</v>
      </c>
      <c r="DI136" s="48">
        <v>0</v>
      </c>
      <c r="DJ136" s="48">
        <v>170238</v>
      </c>
      <c r="DK136" s="48">
        <v>0</v>
      </c>
      <c r="DL136" s="48">
        <v>0</v>
      </c>
      <c r="DM136" s="48">
        <v>0</v>
      </c>
      <c r="DN136" s="48">
        <v>170238</v>
      </c>
      <c r="DO136" s="48">
        <v>0</v>
      </c>
      <c r="DP136" s="48">
        <v>0</v>
      </c>
      <c r="DQ136" s="48">
        <v>0</v>
      </c>
      <c r="DR136" s="48">
        <v>0</v>
      </c>
      <c r="DS136" s="48">
        <v>170238</v>
      </c>
      <c r="DU136" s="48">
        <v>13199365</v>
      </c>
      <c r="DV136" s="48">
        <v>0</v>
      </c>
      <c r="DW136" s="48">
        <v>0</v>
      </c>
      <c r="DX136" s="48">
        <v>0</v>
      </c>
      <c r="DY136" s="48">
        <v>0</v>
      </c>
      <c r="DZ136" s="48">
        <v>286.61700000000002</v>
      </c>
      <c r="EA136" s="48">
        <v>500720</v>
      </c>
      <c r="EB136" s="48">
        <v>1747</v>
      </c>
      <c r="EC136" s="48">
        <v>558949</v>
      </c>
      <c r="ED136" s="48">
        <v>0</v>
      </c>
      <c r="EE136" s="48">
        <v>12640416</v>
      </c>
      <c r="EG136" s="48">
        <v>0</v>
      </c>
      <c r="EH136" s="48">
        <v>0</v>
      </c>
      <c r="EI136" s="48">
        <v>0</v>
      </c>
      <c r="EJ136" s="48">
        <v>0</v>
      </c>
      <c r="EK136" s="48">
        <v>0</v>
      </c>
      <c r="EL136" s="48">
        <v>0</v>
      </c>
      <c r="EM136" s="48">
        <v>0</v>
      </c>
      <c r="EN136" s="48">
        <v>0</v>
      </c>
      <c r="EO136" s="48">
        <v>0</v>
      </c>
      <c r="EP136" s="48">
        <v>0</v>
      </c>
      <c r="EQ136" s="48">
        <v>0</v>
      </c>
      <c r="ER136" s="48">
        <v>0</v>
      </c>
      <c r="ES136" s="48">
        <v>0</v>
      </c>
      <c r="ET136" s="48">
        <v>0</v>
      </c>
      <c r="EU136" s="48">
        <v>0</v>
      </c>
      <c r="EV136" s="48">
        <v>0</v>
      </c>
      <c r="EW136" s="48">
        <v>0</v>
      </c>
      <c r="EX136" s="48">
        <v>13877261</v>
      </c>
      <c r="EY136" s="48">
        <v>843554</v>
      </c>
      <c r="EZ136" s="48">
        <v>13935490</v>
      </c>
      <c r="FA136" s="48">
        <v>0</v>
      </c>
      <c r="FB136" s="48">
        <v>0</v>
      </c>
      <c r="FC136" s="48">
        <v>0</v>
      </c>
      <c r="FD136" s="48">
        <v>393291</v>
      </c>
      <c r="FE136" s="48">
        <v>0</v>
      </c>
      <c r="FF136" s="48">
        <v>0</v>
      </c>
      <c r="FG136" s="48">
        <v>0</v>
      </c>
      <c r="FH136" s="48">
        <v>0</v>
      </c>
      <c r="FJ136" s="48">
        <v>0</v>
      </c>
      <c r="FK136" s="48">
        <v>0</v>
      </c>
      <c r="FL136" s="48">
        <v>0</v>
      </c>
      <c r="FM136" s="48">
        <v>0</v>
      </c>
      <c r="FO136" s="48">
        <v>0</v>
      </c>
      <c r="FP136" s="48">
        <v>0</v>
      </c>
      <c r="FQ136" s="48" t="s">
        <v>238</v>
      </c>
      <c r="FR136" s="48">
        <v>1737.4929999999999</v>
      </c>
      <c r="FS136" s="48">
        <v>0</v>
      </c>
      <c r="FT136" s="48">
        <v>0</v>
      </c>
      <c r="FU136" s="48">
        <v>0</v>
      </c>
      <c r="FV136" s="48">
        <v>0</v>
      </c>
      <c r="FW136" s="48">
        <v>0</v>
      </c>
      <c r="FX136" s="48">
        <v>0</v>
      </c>
      <c r="FY136" s="48">
        <v>0</v>
      </c>
      <c r="FZ136" s="48">
        <v>0</v>
      </c>
      <c r="GA136" s="48">
        <v>0</v>
      </c>
      <c r="GB136" s="52">
        <v>5.3545445599999998E-2</v>
      </c>
      <c r="GC136" s="52">
        <v>4.68582762E-2</v>
      </c>
      <c r="GD136" s="48">
        <v>0</v>
      </c>
      <c r="GE136" s="48">
        <v>0</v>
      </c>
      <c r="GM136" s="48">
        <v>0</v>
      </c>
      <c r="GN136" s="48">
        <v>0</v>
      </c>
      <c r="GP136" s="48">
        <v>0</v>
      </c>
      <c r="GQ136" s="48">
        <v>0</v>
      </c>
      <c r="GR136" s="48">
        <v>0</v>
      </c>
      <c r="GS136" s="48">
        <v>2626.9780000000001</v>
      </c>
      <c r="GT136" s="48">
        <v>14436210</v>
      </c>
      <c r="GU136" s="48">
        <v>0</v>
      </c>
      <c r="GV136" s="48">
        <v>15530254</v>
      </c>
      <c r="GW136" s="48">
        <v>0</v>
      </c>
      <c r="GX136" s="48">
        <v>0</v>
      </c>
      <c r="GY136" s="48">
        <v>0</v>
      </c>
      <c r="GZ136" s="48">
        <v>0</v>
      </c>
      <c r="HA136" s="48">
        <v>0</v>
      </c>
      <c r="HB136" s="48">
        <v>0</v>
      </c>
      <c r="HC136" s="48">
        <v>4804.7056220000004</v>
      </c>
      <c r="HD136" s="48">
        <v>1725.521</v>
      </c>
      <c r="HE136" s="48">
        <v>1</v>
      </c>
      <c r="HF136" s="48">
        <v>0</v>
      </c>
      <c r="HG136" s="48">
        <v>5078</v>
      </c>
      <c r="HH136" s="48">
        <v>5078</v>
      </c>
      <c r="HI136" s="48">
        <v>1</v>
      </c>
      <c r="HJ136" s="48">
        <v>86.874650000000003</v>
      </c>
      <c r="HK136" s="48">
        <v>0</v>
      </c>
      <c r="HL136" s="48">
        <v>0</v>
      </c>
      <c r="HM136" s="48">
        <v>0</v>
      </c>
      <c r="HN136" s="48">
        <v>0</v>
      </c>
      <c r="HO136" s="48">
        <v>0</v>
      </c>
      <c r="HP136" s="48">
        <v>0</v>
      </c>
      <c r="HQ136" s="48">
        <v>0</v>
      </c>
      <c r="HR136" s="48">
        <v>0</v>
      </c>
      <c r="HS136" s="48">
        <v>0.97309000000000001</v>
      </c>
      <c r="HT136" s="48">
        <v>12621856</v>
      </c>
      <c r="HU136" s="48">
        <v>0</v>
      </c>
      <c r="HV136" s="48">
        <v>0</v>
      </c>
      <c r="HW136" s="48">
        <v>384046</v>
      </c>
      <c r="HX136" s="48">
        <v>192023</v>
      </c>
      <c r="HY136" s="48">
        <v>0</v>
      </c>
      <c r="IA136" s="48">
        <v>0</v>
      </c>
      <c r="IB136" s="48">
        <v>0</v>
      </c>
      <c r="IC136" s="48">
        <v>0</v>
      </c>
      <c r="ID136" s="48">
        <v>0</v>
      </c>
      <c r="IE136" s="48">
        <v>0</v>
      </c>
      <c r="IF136" s="48">
        <v>0</v>
      </c>
      <c r="IG136" s="48">
        <v>0</v>
      </c>
      <c r="IH136" s="48">
        <v>15530254</v>
      </c>
      <c r="II136" s="48">
        <v>558949</v>
      </c>
      <c r="IJ136" s="48">
        <v>-1594764</v>
      </c>
      <c r="IK136" s="48">
        <v>0</v>
      </c>
      <c r="IL136" s="48">
        <v>-1035815</v>
      </c>
      <c r="IP136" s="48">
        <v>9095</v>
      </c>
      <c r="IQ136" s="48">
        <v>0</v>
      </c>
      <c r="IR136" s="48">
        <v>0</v>
      </c>
      <c r="IS136" s="48">
        <v>0</v>
      </c>
      <c r="IT136" s="48">
        <v>0</v>
      </c>
      <c r="IU136" s="48">
        <v>0</v>
      </c>
      <c r="IV136" s="48">
        <v>1</v>
      </c>
      <c r="IW136" s="48">
        <v>0</v>
      </c>
      <c r="IX136" s="48">
        <v>0</v>
      </c>
    </row>
    <row r="137" spans="1:258" s="48" customFormat="1">
      <c r="A137" s="47">
        <v>101861</v>
      </c>
      <c r="C137" s="48">
        <v>4</v>
      </c>
      <c r="E137" s="48">
        <v>0</v>
      </c>
      <c r="F137" s="48" t="s">
        <v>330</v>
      </c>
      <c r="G137" s="48">
        <v>1</v>
      </c>
      <c r="H137" s="48">
        <v>0</v>
      </c>
      <c r="I137" s="48" t="s">
        <v>537</v>
      </c>
      <c r="J137" s="48">
        <v>0</v>
      </c>
      <c r="L137" s="48">
        <v>12</v>
      </c>
      <c r="M137" s="48" t="s">
        <v>538</v>
      </c>
      <c r="N137" s="48" t="s">
        <v>537</v>
      </c>
      <c r="O137" s="48" t="s">
        <v>537</v>
      </c>
      <c r="P137" s="48">
        <v>0</v>
      </c>
      <c r="R137" s="48">
        <v>524.73599999999999</v>
      </c>
      <c r="S137" s="48">
        <v>0</v>
      </c>
      <c r="T137" s="48">
        <v>0</v>
      </c>
      <c r="U137" s="48">
        <v>0.71199999999999997</v>
      </c>
      <c r="V137" s="48">
        <v>5.4379999999999997</v>
      </c>
      <c r="W137" s="48">
        <v>0</v>
      </c>
      <c r="X137" s="48">
        <v>0</v>
      </c>
      <c r="Y137" s="48">
        <v>0</v>
      </c>
      <c r="Z137" s="48">
        <v>524.73599999999999</v>
      </c>
      <c r="AA137" s="48">
        <v>0</v>
      </c>
      <c r="AB137" s="48">
        <v>0</v>
      </c>
      <c r="AC137" s="48">
        <v>0</v>
      </c>
      <c r="AD137" s="48">
        <v>0</v>
      </c>
      <c r="AE137" s="48">
        <v>0</v>
      </c>
      <c r="AF137" s="48">
        <v>0</v>
      </c>
      <c r="AG137" s="48">
        <v>0</v>
      </c>
      <c r="AH137" s="48">
        <v>0</v>
      </c>
      <c r="AI137" s="48">
        <v>0</v>
      </c>
      <c r="AJ137" s="48">
        <v>0</v>
      </c>
      <c r="AK137" s="48">
        <v>0</v>
      </c>
      <c r="AL137" s="48">
        <v>0</v>
      </c>
      <c r="AM137" s="48">
        <v>0</v>
      </c>
      <c r="AN137" s="48">
        <v>0</v>
      </c>
      <c r="AO137" s="48">
        <v>0</v>
      </c>
      <c r="AP137" s="48">
        <v>0</v>
      </c>
      <c r="AQ137" s="48">
        <v>0</v>
      </c>
      <c r="AR137" s="48">
        <v>0</v>
      </c>
      <c r="AS137" s="48">
        <v>0</v>
      </c>
      <c r="AT137" s="48">
        <v>0</v>
      </c>
      <c r="AU137" s="48">
        <v>0</v>
      </c>
      <c r="AV137" s="48">
        <v>0</v>
      </c>
      <c r="AW137" s="48">
        <v>6.15</v>
      </c>
      <c r="AX137" s="48">
        <v>19.873999999999999</v>
      </c>
      <c r="AY137" s="48">
        <v>0</v>
      </c>
      <c r="AZ137" s="48">
        <v>0</v>
      </c>
      <c r="BA137" s="48">
        <v>0</v>
      </c>
      <c r="BB137" s="48">
        <v>518.58600000000001</v>
      </c>
      <c r="BC137" s="48">
        <v>559.16999999999996</v>
      </c>
      <c r="BD137" s="48">
        <v>18.888999999999999</v>
      </c>
      <c r="BE137" s="48">
        <v>26.236999999999998</v>
      </c>
      <c r="BF137" s="48">
        <v>0</v>
      </c>
      <c r="BG137" s="48">
        <v>0</v>
      </c>
      <c r="BH137" s="48">
        <v>0</v>
      </c>
      <c r="BI137" s="48">
        <v>1</v>
      </c>
      <c r="BJ137" s="48">
        <v>0</v>
      </c>
      <c r="BK137" s="48">
        <v>5078</v>
      </c>
      <c r="BL137" s="48">
        <v>6152</v>
      </c>
      <c r="BM137" s="48">
        <v>3190341</v>
      </c>
      <c r="BN137" s="48">
        <v>0</v>
      </c>
      <c r="BO137" s="48">
        <v>150474</v>
      </c>
      <c r="BP137" s="48">
        <v>11621</v>
      </c>
      <c r="BQ137" s="48">
        <v>0</v>
      </c>
      <c r="BR137" s="48">
        <v>11621</v>
      </c>
      <c r="BS137" s="48">
        <v>0</v>
      </c>
      <c r="BT137" s="48">
        <v>688003</v>
      </c>
      <c r="BU137" s="48">
        <v>0</v>
      </c>
      <c r="BV137" s="48">
        <v>688003</v>
      </c>
      <c r="BW137" s="48">
        <v>0</v>
      </c>
      <c r="BX137" s="48">
        <v>122265</v>
      </c>
      <c r="BY137" s="48">
        <v>0</v>
      </c>
      <c r="BZ137" s="48">
        <v>0</v>
      </c>
      <c r="CA137" s="48">
        <v>0</v>
      </c>
      <c r="CB137" s="48">
        <v>0</v>
      </c>
      <c r="CC137" s="48">
        <v>0</v>
      </c>
      <c r="CD137" s="48">
        <v>0</v>
      </c>
      <c r="CE137" s="48">
        <v>122265</v>
      </c>
      <c r="CF137" s="48">
        <v>0</v>
      </c>
      <c r="CG137" s="48">
        <v>0</v>
      </c>
      <c r="CH137" s="48">
        <v>0</v>
      </c>
      <c r="CI137" s="48">
        <v>0</v>
      </c>
      <c r="CJ137" s="48">
        <v>0</v>
      </c>
      <c r="CK137" s="48">
        <v>19369</v>
      </c>
      <c r="CL137" s="48">
        <v>0</v>
      </c>
      <c r="CM137" s="48">
        <v>19369</v>
      </c>
      <c r="CN137" s="48">
        <v>0</v>
      </c>
      <c r="CO137" s="48">
        <v>0</v>
      </c>
      <c r="CP137" s="48">
        <v>0</v>
      </c>
      <c r="CQ137" s="48">
        <v>0</v>
      </c>
      <c r="CR137" s="48">
        <v>0</v>
      </c>
      <c r="CS137" s="48">
        <v>0</v>
      </c>
      <c r="CT137" s="48">
        <v>0</v>
      </c>
      <c r="CU137" s="48">
        <v>0</v>
      </c>
      <c r="CV137" s="48">
        <v>0</v>
      </c>
      <c r="CW137" s="48">
        <v>0</v>
      </c>
      <c r="CX137" s="48">
        <v>0</v>
      </c>
      <c r="CY137" s="48">
        <v>0</v>
      </c>
      <c r="CZ137" s="48">
        <v>0</v>
      </c>
      <c r="DA137" s="48">
        <v>0</v>
      </c>
      <c r="DB137" s="48">
        <v>0</v>
      </c>
      <c r="DC137" s="48">
        <v>0</v>
      </c>
      <c r="DD137" s="48">
        <v>0</v>
      </c>
      <c r="DE137" s="48">
        <v>0</v>
      </c>
      <c r="DF137" s="48">
        <v>0</v>
      </c>
      <c r="DG137" s="48">
        <v>0</v>
      </c>
      <c r="DH137" s="48">
        <v>0</v>
      </c>
      <c r="DI137" s="48">
        <v>0</v>
      </c>
      <c r="DJ137" s="48">
        <v>27953</v>
      </c>
      <c r="DK137" s="48">
        <v>0</v>
      </c>
      <c r="DL137" s="48">
        <v>0</v>
      </c>
      <c r="DM137" s="48">
        <v>0</v>
      </c>
      <c r="DN137" s="48">
        <v>27953</v>
      </c>
      <c r="DO137" s="48">
        <v>0</v>
      </c>
      <c r="DP137" s="48">
        <v>0</v>
      </c>
      <c r="DQ137" s="48">
        <v>0</v>
      </c>
      <c r="DR137" s="48">
        <v>0</v>
      </c>
      <c r="DS137" s="48">
        <v>27953</v>
      </c>
      <c r="DU137" s="48">
        <v>4059552</v>
      </c>
      <c r="DV137" s="48">
        <v>0</v>
      </c>
      <c r="DW137" s="48">
        <v>0</v>
      </c>
      <c r="DX137" s="48">
        <v>0</v>
      </c>
      <c r="DY137" s="48">
        <v>0</v>
      </c>
      <c r="DZ137" s="48">
        <v>286.61700000000002</v>
      </c>
      <c r="EA137" s="48">
        <v>150474</v>
      </c>
      <c r="EB137" s="48">
        <v>525</v>
      </c>
      <c r="EC137" s="48">
        <v>150474</v>
      </c>
      <c r="ED137" s="48">
        <v>0</v>
      </c>
      <c r="EE137" s="48">
        <v>3909078</v>
      </c>
      <c r="EG137" s="48">
        <v>0</v>
      </c>
      <c r="EH137" s="48">
        <v>0</v>
      </c>
      <c r="EI137" s="48">
        <v>0</v>
      </c>
      <c r="EJ137" s="48">
        <v>0</v>
      </c>
      <c r="EK137" s="48">
        <v>0</v>
      </c>
      <c r="EL137" s="48">
        <v>0</v>
      </c>
      <c r="EM137" s="48">
        <v>0</v>
      </c>
      <c r="EN137" s="48">
        <v>0</v>
      </c>
      <c r="EO137" s="48">
        <v>0</v>
      </c>
      <c r="EP137" s="48">
        <v>0</v>
      </c>
      <c r="EQ137" s="48">
        <v>0</v>
      </c>
      <c r="ER137" s="48">
        <v>0</v>
      </c>
      <c r="ES137" s="48">
        <v>0</v>
      </c>
      <c r="ET137" s="48">
        <v>0</v>
      </c>
      <c r="EU137" s="48">
        <v>0</v>
      </c>
      <c r="EV137" s="48">
        <v>0</v>
      </c>
      <c r="EW137" s="48">
        <v>0</v>
      </c>
      <c r="EX137" s="48">
        <v>4293512</v>
      </c>
      <c r="EY137" s="48">
        <v>262192</v>
      </c>
      <c r="EZ137" s="48">
        <v>4293512</v>
      </c>
      <c r="FA137" s="48">
        <v>0</v>
      </c>
      <c r="FB137" s="48">
        <v>0</v>
      </c>
      <c r="FC137" s="48">
        <v>0</v>
      </c>
      <c r="FD137" s="48">
        <v>122242</v>
      </c>
      <c r="FE137" s="48">
        <v>0</v>
      </c>
      <c r="FF137" s="48">
        <v>0</v>
      </c>
      <c r="FG137" s="48">
        <v>0</v>
      </c>
      <c r="FH137" s="48">
        <v>0</v>
      </c>
      <c r="FJ137" s="48">
        <v>0</v>
      </c>
      <c r="FK137" s="48">
        <v>0</v>
      </c>
      <c r="FL137" s="48">
        <v>0</v>
      </c>
      <c r="FM137" s="48">
        <v>0</v>
      </c>
      <c r="FO137" s="48">
        <v>0</v>
      </c>
      <c r="FP137" s="48">
        <v>0</v>
      </c>
      <c r="FQ137" s="48" t="s">
        <v>28</v>
      </c>
      <c r="FR137" s="48">
        <v>524.73599999999999</v>
      </c>
      <c r="FS137" s="48">
        <v>0</v>
      </c>
      <c r="FT137" s="48">
        <v>0</v>
      </c>
      <c r="FU137" s="48">
        <v>0</v>
      </c>
      <c r="FV137" s="48">
        <v>0</v>
      </c>
      <c r="FW137" s="48">
        <v>0</v>
      </c>
      <c r="FX137" s="48">
        <v>0</v>
      </c>
      <c r="FY137" s="48">
        <v>0</v>
      </c>
      <c r="FZ137" s="48">
        <v>0</v>
      </c>
      <c r="GA137" s="48">
        <v>0</v>
      </c>
      <c r="GB137" s="52">
        <v>5.3545445599999998E-2</v>
      </c>
      <c r="GC137" s="52">
        <v>4.68582762E-2</v>
      </c>
      <c r="GD137" s="48">
        <v>0</v>
      </c>
      <c r="GE137" s="48">
        <v>0</v>
      </c>
      <c r="GM137" s="48">
        <v>0</v>
      </c>
      <c r="GN137" s="48">
        <v>0</v>
      </c>
      <c r="GP137" s="48">
        <v>0</v>
      </c>
      <c r="GQ137" s="48">
        <v>0</v>
      </c>
      <c r="GR137" s="48">
        <v>0</v>
      </c>
      <c r="GS137" s="48">
        <v>816.51400000000001</v>
      </c>
      <c r="GT137" s="48">
        <v>4443986</v>
      </c>
      <c r="GU137" s="48">
        <v>0</v>
      </c>
      <c r="GV137" s="48">
        <v>4401406</v>
      </c>
      <c r="GW137" s="48">
        <v>0</v>
      </c>
      <c r="GX137" s="48">
        <v>0</v>
      </c>
      <c r="GY137" s="48">
        <v>0</v>
      </c>
      <c r="GZ137" s="48">
        <v>0</v>
      </c>
      <c r="HA137" s="48">
        <v>0</v>
      </c>
      <c r="HB137" s="48">
        <v>0</v>
      </c>
      <c r="HC137" s="48">
        <v>4804.7056220000004</v>
      </c>
      <c r="HD137" s="48">
        <v>518.58600000000001</v>
      </c>
      <c r="HE137" s="48">
        <v>1</v>
      </c>
      <c r="HF137" s="48">
        <v>0</v>
      </c>
      <c r="HG137" s="48">
        <v>5078</v>
      </c>
      <c r="HH137" s="48">
        <v>5078</v>
      </c>
      <c r="HI137" s="48">
        <v>1</v>
      </c>
      <c r="HJ137" s="48">
        <v>26.236799999999999</v>
      </c>
      <c r="HK137" s="48">
        <v>0</v>
      </c>
      <c r="HL137" s="48">
        <v>0</v>
      </c>
      <c r="HM137" s="48">
        <v>0</v>
      </c>
      <c r="HN137" s="48">
        <v>0</v>
      </c>
      <c r="HO137" s="48">
        <v>0</v>
      </c>
      <c r="HP137" s="48">
        <v>0</v>
      </c>
      <c r="HQ137" s="48">
        <v>0</v>
      </c>
      <c r="HR137" s="48">
        <v>0</v>
      </c>
      <c r="HS137" s="48">
        <v>0.97309000000000001</v>
      </c>
      <c r="HT137" s="48">
        <v>3923110</v>
      </c>
      <c r="HU137" s="48">
        <v>0</v>
      </c>
      <c r="HV137" s="48">
        <v>0</v>
      </c>
      <c r="HW137" s="48">
        <v>384046</v>
      </c>
      <c r="HX137" s="48">
        <v>192023</v>
      </c>
      <c r="HY137" s="48">
        <v>0</v>
      </c>
      <c r="IA137" s="48">
        <v>0</v>
      </c>
      <c r="IB137" s="48">
        <v>0</v>
      </c>
      <c r="IC137" s="48">
        <v>0</v>
      </c>
      <c r="ID137" s="48">
        <v>0</v>
      </c>
      <c r="IE137" s="48">
        <v>0</v>
      </c>
      <c r="IF137" s="48">
        <v>0</v>
      </c>
      <c r="IG137" s="48">
        <v>0</v>
      </c>
      <c r="IH137" s="48">
        <v>4401406</v>
      </c>
      <c r="II137" s="48">
        <v>150474</v>
      </c>
      <c r="IJ137" s="48">
        <v>-107894</v>
      </c>
      <c r="IK137" s="48">
        <v>0</v>
      </c>
      <c r="IL137" s="48">
        <v>42580</v>
      </c>
      <c r="IP137" s="48">
        <v>9095</v>
      </c>
      <c r="IQ137" s="48">
        <v>0</v>
      </c>
      <c r="IR137" s="48">
        <v>0</v>
      </c>
      <c r="IS137" s="48">
        <v>0</v>
      </c>
      <c r="IT137" s="48">
        <v>0</v>
      </c>
      <c r="IU137" s="48">
        <v>0</v>
      </c>
      <c r="IV137" s="48">
        <v>1</v>
      </c>
      <c r="IW137" s="48">
        <v>0</v>
      </c>
      <c r="IX137" s="48">
        <v>0</v>
      </c>
    </row>
    <row r="138" spans="1:258" s="48" customFormat="1">
      <c r="A138" s="47">
        <v>101862</v>
      </c>
      <c r="C138" s="48">
        <v>4</v>
      </c>
      <c r="E138" s="48">
        <v>0</v>
      </c>
      <c r="F138" s="48" t="s">
        <v>330</v>
      </c>
      <c r="G138" s="48">
        <v>1</v>
      </c>
      <c r="H138" s="48">
        <v>0</v>
      </c>
      <c r="I138" s="48" t="s">
        <v>537</v>
      </c>
      <c r="J138" s="48">
        <v>0</v>
      </c>
      <c r="L138" s="48">
        <v>12</v>
      </c>
      <c r="M138" s="48" t="s">
        <v>538</v>
      </c>
      <c r="N138" s="48" t="s">
        <v>537</v>
      </c>
      <c r="O138" s="48" t="s">
        <v>537</v>
      </c>
      <c r="P138" s="48">
        <v>0</v>
      </c>
      <c r="R138" s="48">
        <v>1449.604</v>
      </c>
      <c r="S138" s="48">
        <v>0</v>
      </c>
      <c r="T138" s="48">
        <v>0</v>
      </c>
      <c r="U138" s="48">
        <v>0.80500000000000005</v>
      </c>
      <c r="V138" s="48">
        <v>7.5960000000000001</v>
      </c>
      <c r="W138" s="48">
        <v>0.26100000000000001</v>
      </c>
      <c r="X138" s="48">
        <v>0</v>
      </c>
      <c r="Y138" s="48">
        <v>0</v>
      </c>
      <c r="Z138" s="48">
        <v>1449.604</v>
      </c>
      <c r="AA138" s="48">
        <v>0</v>
      </c>
      <c r="AB138" s="48">
        <v>0</v>
      </c>
      <c r="AC138" s="48">
        <v>0</v>
      </c>
      <c r="AD138" s="48">
        <v>94.93</v>
      </c>
      <c r="AE138" s="48">
        <v>0</v>
      </c>
      <c r="AF138" s="48">
        <v>0</v>
      </c>
      <c r="AG138" s="48">
        <v>5.9219999999999997</v>
      </c>
      <c r="AH138" s="48">
        <v>0</v>
      </c>
      <c r="AI138" s="48">
        <v>0</v>
      </c>
      <c r="AJ138" s="48">
        <v>0</v>
      </c>
      <c r="AK138" s="48">
        <v>0</v>
      </c>
      <c r="AL138" s="48">
        <v>0</v>
      </c>
      <c r="AM138" s="48">
        <v>0</v>
      </c>
      <c r="AN138" s="48">
        <v>0</v>
      </c>
      <c r="AO138" s="48">
        <v>0</v>
      </c>
      <c r="AP138" s="48">
        <v>0</v>
      </c>
      <c r="AQ138" s="48">
        <v>5.6669999999999998</v>
      </c>
      <c r="AR138" s="48">
        <v>0</v>
      </c>
      <c r="AS138" s="48">
        <v>0</v>
      </c>
      <c r="AT138" s="48">
        <v>0</v>
      </c>
      <c r="AU138" s="48">
        <v>0</v>
      </c>
      <c r="AV138" s="48">
        <v>0</v>
      </c>
      <c r="AW138" s="48">
        <v>8.6620000000000008</v>
      </c>
      <c r="AX138" s="48">
        <v>27.596</v>
      </c>
      <c r="AY138" s="48">
        <v>0</v>
      </c>
      <c r="AZ138" s="48">
        <v>0</v>
      </c>
      <c r="BA138" s="48">
        <v>0</v>
      </c>
      <c r="BB138" s="48">
        <v>1440.942</v>
      </c>
      <c r="BC138" s="48">
        <v>606.83000000000004</v>
      </c>
      <c r="BD138" s="48">
        <v>195.16499999999999</v>
      </c>
      <c r="BE138" s="48">
        <v>72.48</v>
      </c>
      <c r="BF138" s="48">
        <v>0</v>
      </c>
      <c r="BG138" s="48">
        <v>0</v>
      </c>
      <c r="BH138" s="48">
        <v>0</v>
      </c>
      <c r="BI138" s="48">
        <v>1</v>
      </c>
      <c r="BJ138" s="48">
        <v>0</v>
      </c>
      <c r="BK138" s="48">
        <v>5078</v>
      </c>
      <c r="BL138" s="48">
        <v>6152</v>
      </c>
      <c r="BM138" s="48">
        <v>8864675</v>
      </c>
      <c r="BN138" s="48">
        <v>0</v>
      </c>
      <c r="BO138" s="48">
        <v>441701</v>
      </c>
      <c r="BP138" s="48">
        <v>120066</v>
      </c>
      <c r="BQ138" s="48">
        <v>0</v>
      </c>
      <c r="BR138" s="48">
        <v>120066</v>
      </c>
      <c r="BS138" s="48">
        <v>0</v>
      </c>
      <c r="BT138" s="48">
        <v>746644</v>
      </c>
      <c r="BU138" s="48">
        <v>0</v>
      </c>
      <c r="BV138" s="48">
        <v>746644</v>
      </c>
      <c r="BW138" s="48">
        <v>0</v>
      </c>
      <c r="BX138" s="48">
        <v>169771</v>
      </c>
      <c r="BY138" s="48">
        <v>0</v>
      </c>
      <c r="BZ138" s="48">
        <v>0</v>
      </c>
      <c r="CA138" s="48">
        <v>0</v>
      </c>
      <c r="CB138" s="48">
        <v>0</v>
      </c>
      <c r="CC138" s="48">
        <v>40075</v>
      </c>
      <c r="CD138" s="48">
        <v>0</v>
      </c>
      <c r="CE138" s="48">
        <v>209846</v>
      </c>
      <c r="CF138" s="48">
        <v>26106</v>
      </c>
      <c r="CG138" s="48">
        <v>0</v>
      </c>
      <c r="CH138" s="48">
        <v>0</v>
      </c>
      <c r="CI138" s="48">
        <v>0</v>
      </c>
      <c r="CJ138" s="48">
        <v>2834</v>
      </c>
      <c r="CK138" s="48">
        <v>53508</v>
      </c>
      <c r="CL138" s="48">
        <v>0</v>
      </c>
      <c r="CM138" s="48">
        <v>53508</v>
      </c>
      <c r="CN138" s="48">
        <v>0</v>
      </c>
      <c r="CO138" s="48">
        <v>0</v>
      </c>
      <c r="CP138" s="48">
        <v>0</v>
      </c>
      <c r="CQ138" s="48">
        <v>0</v>
      </c>
      <c r="CR138" s="48">
        <v>0</v>
      </c>
      <c r="CS138" s="48">
        <v>0</v>
      </c>
      <c r="CT138" s="48">
        <v>0</v>
      </c>
      <c r="CU138" s="48">
        <v>0</v>
      </c>
      <c r="CV138" s="48">
        <v>0</v>
      </c>
      <c r="CW138" s="48">
        <v>0</v>
      </c>
      <c r="CX138" s="48">
        <v>0</v>
      </c>
      <c r="CY138" s="48">
        <v>0</v>
      </c>
      <c r="CZ138" s="48">
        <v>0</v>
      </c>
      <c r="DA138" s="48">
        <v>0</v>
      </c>
      <c r="DB138" s="48">
        <v>0</v>
      </c>
      <c r="DC138" s="48">
        <v>0</v>
      </c>
      <c r="DD138" s="48">
        <v>0</v>
      </c>
      <c r="DE138" s="48">
        <v>0</v>
      </c>
      <c r="DF138" s="48">
        <v>0</v>
      </c>
      <c r="DG138" s="48">
        <v>0</v>
      </c>
      <c r="DH138" s="48">
        <v>2834</v>
      </c>
      <c r="DI138" s="48">
        <v>0</v>
      </c>
      <c r="DJ138" s="48">
        <v>0</v>
      </c>
      <c r="DK138" s="48">
        <v>0</v>
      </c>
      <c r="DL138" s="48">
        <v>0</v>
      </c>
      <c r="DM138" s="48">
        <v>0</v>
      </c>
      <c r="DN138" s="48">
        <v>0</v>
      </c>
      <c r="DO138" s="48">
        <v>0</v>
      </c>
      <c r="DP138" s="48">
        <v>0</v>
      </c>
      <c r="DQ138" s="48">
        <v>0</v>
      </c>
      <c r="DR138" s="48">
        <v>0</v>
      </c>
      <c r="DS138" s="48">
        <v>0</v>
      </c>
      <c r="DU138" s="48">
        <v>10020845</v>
      </c>
      <c r="DV138" s="48">
        <v>0</v>
      </c>
      <c r="DW138" s="48">
        <v>0</v>
      </c>
      <c r="DX138" s="48">
        <v>0</v>
      </c>
      <c r="DY138" s="48">
        <v>0</v>
      </c>
      <c r="DZ138" s="48">
        <v>286.61700000000002</v>
      </c>
      <c r="EA138" s="48">
        <v>415595</v>
      </c>
      <c r="EB138" s="48">
        <v>1450</v>
      </c>
      <c r="EC138" s="48">
        <v>441701</v>
      </c>
      <c r="ED138" s="48">
        <v>0</v>
      </c>
      <c r="EE138" s="48">
        <v>9579144</v>
      </c>
      <c r="EG138" s="48">
        <v>0</v>
      </c>
      <c r="EH138" s="48">
        <v>0</v>
      </c>
      <c r="EI138" s="48">
        <v>0</v>
      </c>
      <c r="EJ138" s="48">
        <v>0</v>
      </c>
      <c r="EK138" s="48">
        <v>0</v>
      </c>
      <c r="EL138" s="48">
        <v>0</v>
      </c>
      <c r="EM138" s="48">
        <v>0</v>
      </c>
      <c r="EN138" s="48">
        <v>0</v>
      </c>
      <c r="EO138" s="48">
        <v>0</v>
      </c>
      <c r="EP138" s="48">
        <v>0</v>
      </c>
      <c r="EQ138" s="48">
        <v>0</v>
      </c>
      <c r="ER138" s="48">
        <v>0</v>
      </c>
      <c r="ES138" s="48">
        <v>0</v>
      </c>
      <c r="ET138" s="48">
        <v>0</v>
      </c>
      <c r="EU138" s="48">
        <v>0</v>
      </c>
      <c r="EV138" s="48">
        <v>0</v>
      </c>
      <c r="EW138" s="48">
        <v>0</v>
      </c>
      <c r="EX138" s="48">
        <v>10532197</v>
      </c>
      <c r="EY138" s="48">
        <v>650002</v>
      </c>
      <c r="EZ138" s="48">
        <v>10561137</v>
      </c>
      <c r="FA138" s="48">
        <v>0</v>
      </c>
      <c r="FB138" s="48">
        <v>0</v>
      </c>
      <c r="FC138" s="48">
        <v>0</v>
      </c>
      <c r="FD138" s="48">
        <v>303051</v>
      </c>
      <c r="FE138" s="48">
        <v>0</v>
      </c>
      <c r="FF138" s="48">
        <v>0</v>
      </c>
      <c r="FG138" s="48">
        <v>0</v>
      </c>
      <c r="FH138" s="48">
        <v>0</v>
      </c>
      <c r="FJ138" s="48">
        <v>0</v>
      </c>
      <c r="FK138" s="48">
        <v>0</v>
      </c>
      <c r="FL138" s="48">
        <v>0</v>
      </c>
      <c r="FM138" s="48">
        <v>0</v>
      </c>
      <c r="FO138" s="48">
        <v>0</v>
      </c>
      <c r="FP138" s="48">
        <v>0</v>
      </c>
      <c r="FQ138" s="48" t="s">
        <v>29</v>
      </c>
      <c r="FR138" s="48">
        <v>1449.604</v>
      </c>
      <c r="FS138" s="48">
        <v>0</v>
      </c>
      <c r="FT138" s="48">
        <v>0</v>
      </c>
      <c r="FU138" s="48">
        <v>0</v>
      </c>
      <c r="FV138" s="48">
        <v>0</v>
      </c>
      <c r="FW138" s="48">
        <v>0</v>
      </c>
      <c r="FX138" s="48">
        <v>0</v>
      </c>
      <c r="FY138" s="48">
        <v>0</v>
      </c>
      <c r="FZ138" s="48">
        <v>0</v>
      </c>
      <c r="GA138" s="48">
        <v>0</v>
      </c>
      <c r="GB138" s="52">
        <v>5.3545445599999998E-2</v>
      </c>
      <c r="GC138" s="52">
        <v>4.68582762E-2</v>
      </c>
      <c r="GD138" s="48">
        <v>0</v>
      </c>
      <c r="GE138" s="48">
        <v>0</v>
      </c>
      <c r="GM138" s="48">
        <v>0</v>
      </c>
      <c r="GN138" s="48">
        <v>0</v>
      </c>
      <c r="GP138" s="48">
        <v>0</v>
      </c>
      <c r="GQ138" s="48">
        <v>0</v>
      </c>
      <c r="GR138" s="48">
        <v>0</v>
      </c>
      <c r="GS138" s="48">
        <v>2024.221</v>
      </c>
      <c r="GT138" s="48">
        <v>10976732</v>
      </c>
      <c r="GU138" s="48">
        <v>0</v>
      </c>
      <c r="GV138" s="48">
        <v>7912152</v>
      </c>
      <c r="GW138" s="48">
        <v>0</v>
      </c>
      <c r="GX138" s="48">
        <v>0</v>
      </c>
      <c r="GY138" s="48">
        <v>0</v>
      </c>
      <c r="GZ138" s="48">
        <v>0</v>
      </c>
      <c r="HA138" s="48">
        <v>0</v>
      </c>
      <c r="HB138" s="48">
        <v>0</v>
      </c>
      <c r="HC138" s="48">
        <v>4804.7056220000004</v>
      </c>
      <c r="HD138" s="48">
        <v>1440.942</v>
      </c>
      <c r="HE138" s="48">
        <v>1</v>
      </c>
      <c r="HF138" s="48">
        <v>0</v>
      </c>
      <c r="HG138" s="48">
        <v>5078</v>
      </c>
      <c r="HH138" s="48">
        <v>5078</v>
      </c>
      <c r="HI138" s="48">
        <v>1</v>
      </c>
      <c r="HJ138" s="48">
        <v>72.480199999999996</v>
      </c>
      <c r="HK138" s="48">
        <v>0</v>
      </c>
      <c r="HL138" s="48">
        <v>0</v>
      </c>
      <c r="HM138" s="48">
        <v>0</v>
      </c>
      <c r="HN138" s="48">
        <v>0</v>
      </c>
      <c r="HO138" s="48">
        <v>0</v>
      </c>
      <c r="HP138" s="48">
        <v>0</v>
      </c>
      <c r="HQ138" s="48">
        <v>0</v>
      </c>
      <c r="HR138" s="48">
        <v>0</v>
      </c>
      <c r="HS138" s="48">
        <v>0.97309000000000001</v>
      </c>
      <c r="HT138" s="48">
        <v>9725784</v>
      </c>
      <c r="HU138" s="48">
        <v>0</v>
      </c>
      <c r="HV138" s="48">
        <v>0</v>
      </c>
      <c r="HW138" s="48">
        <v>384046</v>
      </c>
      <c r="HX138" s="48">
        <v>192023</v>
      </c>
      <c r="HY138" s="48">
        <v>0</v>
      </c>
      <c r="IA138" s="48">
        <v>0</v>
      </c>
      <c r="IB138" s="48">
        <v>0</v>
      </c>
      <c r="IC138" s="48">
        <v>0</v>
      </c>
      <c r="ID138" s="48">
        <v>0</v>
      </c>
      <c r="IE138" s="48">
        <v>0</v>
      </c>
      <c r="IF138" s="48">
        <v>0</v>
      </c>
      <c r="IG138" s="48">
        <v>0</v>
      </c>
      <c r="IH138" s="48">
        <v>7912152</v>
      </c>
      <c r="II138" s="48">
        <v>441701</v>
      </c>
      <c r="IJ138" s="48">
        <v>2648985</v>
      </c>
      <c r="IK138" s="48">
        <v>0</v>
      </c>
      <c r="IL138" s="48">
        <v>3090686</v>
      </c>
      <c r="IP138" s="48">
        <v>9095</v>
      </c>
      <c r="IQ138" s="48">
        <v>0</v>
      </c>
      <c r="IR138" s="48">
        <v>0</v>
      </c>
      <c r="IS138" s="48">
        <v>0</v>
      </c>
      <c r="IT138" s="48">
        <v>0</v>
      </c>
      <c r="IU138" s="48">
        <v>0</v>
      </c>
      <c r="IV138" s="48">
        <v>1</v>
      </c>
      <c r="IW138" s="48">
        <v>0</v>
      </c>
      <c r="IX138" s="48">
        <v>0</v>
      </c>
    </row>
    <row r="139" spans="1:258" s="48" customFormat="1">
      <c r="A139" s="47">
        <v>101863</v>
      </c>
      <c r="C139" s="48">
        <v>4</v>
      </c>
      <c r="E139" s="48">
        <v>0</v>
      </c>
      <c r="F139" s="48" t="s">
        <v>330</v>
      </c>
      <c r="G139" s="48">
        <v>1</v>
      </c>
      <c r="H139" s="48">
        <v>0</v>
      </c>
      <c r="I139" s="48" t="s">
        <v>537</v>
      </c>
      <c r="J139" s="48">
        <v>0</v>
      </c>
      <c r="L139" s="48">
        <v>12</v>
      </c>
      <c r="M139" s="48" t="s">
        <v>538</v>
      </c>
      <c r="N139" s="48" t="s">
        <v>537</v>
      </c>
      <c r="O139" s="48" t="s">
        <v>537</v>
      </c>
      <c r="P139" s="48">
        <v>0</v>
      </c>
      <c r="R139" s="48">
        <v>172.06399999999999</v>
      </c>
      <c r="S139" s="48">
        <v>0</v>
      </c>
      <c r="T139" s="48">
        <v>0</v>
      </c>
      <c r="U139" s="48">
        <v>0.19600000000000001</v>
      </c>
      <c r="V139" s="48">
        <v>2.6869999999999998</v>
      </c>
      <c r="W139" s="48">
        <v>0</v>
      </c>
      <c r="X139" s="48">
        <v>0</v>
      </c>
      <c r="Y139" s="48">
        <v>0</v>
      </c>
      <c r="Z139" s="48">
        <v>172.06399999999999</v>
      </c>
      <c r="AA139" s="48">
        <v>0</v>
      </c>
      <c r="AB139" s="48">
        <v>0</v>
      </c>
      <c r="AC139" s="48">
        <v>0</v>
      </c>
      <c r="AD139" s="48">
        <v>0</v>
      </c>
      <c r="AE139" s="48">
        <v>0</v>
      </c>
      <c r="AF139" s="48">
        <v>0</v>
      </c>
      <c r="AG139" s="48">
        <v>1.1439999999999999</v>
      </c>
      <c r="AH139" s="48">
        <v>0</v>
      </c>
      <c r="AI139" s="48">
        <v>0</v>
      </c>
      <c r="AJ139" s="48">
        <v>0</v>
      </c>
      <c r="AK139" s="48">
        <v>0</v>
      </c>
      <c r="AL139" s="48">
        <v>0</v>
      </c>
      <c r="AM139" s="48">
        <v>0</v>
      </c>
      <c r="AN139" s="48">
        <v>0</v>
      </c>
      <c r="AO139" s="48">
        <v>0</v>
      </c>
      <c r="AP139" s="48">
        <v>0</v>
      </c>
      <c r="AQ139" s="48">
        <v>0</v>
      </c>
      <c r="AR139" s="48">
        <v>0</v>
      </c>
      <c r="AS139" s="48">
        <v>0</v>
      </c>
      <c r="AT139" s="48">
        <v>0</v>
      </c>
      <c r="AU139" s="48">
        <v>0</v>
      </c>
      <c r="AV139" s="48">
        <v>0</v>
      </c>
      <c r="AW139" s="48">
        <v>2.883</v>
      </c>
      <c r="AX139" s="48">
        <v>9.0410000000000004</v>
      </c>
      <c r="AY139" s="48">
        <v>0</v>
      </c>
      <c r="AZ139" s="48">
        <v>0</v>
      </c>
      <c r="BA139" s="48">
        <v>0</v>
      </c>
      <c r="BB139" s="48">
        <v>169.18100000000001</v>
      </c>
      <c r="BC139" s="48">
        <v>199.83</v>
      </c>
      <c r="BD139" s="48">
        <v>1.1439999999999999</v>
      </c>
      <c r="BE139" s="48">
        <v>0</v>
      </c>
      <c r="BF139" s="48">
        <v>0</v>
      </c>
      <c r="BG139" s="48">
        <v>0</v>
      </c>
      <c r="BH139" s="48">
        <v>0</v>
      </c>
      <c r="BI139" s="48">
        <v>1</v>
      </c>
      <c r="BJ139" s="48">
        <v>0</v>
      </c>
      <c r="BK139" s="48">
        <v>5078</v>
      </c>
      <c r="BL139" s="48">
        <v>6152</v>
      </c>
      <c r="BM139" s="48">
        <v>1040802</v>
      </c>
      <c r="BN139" s="48">
        <v>0</v>
      </c>
      <c r="BO139" s="48">
        <v>49298</v>
      </c>
      <c r="BP139" s="48">
        <v>704</v>
      </c>
      <c r="BQ139" s="48">
        <v>0</v>
      </c>
      <c r="BR139" s="48">
        <v>704</v>
      </c>
      <c r="BS139" s="48">
        <v>0</v>
      </c>
      <c r="BT139" s="48">
        <v>245871</v>
      </c>
      <c r="BU139" s="48">
        <v>0</v>
      </c>
      <c r="BV139" s="48">
        <v>245871</v>
      </c>
      <c r="BW139" s="48">
        <v>0</v>
      </c>
      <c r="BX139" s="48">
        <v>55620</v>
      </c>
      <c r="BY139" s="48">
        <v>0</v>
      </c>
      <c r="BZ139" s="48">
        <v>0</v>
      </c>
      <c r="CA139" s="48">
        <v>0</v>
      </c>
      <c r="CB139" s="48">
        <v>0</v>
      </c>
      <c r="CC139" s="48">
        <v>7742</v>
      </c>
      <c r="CD139" s="48">
        <v>0</v>
      </c>
      <c r="CE139" s="48">
        <v>63362</v>
      </c>
      <c r="CF139" s="48">
        <v>0</v>
      </c>
      <c r="CG139" s="48">
        <v>0</v>
      </c>
      <c r="CH139" s="48">
        <v>0</v>
      </c>
      <c r="CI139" s="48">
        <v>0</v>
      </c>
      <c r="CJ139" s="48">
        <v>0</v>
      </c>
      <c r="CK139" s="48">
        <v>0</v>
      </c>
      <c r="CL139" s="48">
        <v>0</v>
      </c>
      <c r="CM139" s="48">
        <v>0</v>
      </c>
      <c r="CN139" s="48">
        <v>0</v>
      </c>
      <c r="CO139" s="48">
        <v>0</v>
      </c>
      <c r="CP139" s="48">
        <v>0</v>
      </c>
      <c r="CQ139" s="48">
        <v>0</v>
      </c>
      <c r="CR139" s="48">
        <v>0</v>
      </c>
      <c r="CS139" s="48">
        <v>0</v>
      </c>
      <c r="CT139" s="48">
        <v>0</v>
      </c>
      <c r="CU139" s="48">
        <v>0</v>
      </c>
      <c r="CV139" s="48">
        <v>0</v>
      </c>
      <c r="CW139" s="48">
        <v>0</v>
      </c>
      <c r="CX139" s="48">
        <v>0</v>
      </c>
      <c r="CY139" s="48">
        <v>0</v>
      </c>
      <c r="CZ139" s="48">
        <v>0</v>
      </c>
      <c r="DA139" s="48">
        <v>0</v>
      </c>
      <c r="DB139" s="48">
        <v>0</v>
      </c>
      <c r="DC139" s="48">
        <v>0</v>
      </c>
      <c r="DD139" s="48">
        <v>0</v>
      </c>
      <c r="DE139" s="48">
        <v>0</v>
      </c>
      <c r="DF139" s="48">
        <v>0</v>
      </c>
      <c r="DG139" s="48">
        <v>0</v>
      </c>
      <c r="DH139" s="48">
        <v>0</v>
      </c>
      <c r="DI139" s="48">
        <v>0</v>
      </c>
      <c r="DJ139" s="48">
        <v>26400</v>
      </c>
      <c r="DK139" s="48">
        <v>0</v>
      </c>
      <c r="DL139" s="48">
        <v>0</v>
      </c>
      <c r="DM139" s="48">
        <v>0</v>
      </c>
      <c r="DN139" s="48">
        <v>26400</v>
      </c>
      <c r="DO139" s="48">
        <v>0</v>
      </c>
      <c r="DP139" s="48">
        <v>0</v>
      </c>
      <c r="DQ139" s="48">
        <v>0</v>
      </c>
      <c r="DR139" s="48">
        <v>0</v>
      </c>
      <c r="DS139" s="48">
        <v>26400</v>
      </c>
      <c r="DU139" s="48">
        <v>1377139</v>
      </c>
      <c r="DV139" s="48">
        <v>0</v>
      </c>
      <c r="DW139" s="48">
        <v>0</v>
      </c>
      <c r="DX139" s="48">
        <v>0</v>
      </c>
      <c r="DY139" s="48">
        <v>0</v>
      </c>
      <c r="DZ139" s="48">
        <v>286.61700000000002</v>
      </c>
      <c r="EA139" s="48">
        <v>49298</v>
      </c>
      <c r="EB139" s="48">
        <v>172</v>
      </c>
      <c r="EC139" s="48">
        <v>49298</v>
      </c>
      <c r="ED139" s="48">
        <v>0</v>
      </c>
      <c r="EE139" s="48">
        <v>1327841</v>
      </c>
      <c r="EG139" s="48">
        <v>0</v>
      </c>
      <c r="EH139" s="48">
        <v>0</v>
      </c>
      <c r="EI139" s="48">
        <v>0</v>
      </c>
      <c r="EJ139" s="48">
        <v>0</v>
      </c>
      <c r="EK139" s="48">
        <v>0</v>
      </c>
      <c r="EL139" s="48">
        <v>0</v>
      </c>
      <c r="EM139" s="48">
        <v>0</v>
      </c>
      <c r="EN139" s="48">
        <v>0</v>
      </c>
      <c r="EO139" s="48">
        <v>0</v>
      </c>
      <c r="EP139" s="48">
        <v>0</v>
      </c>
      <c r="EQ139" s="48">
        <v>0</v>
      </c>
      <c r="ER139" s="48">
        <v>0</v>
      </c>
      <c r="ES139" s="48">
        <v>0</v>
      </c>
      <c r="ET139" s="48">
        <v>0</v>
      </c>
      <c r="EU139" s="48">
        <v>0</v>
      </c>
      <c r="EV139" s="48">
        <v>0</v>
      </c>
      <c r="EW139" s="48">
        <v>0</v>
      </c>
      <c r="EX139" s="48">
        <v>1456641</v>
      </c>
      <c r="EY139" s="48">
        <v>87844</v>
      </c>
      <c r="EZ139" s="48">
        <v>1456641</v>
      </c>
      <c r="FA139" s="48">
        <v>0</v>
      </c>
      <c r="FB139" s="48">
        <v>0</v>
      </c>
      <c r="FC139" s="48">
        <v>0</v>
      </c>
      <c r="FD139" s="48">
        <v>40956</v>
      </c>
      <c r="FE139" s="48">
        <v>0</v>
      </c>
      <c r="FF139" s="48">
        <v>0</v>
      </c>
      <c r="FG139" s="48">
        <v>0</v>
      </c>
      <c r="FH139" s="48">
        <v>0</v>
      </c>
      <c r="FJ139" s="48">
        <v>0</v>
      </c>
      <c r="FK139" s="48">
        <v>0</v>
      </c>
      <c r="FL139" s="48">
        <v>0</v>
      </c>
      <c r="FM139" s="48">
        <v>0</v>
      </c>
      <c r="FO139" s="48">
        <v>0</v>
      </c>
      <c r="FP139" s="48">
        <v>0</v>
      </c>
      <c r="FQ139" s="48" t="s">
        <v>321</v>
      </c>
      <c r="FR139" s="48">
        <v>172.06399999999999</v>
      </c>
      <c r="FS139" s="48">
        <v>0</v>
      </c>
      <c r="FT139" s="48">
        <v>0</v>
      </c>
      <c r="FU139" s="48">
        <v>0</v>
      </c>
      <c r="FV139" s="48">
        <v>0</v>
      </c>
      <c r="FW139" s="48">
        <v>0</v>
      </c>
      <c r="FX139" s="48">
        <v>0</v>
      </c>
      <c r="FY139" s="48">
        <v>0</v>
      </c>
      <c r="FZ139" s="48">
        <v>0</v>
      </c>
      <c r="GA139" s="48">
        <v>0</v>
      </c>
      <c r="GB139" s="52">
        <v>5.3545445599999998E-2</v>
      </c>
      <c r="GC139" s="52">
        <v>4.68582762E-2</v>
      </c>
      <c r="GD139" s="48">
        <v>0</v>
      </c>
      <c r="GE139" s="48">
        <v>0</v>
      </c>
      <c r="GM139" s="48">
        <v>0</v>
      </c>
      <c r="GN139" s="48">
        <v>0</v>
      </c>
      <c r="GP139" s="48">
        <v>0</v>
      </c>
      <c r="GQ139" s="48">
        <v>0</v>
      </c>
      <c r="GR139" s="48">
        <v>0</v>
      </c>
      <c r="GS139" s="48">
        <v>273.56299999999999</v>
      </c>
      <c r="GT139" s="48">
        <v>1505939</v>
      </c>
      <c r="GU139" s="48">
        <v>0</v>
      </c>
      <c r="GV139" s="48">
        <v>1449938</v>
      </c>
      <c r="GW139" s="48">
        <v>0</v>
      </c>
      <c r="GX139" s="48">
        <v>0</v>
      </c>
      <c r="GY139" s="48">
        <v>0</v>
      </c>
      <c r="GZ139" s="48">
        <v>0</v>
      </c>
      <c r="HA139" s="48">
        <v>0</v>
      </c>
      <c r="HB139" s="48">
        <v>0</v>
      </c>
      <c r="HC139" s="48">
        <v>4804.7056220000004</v>
      </c>
      <c r="HD139" s="48">
        <v>169.18100000000001</v>
      </c>
      <c r="HE139" s="48">
        <v>1</v>
      </c>
      <c r="HF139" s="48">
        <v>0</v>
      </c>
      <c r="HG139" s="48">
        <v>5078</v>
      </c>
      <c r="HH139" s="48">
        <v>5078</v>
      </c>
      <c r="HI139" s="48">
        <v>1</v>
      </c>
      <c r="HJ139" s="48">
        <v>8.6031999999999993</v>
      </c>
      <c r="HK139" s="48">
        <v>0</v>
      </c>
      <c r="HL139" s="48">
        <v>0</v>
      </c>
      <c r="HM139" s="48">
        <v>0</v>
      </c>
      <c r="HN139" s="48">
        <v>0</v>
      </c>
      <c r="HO139" s="48">
        <v>0</v>
      </c>
      <c r="HP139" s="48">
        <v>0</v>
      </c>
      <c r="HQ139" s="48">
        <v>0</v>
      </c>
      <c r="HR139" s="48">
        <v>0</v>
      </c>
      <c r="HS139" s="48">
        <v>0.97309000000000001</v>
      </c>
      <c r="HT139" s="48">
        <v>1314391</v>
      </c>
      <c r="HU139" s="48">
        <v>0</v>
      </c>
      <c r="HV139" s="48">
        <v>0</v>
      </c>
      <c r="HW139" s="48">
        <v>384046</v>
      </c>
      <c r="HX139" s="48">
        <v>192023</v>
      </c>
      <c r="HY139" s="48">
        <v>0</v>
      </c>
      <c r="IA139" s="48">
        <v>0</v>
      </c>
      <c r="IB139" s="48">
        <v>0</v>
      </c>
      <c r="IC139" s="48">
        <v>0</v>
      </c>
      <c r="ID139" s="48">
        <v>0</v>
      </c>
      <c r="IE139" s="48">
        <v>0</v>
      </c>
      <c r="IF139" s="48">
        <v>0</v>
      </c>
      <c r="IG139" s="48">
        <v>0</v>
      </c>
      <c r="IH139" s="48">
        <v>1449938</v>
      </c>
      <c r="II139" s="48">
        <v>49298</v>
      </c>
      <c r="IJ139" s="48">
        <v>6703</v>
      </c>
      <c r="IK139" s="48">
        <v>0</v>
      </c>
      <c r="IL139" s="48">
        <v>56001</v>
      </c>
      <c r="IP139" s="48">
        <v>9095</v>
      </c>
      <c r="IQ139" s="48">
        <v>0</v>
      </c>
      <c r="IR139" s="48">
        <v>0</v>
      </c>
      <c r="IS139" s="48">
        <v>0</v>
      </c>
      <c r="IT139" s="48">
        <v>0</v>
      </c>
      <c r="IU139" s="48">
        <v>0</v>
      </c>
      <c r="IV139" s="48">
        <v>1</v>
      </c>
      <c r="IW139" s="48">
        <v>0</v>
      </c>
      <c r="IX139" s="48">
        <v>0</v>
      </c>
    </row>
    <row r="140" spans="1:258" s="48" customFormat="1">
      <c r="A140" s="47">
        <v>101864</v>
      </c>
      <c r="C140" s="48">
        <v>4</v>
      </c>
      <c r="E140" s="48">
        <v>0</v>
      </c>
      <c r="F140" s="48" t="s">
        <v>330</v>
      </c>
      <c r="G140" s="48">
        <v>1</v>
      </c>
      <c r="H140" s="48">
        <v>0</v>
      </c>
      <c r="I140" s="48" t="s">
        <v>537</v>
      </c>
      <c r="J140" s="48">
        <v>0</v>
      </c>
      <c r="L140" s="48">
        <v>12</v>
      </c>
      <c r="M140" s="48" t="s">
        <v>538</v>
      </c>
      <c r="N140" s="48" t="s">
        <v>537</v>
      </c>
      <c r="O140" s="48" t="s">
        <v>537</v>
      </c>
      <c r="P140" s="48">
        <v>0</v>
      </c>
      <c r="R140" s="48">
        <v>214.292</v>
      </c>
      <c r="S140" s="48">
        <v>0</v>
      </c>
      <c r="T140" s="48">
        <v>0</v>
      </c>
      <c r="U140" s="48">
        <v>8.8999999999999996E-2</v>
      </c>
      <c r="V140" s="48">
        <v>5.1580000000000004</v>
      </c>
      <c r="W140" s="48">
        <v>0</v>
      </c>
      <c r="X140" s="48">
        <v>0</v>
      </c>
      <c r="Y140" s="48">
        <v>0</v>
      </c>
      <c r="Z140" s="48">
        <v>214.292</v>
      </c>
      <c r="AA140" s="48">
        <v>0</v>
      </c>
      <c r="AB140" s="48">
        <v>0</v>
      </c>
      <c r="AC140" s="48">
        <v>0</v>
      </c>
      <c r="AD140" s="48">
        <v>0</v>
      </c>
      <c r="AE140" s="48">
        <v>0</v>
      </c>
      <c r="AF140" s="48">
        <v>0</v>
      </c>
      <c r="AG140" s="48">
        <v>2.7250000000000001</v>
      </c>
      <c r="AH140" s="48">
        <v>0</v>
      </c>
      <c r="AI140" s="48">
        <v>0</v>
      </c>
      <c r="AJ140" s="48">
        <v>0</v>
      </c>
      <c r="AK140" s="48">
        <v>0</v>
      </c>
      <c r="AL140" s="48">
        <v>0</v>
      </c>
      <c r="AM140" s="48">
        <v>0</v>
      </c>
      <c r="AN140" s="48">
        <v>0</v>
      </c>
      <c r="AO140" s="48">
        <v>0</v>
      </c>
      <c r="AP140" s="48">
        <v>0</v>
      </c>
      <c r="AQ140" s="48">
        <v>0</v>
      </c>
      <c r="AR140" s="48">
        <v>0</v>
      </c>
      <c r="AS140" s="48">
        <v>0</v>
      </c>
      <c r="AT140" s="48">
        <v>0</v>
      </c>
      <c r="AU140" s="48">
        <v>0</v>
      </c>
      <c r="AV140" s="48">
        <v>0</v>
      </c>
      <c r="AW140" s="48">
        <v>5.2469999999999999</v>
      </c>
      <c r="AX140" s="48">
        <v>15.919</v>
      </c>
      <c r="AY140" s="48">
        <v>0</v>
      </c>
      <c r="AZ140" s="48">
        <v>0</v>
      </c>
      <c r="BA140" s="48">
        <v>0</v>
      </c>
      <c r="BB140" s="48">
        <v>209.04499999999999</v>
      </c>
      <c r="BC140" s="48">
        <v>203.5</v>
      </c>
      <c r="BD140" s="48">
        <v>0</v>
      </c>
      <c r="BE140" s="48">
        <v>0</v>
      </c>
      <c r="BF140" s="48">
        <v>0</v>
      </c>
      <c r="BG140" s="48">
        <v>0</v>
      </c>
      <c r="BH140" s="48">
        <v>0</v>
      </c>
      <c r="BI140" s="48">
        <v>1</v>
      </c>
      <c r="BJ140" s="48">
        <v>0</v>
      </c>
      <c r="BK140" s="48">
        <v>5078</v>
      </c>
      <c r="BL140" s="48">
        <v>6152</v>
      </c>
      <c r="BM140" s="48">
        <v>1286045</v>
      </c>
      <c r="BN140" s="48">
        <v>0</v>
      </c>
      <c r="BO140" s="48">
        <v>61336</v>
      </c>
      <c r="BP140" s="48">
        <v>0</v>
      </c>
      <c r="BQ140" s="48">
        <v>0</v>
      </c>
      <c r="BR140" s="48">
        <v>0</v>
      </c>
      <c r="BS140" s="48">
        <v>0</v>
      </c>
      <c r="BT140" s="48">
        <v>250386</v>
      </c>
      <c r="BU140" s="48">
        <v>0</v>
      </c>
      <c r="BV140" s="48">
        <v>250386</v>
      </c>
      <c r="BW140" s="48">
        <v>0</v>
      </c>
      <c r="BX140" s="48">
        <v>97934</v>
      </c>
      <c r="BY140" s="48">
        <v>0</v>
      </c>
      <c r="BZ140" s="48">
        <v>0</v>
      </c>
      <c r="CA140" s="48">
        <v>0</v>
      </c>
      <c r="CB140" s="48">
        <v>0</v>
      </c>
      <c r="CC140" s="48">
        <v>18441</v>
      </c>
      <c r="CD140" s="48">
        <v>0</v>
      </c>
      <c r="CE140" s="48">
        <v>116375</v>
      </c>
      <c r="CF140" s="48">
        <v>0</v>
      </c>
      <c r="CG140" s="48">
        <v>0</v>
      </c>
      <c r="CH140" s="48">
        <v>0</v>
      </c>
      <c r="CI140" s="48">
        <v>0</v>
      </c>
      <c r="CJ140" s="48">
        <v>0</v>
      </c>
      <c r="CK140" s="48">
        <v>0</v>
      </c>
      <c r="CL140" s="48">
        <v>0</v>
      </c>
      <c r="CM140" s="48">
        <v>0</v>
      </c>
      <c r="CN140" s="48">
        <v>0</v>
      </c>
      <c r="CO140" s="48">
        <v>0</v>
      </c>
      <c r="CP140" s="48">
        <v>0</v>
      </c>
      <c r="CQ140" s="48">
        <v>0</v>
      </c>
      <c r="CR140" s="48">
        <v>0</v>
      </c>
      <c r="CS140" s="48">
        <v>0</v>
      </c>
      <c r="CT140" s="48">
        <v>0</v>
      </c>
      <c r="CU140" s="48">
        <v>0</v>
      </c>
      <c r="CV140" s="48">
        <v>0</v>
      </c>
      <c r="CW140" s="48">
        <v>0</v>
      </c>
      <c r="CX140" s="48">
        <v>0</v>
      </c>
      <c r="CY140" s="48">
        <v>0</v>
      </c>
      <c r="CZ140" s="48">
        <v>0</v>
      </c>
      <c r="DA140" s="48">
        <v>0</v>
      </c>
      <c r="DB140" s="48">
        <v>0</v>
      </c>
      <c r="DC140" s="48">
        <v>0</v>
      </c>
      <c r="DD140" s="48">
        <v>0</v>
      </c>
      <c r="DE140" s="48">
        <v>0</v>
      </c>
      <c r="DF140" s="48">
        <v>0</v>
      </c>
      <c r="DG140" s="48">
        <v>0</v>
      </c>
      <c r="DH140" s="48">
        <v>0</v>
      </c>
      <c r="DI140" s="48">
        <v>0</v>
      </c>
      <c r="DJ140" s="48">
        <v>75951</v>
      </c>
      <c r="DK140" s="48">
        <v>0</v>
      </c>
      <c r="DL140" s="48">
        <v>0</v>
      </c>
      <c r="DM140" s="48">
        <v>0</v>
      </c>
      <c r="DN140" s="48">
        <v>75951</v>
      </c>
      <c r="DO140" s="48">
        <v>0</v>
      </c>
      <c r="DP140" s="48">
        <v>0</v>
      </c>
      <c r="DQ140" s="48">
        <v>0</v>
      </c>
      <c r="DR140" s="48">
        <v>0</v>
      </c>
      <c r="DS140" s="48">
        <v>75951</v>
      </c>
      <c r="DU140" s="48">
        <v>1728757</v>
      </c>
      <c r="DV140" s="48">
        <v>0</v>
      </c>
      <c r="DW140" s="48">
        <v>0</v>
      </c>
      <c r="DX140" s="48">
        <v>0</v>
      </c>
      <c r="DY140" s="48">
        <v>0</v>
      </c>
      <c r="DZ140" s="48">
        <v>286.61700000000002</v>
      </c>
      <c r="EA140" s="48">
        <v>61336</v>
      </c>
      <c r="EB140" s="48">
        <v>214</v>
      </c>
      <c r="EC140" s="48">
        <v>61336</v>
      </c>
      <c r="ED140" s="48">
        <v>0</v>
      </c>
      <c r="EE140" s="48">
        <v>1667421</v>
      </c>
      <c r="EG140" s="48">
        <v>0</v>
      </c>
      <c r="EH140" s="48">
        <v>0</v>
      </c>
      <c r="EI140" s="48">
        <v>0</v>
      </c>
      <c r="EJ140" s="48">
        <v>0</v>
      </c>
      <c r="EK140" s="48">
        <v>0</v>
      </c>
      <c r="EL140" s="48">
        <v>0</v>
      </c>
      <c r="EM140" s="48">
        <v>0</v>
      </c>
      <c r="EN140" s="48">
        <v>0</v>
      </c>
      <c r="EO140" s="48">
        <v>0</v>
      </c>
      <c r="EP140" s="48">
        <v>0</v>
      </c>
      <c r="EQ140" s="48">
        <v>0</v>
      </c>
      <c r="ER140" s="48">
        <v>0</v>
      </c>
      <c r="ES140" s="48">
        <v>0</v>
      </c>
      <c r="ET140" s="48">
        <v>0</v>
      </c>
      <c r="EU140" s="48">
        <v>0</v>
      </c>
      <c r="EV140" s="48">
        <v>0</v>
      </c>
      <c r="EW140" s="48">
        <v>0</v>
      </c>
      <c r="EX140" s="48">
        <v>1825025</v>
      </c>
      <c r="EY140" s="48">
        <v>107489</v>
      </c>
      <c r="EZ140" s="48">
        <v>1825025</v>
      </c>
      <c r="FA140" s="48">
        <v>0</v>
      </c>
      <c r="FB140" s="48">
        <v>0</v>
      </c>
      <c r="FC140" s="48">
        <v>0</v>
      </c>
      <c r="FD140" s="48">
        <v>50115</v>
      </c>
      <c r="FE140" s="48">
        <v>0</v>
      </c>
      <c r="FF140" s="48">
        <v>0</v>
      </c>
      <c r="FG140" s="48">
        <v>0</v>
      </c>
      <c r="FH140" s="48">
        <v>0</v>
      </c>
      <c r="FJ140" s="48">
        <v>0</v>
      </c>
      <c r="FK140" s="48">
        <v>0</v>
      </c>
      <c r="FL140" s="48">
        <v>0</v>
      </c>
      <c r="FM140" s="48">
        <v>0</v>
      </c>
      <c r="FO140" s="48">
        <v>0</v>
      </c>
      <c r="FP140" s="48">
        <v>0</v>
      </c>
      <c r="FQ140" s="48" t="s">
        <v>361</v>
      </c>
      <c r="FR140" s="48">
        <v>214.292</v>
      </c>
      <c r="FS140" s="48">
        <v>0</v>
      </c>
      <c r="FT140" s="48">
        <v>0</v>
      </c>
      <c r="FU140" s="48">
        <v>0</v>
      </c>
      <c r="FV140" s="48">
        <v>0</v>
      </c>
      <c r="FW140" s="48">
        <v>0</v>
      </c>
      <c r="FX140" s="48">
        <v>0</v>
      </c>
      <c r="FY140" s="48">
        <v>0</v>
      </c>
      <c r="FZ140" s="48">
        <v>0</v>
      </c>
      <c r="GA140" s="48">
        <v>0</v>
      </c>
      <c r="GB140" s="52">
        <v>5.3545445599999998E-2</v>
      </c>
      <c r="GC140" s="52">
        <v>4.68582762E-2</v>
      </c>
      <c r="GD140" s="48">
        <v>0</v>
      </c>
      <c r="GE140" s="48">
        <v>0</v>
      </c>
      <c r="GM140" s="48">
        <v>0</v>
      </c>
      <c r="GN140" s="48">
        <v>0</v>
      </c>
      <c r="GP140" s="48">
        <v>0</v>
      </c>
      <c r="GQ140" s="48">
        <v>0</v>
      </c>
      <c r="GR140" s="48">
        <v>0</v>
      </c>
      <c r="GS140" s="48">
        <v>334.74099999999999</v>
      </c>
      <c r="GT140" s="48">
        <v>1886361</v>
      </c>
      <c r="GU140" s="48">
        <v>0</v>
      </c>
      <c r="GV140" s="48">
        <v>2016940</v>
      </c>
      <c r="GW140" s="48">
        <v>0</v>
      </c>
      <c r="GX140" s="48">
        <v>0</v>
      </c>
      <c r="GY140" s="48">
        <v>0</v>
      </c>
      <c r="GZ140" s="48">
        <v>0</v>
      </c>
      <c r="HA140" s="48">
        <v>0</v>
      </c>
      <c r="HB140" s="48">
        <v>0</v>
      </c>
      <c r="HC140" s="48">
        <v>4804.7056220000004</v>
      </c>
      <c r="HD140" s="48">
        <v>209.04499999999999</v>
      </c>
      <c r="HE140" s="48">
        <v>1</v>
      </c>
      <c r="HF140" s="48">
        <v>0</v>
      </c>
      <c r="HG140" s="48">
        <v>5078</v>
      </c>
      <c r="HH140" s="48">
        <v>5078</v>
      </c>
      <c r="HI140" s="48">
        <v>1</v>
      </c>
      <c r="HJ140" s="48">
        <v>10.714600000000001</v>
      </c>
      <c r="HK140" s="48">
        <v>0</v>
      </c>
      <c r="HL140" s="48">
        <v>0</v>
      </c>
      <c r="HM140" s="48">
        <v>0</v>
      </c>
      <c r="HN140" s="48">
        <v>0</v>
      </c>
      <c r="HO140" s="48">
        <v>0</v>
      </c>
      <c r="HP140" s="48">
        <v>0</v>
      </c>
      <c r="HQ140" s="48">
        <v>0</v>
      </c>
      <c r="HR140" s="48">
        <v>0</v>
      </c>
      <c r="HS140" s="48">
        <v>0.97309000000000001</v>
      </c>
      <c r="HT140" s="48">
        <v>1608330</v>
      </c>
      <c r="HU140" s="48">
        <v>0</v>
      </c>
      <c r="HV140" s="48">
        <v>0</v>
      </c>
      <c r="HW140" s="48">
        <v>384046</v>
      </c>
      <c r="HX140" s="48">
        <v>192023</v>
      </c>
      <c r="HY140" s="48">
        <v>0</v>
      </c>
      <c r="IA140" s="48">
        <v>0</v>
      </c>
      <c r="IB140" s="48">
        <v>0</v>
      </c>
      <c r="IC140" s="48">
        <v>0</v>
      </c>
      <c r="ID140" s="48">
        <v>0</v>
      </c>
      <c r="IE140" s="48">
        <v>0</v>
      </c>
      <c r="IF140" s="48">
        <v>0</v>
      </c>
      <c r="IG140" s="48">
        <v>0</v>
      </c>
      <c r="IH140" s="48">
        <v>2016940</v>
      </c>
      <c r="II140" s="48">
        <v>61336</v>
      </c>
      <c r="IJ140" s="48">
        <v>-191915</v>
      </c>
      <c r="IK140" s="48">
        <v>0</v>
      </c>
      <c r="IL140" s="48">
        <v>-130579</v>
      </c>
      <c r="IP140" s="48">
        <v>9095</v>
      </c>
      <c r="IQ140" s="48">
        <v>0</v>
      </c>
      <c r="IR140" s="48">
        <v>0</v>
      </c>
      <c r="IS140" s="48">
        <v>0</v>
      </c>
      <c r="IT140" s="48">
        <v>0</v>
      </c>
      <c r="IU140" s="48">
        <v>0</v>
      </c>
      <c r="IV140" s="48">
        <v>1</v>
      </c>
      <c r="IW140" s="48">
        <v>0</v>
      </c>
      <c r="IX140" s="48">
        <v>0</v>
      </c>
    </row>
    <row r="141" spans="1:258" s="48" customFormat="1">
      <c r="A141" s="47">
        <v>101865</v>
      </c>
      <c r="C141" s="48">
        <v>4</v>
      </c>
      <c r="E141" s="48">
        <v>0</v>
      </c>
      <c r="F141" s="48" t="s">
        <v>330</v>
      </c>
      <c r="G141" s="48">
        <v>1</v>
      </c>
      <c r="H141" s="48">
        <v>0</v>
      </c>
      <c r="I141" s="48" t="s">
        <v>537</v>
      </c>
      <c r="J141" s="48">
        <v>0</v>
      </c>
      <c r="L141" s="48">
        <v>12</v>
      </c>
      <c r="M141" s="48" t="s">
        <v>538</v>
      </c>
      <c r="N141" s="48" t="s">
        <v>537</v>
      </c>
      <c r="O141" s="48" t="s">
        <v>537</v>
      </c>
      <c r="P141" s="48">
        <v>0</v>
      </c>
      <c r="R141" s="48">
        <v>582.05799999999999</v>
      </c>
      <c r="S141" s="48">
        <v>0</v>
      </c>
      <c r="T141" s="48">
        <v>0</v>
      </c>
      <c r="U141" s="48">
        <v>0.127</v>
      </c>
      <c r="V141" s="48">
        <v>10.37</v>
      </c>
      <c r="W141" s="48">
        <v>0</v>
      </c>
      <c r="X141" s="48">
        <v>0</v>
      </c>
      <c r="Y141" s="48">
        <v>0</v>
      </c>
      <c r="Z141" s="48">
        <v>582.05799999999999</v>
      </c>
      <c r="AA141" s="48">
        <v>0</v>
      </c>
      <c r="AB141" s="48">
        <v>0</v>
      </c>
      <c r="AC141" s="48">
        <v>0</v>
      </c>
      <c r="AD141" s="48">
        <v>276.88</v>
      </c>
      <c r="AE141" s="48">
        <v>0</v>
      </c>
      <c r="AF141" s="48">
        <v>0</v>
      </c>
      <c r="AG141" s="48">
        <v>9.8879999999999999</v>
      </c>
      <c r="AH141" s="48">
        <v>0</v>
      </c>
      <c r="AI141" s="48">
        <v>0</v>
      </c>
      <c r="AJ141" s="48">
        <v>0</v>
      </c>
      <c r="AK141" s="48">
        <v>0</v>
      </c>
      <c r="AL141" s="48">
        <v>0</v>
      </c>
      <c r="AM141" s="48">
        <v>0</v>
      </c>
      <c r="AN141" s="48">
        <v>0</v>
      </c>
      <c r="AO141" s="48">
        <v>0</v>
      </c>
      <c r="AP141" s="48">
        <v>0</v>
      </c>
      <c r="AQ141" s="48">
        <v>0</v>
      </c>
      <c r="AR141" s="48">
        <v>0</v>
      </c>
      <c r="AS141" s="48">
        <v>0</v>
      </c>
      <c r="AT141" s="48">
        <v>0</v>
      </c>
      <c r="AU141" s="48">
        <v>0</v>
      </c>
      <c r="AV141" s="48">
        <v>0</v>
      </c>
      <c r="AW141" s="48">
        <v>10.497</v>
      </c>
      <c r="AX141" s="48">
        <v>31.745000000000001</v>
      </c>
      <c r="AY141" s="48">
        <v>0</v>
      </c>
      <c r="AZ141" s="48">
        <v>0</v>
      </c>
      <c r="BA141" s="48">
        <v>26.568000000000001</v>
      </c>
      <c r="BB141" s="48">
        <v>544.99300000000005</v>
      </c>
      <c r="BC141" s="48">
        <v>548.5</v>
      </c>
      <c r="BD141" s="48">
        <v>0</v>
      </c>
      <c r="BE141" s="48">
        <v>0</v>
      </c>
      <c r="BF141" s="48">
        <v>0</v>
      </c>
      <c r="BG141" s="48">
        <v>0</v>
      </c>
      <c r="BH141" s="48">
        <v>0</v>
      </c>
      <c r="BI141" s="48">
        <v>1</v>
      </c>
      <c r="BJ141" s="48">
        <v>0</v>
      </c>
      <c r="BK141" s="48">
        <v>5078</v>
      </c>
      <c r="BL141" s="48">
        <v>6152</v>
      </c>
      <c r="BM141" s="48">
        <v>3352797</v>
      </c>
      <c r="BN141" s="48">
        <v>0</v>
      </c>
      <c r="BO141" s="48">
        <v>245246</v>
      </c>
      <c r="BP141" s="48">
        <v>0</v>
      </c>
      <c r="BQ141" s="48">
        <v>0</v>
      </c>
      <c r="BR141" s="48">
        <v>0</v>
      </c>
      <c r="BS141" s="48">
        <v>0</v>
      </c>
      <c r="BT141" s="48">
        <v>674874</v>
      </c>
      <c r="BU141" s="48">
        <v>0</v>
      </c>
      <c r="BV141" s="48">
        <v>674874</v>
      </c>
      <c r="BW141" s="48">
        <v>0</v>
      </c>
      <c r="BX141" s="48">
        <v>195295</v>
      </c>
      <c r="BY141" s="48">
        <v>0</v>
      </c>
      <c r="BZ141" s="48">
        <v>0</v>
      </c>
      <c r="CA141" s="48">
        <v>0</v>
      </c>
      <c r="CB141" s="48">
        <v>0</v>
      </c>
      <c r="CC141" s="48">
        <v>66914</v>
      </c>
      <c r="CD141" s="48">
        <v>0</v>
      </c>
      <c r="CE141" s="48">
        <v>262209</v>
      </c>
      <c r="CF141" s="48">
        <v>76142</v>
      </c>
      <c r="CG141" s="48">
        <v>220653</v>
      </c>
      <c r="CH141" s="48">
        <v>0</v>
      </c>
      <c r="CI141" s="48">
        <v>220653</v>
      </c>
      <c r="CJ141" s="48">
        <v>0</v>
      </c>
      <c r="CK141" s="48">
        <v>0</v>
      </c>
      <c r="CL141" s="48">
        <v>0</v>
      </c>
      <c r="CM141" s="48">
        <v>0</v>
      </c>
      <c r="CN141" s="48">
        <v>0</v>
      </c>
      <c r="CO141" s="48">
        <v>0</v>
      </c>
      <c r="CP141" s="48">
        <v>0</v>
      </c>
      <c r="CQ141" s="48">
        <v>0</v>
      </c>
      <c r="CR141" s="48">
        <v>0</v>
      </c>
      <c r="CS141" s="48">
        <v>0</v>
      </c>
      <c r="CT141" s="48">
        <v>0</v>
      </c>
      <c r="CU141" s="48">
        <v>0</v>
      </c>
      <c r="CV141" s="48">
        <v>0</v>
      </c>
      <c r="CW141" s="48">
        <v>0</v>
      </c>
      <c r="CX141" s="48">
        <v>0</v>
      </c>
      <c r="CY141" s="48">
        <v>0</v>
      </c>
      <c r="CZ141" s="48">
        <v>0</v>
      </c>
      <c r="DA141" s="48">
        <v>0</v>
      </c>
      <c r="DB141" s="48">
        <v>0</v>
      </c>
      <c r="DC141" s="48">
        <v>0</v>
      </c>
      <c r="DD141" s="48">
        <v>0</v>
      </c>
      <c r="DE141" s="48">
        <v>0</v>
      </c>
      <c r="DF141" s="48">
        <v>0</v>
      </c>
      <c r="DG141" s="48">
        <v>0</v>
      </c>
      <c r="DH141" s="48">
        <v>0</v>
      </c>
      <c r="DI141" s="48">
        <v>0</v>
      </c>
      <c r="DJ141" s="48">
        <v>63588</v>
      </c>
      <c r="DK141" s="48">
        <v>0</v>
      </c>
      <c r="DL141" s="48">
        <v>0</v>
      </c>
      <c r="DM141" s="48">
        <v>0</v>
      </c>
      <c r="DN141" s="48">
        <v>63588</v>
      </c>
      <c r="DO141" s="48">
        <v>0</v>
      </c>
      <c r="DP141" s="48">
        <v>0</v>
      </c>
      <c r="DQ141" s="48">
        <v>0</v>
      </c>
      <c r="DR141" s="48">
        <v>0</v>
      </c>
      <c r="DS141" s="48">
        <v>63588</v>
      </c>
      <c r="DU141" s="48">
        <v>4650263</v>
      </c>
      <c r="DV141" s="48">
        <v>0</v>
      </c>
      <c r="DW141" s="48">
        <v>0</v>
      </c>
      <c r="DX141" s="48">
        <v>0</v>
      </c>
      <c r="DY141" s="48">
        <v>0</v>
      </c>
      <c r="DZ141" s="48">
        <v>286.61700000000002</v>
      </c>
      <c r="EA141" s="48">
        <v>169104</v>
      </c>
      <c r="EB141" s="48">
        <v>590</v>
      </c>
      <c r="EC141" s="48">
        <v>245246</v>
      </c>
      <c r="ED141" s="48">
        <v>0</v>
      </c>
      <c r="EE141" s="48">
        <v>4405017</v>
      </c>
      <c r="EG141" s="48">
        <v>0</v>
      </c>
      <c r="EH141" s="48">
        <v>0</v>
      </c>
      <c r="EI141" s="48">
        <v>0</v>
      </c>
      <c r="EJ141" s="48">
        <v>0</v>
      </c>
      <c r="EK141" s="48">
        <v>0</v>
      </c>
      <c r="EL141" s="48">
        <v>0</v>
      </c>
      <c r="EM141" s="48">
        <v>0</v>
      </c>
      <c r="EN141" s="48">
        <v>0</v>
      </c>
      <c r="EO141" s="48">
        <v>0</v>
      </c>
      <c r="EP141" s="48">
        <v>0</v>
      </c>
      <c r="EQ141" s="48">
        <v>0</v>
      </c>
      <c r="ER141" s="48">
        <v>0</v>
      </c>
      <c r="ES141" s="48">
        <v>0</v>
      </c>
      <c r="ET141" s="48">
        <v>0</v>
      </c>
      <c r="EU141" s="48">
        <v>0</v>
      </c>
      <c r="EV141" s="48">
        <v>0</v>
      </c>
      <c r="EW141" s="48">
        <v>0</v>
      </c>
      <c r="EX141" s="48">
        <v>4835121</v>
      </c>
      <c r="EY141" s="48">
        <v>293340</v>
      </c>
      <c r="EZ141" s="48">
        <v>4911263</v>
      </c>
      <c r="FA141" s="48">
        <v>0</v>
      </c>
      <c r="FB141" s="48">
        <v>0</v>
      </c>
      <c r="FC141" s="48">
        <v>0</v>
      </c>
      <c r="FD141" s="48">
        <v>136764</v>
      </c>
      <c r="FE141" s="48">
        <v>0</v>
      </c>
      <c r="FF141" s="48">
        <v>0</v>
      </c>
      <c r="FG141" s="48">
        <v>0</v>
      </c>
      <c r="FH141" s="48">
        <v>0</v>
      </c>
      <c r="FJ141" s="48">
        <v>0</v>
      </c>
      <c r="FK141" s="48">
        <v>0</v>
      </c>
      <c r="FL141" s="48">
        <v>0</v>
      </c>
      <c r="FM141" s="48">
        <v>0</v>
      </c>
      <c r="FO141" s="48">
        <v>0</v>
      </c>
      <c r="FP141" s="48">
        <v>0</v>
      </c>
      <c r="FQ141" s="48" t="s">
        <v>322</v>
      </c>
      <c r="FR141" s="48">
        <v>582.05799999999999</v>
      </c>
      <c r="FS141" s="48">
        <v>0</v>
      </c>
      <c r="FT141" s="48">
        <v>0</v>
      </c>
      <c r="FU141" s="48">
        <v>0</v>
      </c>
      <c r="FV141" s="48">
        <v>0</v>
      </c>
      <c r="FW141" s="48">
        <v>0</v>
      </c>
      <c r="FX141" s="48">
        <v>0</v>
      </c>
      <c r="FY141" s="48">
        <v>0</v>
      </c>
      <c r="FZ141" s="48">
        <v>0</v>
      </c>
      <c r="GA141" s="48">
        <v>0</v>
      </c>
      <c r="GB141" s="52">
        <v>5.3545445599999998E-2</v>
      </c>
      <c r="GC141" s="52">
        <v>4.68582762E-2</v>
      </c>
      <c r="GD141" s="48">
        <v>0</v>
      </c>
      <c r="GE141" s="48">
        <v>0</v>
      </c>
      <c r="GM141" s="48">
        <v>0</v>
      </c>
      <c r="GN141" s="48">
        <v>0</v>
      </c>
      <c r="GP141" s="48">
        <v>0</v>
      </c>
      <c r="GQ141" s="48">
        <v>0</v>
      </c>
      <c r="GR141" s="48">
        <v>0</v>
      </c>
      <c r="GS141" s="48">
        <v>913.51199999999994</v>
      </c>
      <c r="GT141" s="48">
        <v>5080367</v>
      </c>
      <c r="GU141" s="48">
        <v>0</v>
      </c>
      <c r="GV141" s="48">
        <v>4350329</v>
      </c>
      <c r="GW141" s="48">
        <v>0</v>
      </c>
      <c r="GX141" s="48">
        <v>0</v>
      </c>
      <c r="GY141" s="48">
        <v>0</v>
      </c>
      <c r="GZ141" s="48">
        <v>0</v>
      </c>
      <c r="HA141" s="48">
        <v>0</v>
      </c>
      <c r="HB141" s="48">
        <v>0</v>
      </c>
      <c r="HC141" s="48">
        <v>4804.7056220000004</v>
      </c>
      <c r="HD141" s="48">
        <v>544.99300000000005</v>
      </c>
      <c r="HE141" s="48">
        <v>1</v>
      </c>
      <c r="HF141" s="48">
        <v>0</v>
      </c>
      <c r="HG141" s="48">
        <v>5078</v>
      </c>
      <c r="HH141" s="48">
        <v>5078</v>
      </c>
      <c r="HI141" s="48">
        <v>1</v>
      </c>
      <c r="HJ141" s="48">
        <v>29.102900000000002</v>
      </c>
      <c r="HK141" s="48">
        <v>0</v>
      </c>
      <c r="HL141" s="48">
        <v>0</v>
      </c>
      <c r="HM141" s="48">
        <v>0</v>
      </c>
      <c r="HN141" s="48">
        <v>0</v>
      </c>
      <c r="HO141" s="48">
        <v>0</v>
      </c>
      <c r="HP141" s="48">
        <v>0</v>
      </c>
      <c r="HQ141" s="48">
        <v>0</v>
      </c>
      <c r="HR141" s="48">
        <v>0</v>
      </c>
      <c r="HS141" s="48">
        <v>0.97309000000000001</v>
      </c>
      <c r="HT141" s="48">
        <v>4389156</v>
      </c>
      <c r="HU141" s="48">
        <v>0</v>
      </c>
      <c r="HV141" s="48">
        <v>0</v>
      </c>
      <c r="HW141" s="48">
        <v>384046</v>
      </c>
      <c r="HX141" s="48">
        <v>192023</v>
      </c>
      <c r="HY141" s="48">
        <v>0</v>
      </c>
      <c r="IA141" s="48">
        <v>0</v>
      </c>
      <c r="IB141" s="48">
        <v>0</v>
      </c>
      <c r="IC141" s="48">
        <v>0</v>
      </c>
      <c r="ID141" s="48">
        <v>0</v>
      </c>
      <c r="IE141" s="48">
        <v>0</v>
      </c>
      <c r="IF141" s="48">
        <v>0</v>
      </c>
      <c r="IG141" s="48">
        <v>0</v>
      </c>
      <c r="IH141" s="48">
        <v>4350329</v>
      </c>
      <c r="II141" s="48">
        <v>245246</v>
      </c>
      <c r="IJ141" s="48">
        <v>560934</v>
      </c>
      <c r="IK141" s="48">
        <v>0</v>
      </c>
      <c r="IL141" s="48">
        <v>806180</v>
      </c>
      <c r="IP141" s="48">
        <v>9095</v>
      </c>
      <c r="IQ141" s="48">
        <v>0</v>
      </c>
      <c r="IR141" s="48">
        <v>0</v>
      </c>
      <c r="IS141" s="48">
        <v>0</v>
      </c>
      <c r="IT141" s="48">
        <v>0</v>
      </c>
      <c r="IU141" s="48">
        <v>0</v>
      </c>
      <c r="IV141" s="48">
        <v>1</v>
      </c>
      <c r="IW141" s="48">
        <v>0</v>
      </c>
      <c r="IX141" s="48">
        <v>0</v>
      </c>
    </row>
    <row r="142" spans="1:258" s="48" customFormat="1">
      <c r="A142" s="47">
        <v>101866</v>
      </c>
      <c r="C142" s="48">
        <v>4</v>
      </c>
      <c r="E142" s="48">
        <v>0</v>
      </c>
      <c r="F142" s="48" t="s">
        <v>330</v>
      </c>
      <c r="G142" s="48">
        <v>1</v>
      </c>
      <c r="H142" s="48">
        <v>0</v>
      </c>
      <c r="I142" s="48" t="s">
        <v>537</v>
      </c>
      <c r="J142" s="48">
        <v>0</v>
      </c>
      <c r="L142" s="48">
        <v>12</v>
      </c>
      <c r="M142" s="48" t="s">
        <v>538</v>
      </c>
      <c r="N142" s="48" t="s">
        <v>537</v>
      </c>
      <c r="O142" s="48" t="s">
        <v>537</v>
      </c>
      <c r="P142" s="48">
        <v>0</v>
      </c>
      <c r="R142" s="48">
        <v>0</v>
      </c>
      <c r="S142" s="48">
        <v>0</v>
      </c>
      <c r="T142" s="48">
        <v>0</v>
      </c>
      <c r="U142" s="48">
        <v>0</v>
      </c>
      <c r="V142" s="48">
        <v>0</v>
      </c>
      <c r="W142" s="48">
        <v>0</v>
      </c>
      <c r="X142" s="48">
        <v>0</v>
      </c>
      <c r="Y142" s="48">
        <v>0</v>
      </c>
      <c r="Z142" s="48">
        <v>0</v>
      </c>
      <c r="AA142" s="48">
        <v>0</v>
      </c>
      <c r="AB142" s="48">
        <v>0</v>
      </c>
      <c r="AC142" s="48">
        <v>0</v>
      </c>
      <c r="AD142" s="48">
        <v>0</v>
      </c>
      <c r="AE142" s="48">
        <v>0</v>
      </c>
      <c r="AF142" s="48">
        <v>0</v>
      </c>
      <c r="AG142" s="48">
        <v>0</v>
      </c>
      <c r="AH142" s="48">
        <v>0</v>
      </c>
      <c r="AI142" s="48">
        <v>0</v>
      </c>
      <c r="AJ142" s="48">
        <v>0</v>
      </c>
      <c r="AK142" s="48">
        <v>0</v>
      </c>
      <c r="AL142" s="48">
        <v>0</v>
      </c>
      <c r="AM142" s="48">
        <v>0</v>
      </c>
      <c r="AN142" s="48">
        <v>0</v>
      </c>
      <c r="AO142" s="48">
        <v>0</v>
      </c>
      <c r="AP142" s="48">
        <v>0</v>
      </c>
      <c r="AQ142" s="48">
        <v>0</v>
      </c>
      <c r="AR142" s="48">
        <v>0</v>
      </c>
      <c r="AS142" s="48">
        <v>0</v>
      </c>
      <c r="AT142" s="48">
        <v>0</v>
      </c>
      <c r="AU142" s="48">
        <v>0</v>
      </c>
      <c r="AV142" s="48">
        <v>0</v>
      </c>
      <c r="AW142" s="48">
        <v>0</v>
      </c>
      <c r="AX142" s="48">
        <v>0</v>
      </c>
      <c r="AY142" s="48">
        <v>0</v>
      </c>
      <c r="AZ142" s="48">
        <v>0</v>
      </c>
      <c r="BA142" s="48">
        <v>0</v>
      </c>
      <c r="BB142" s="48">
        <v>0</v>
      </c>
      <c r="BC142" s="48">
        <v>0</v>
      </c>
      <c r="BD142" s="48">
        <v>0</v>
      </c>
      <c r="BE142" s="48">
        <v>0</v>
      </c>
      <c r="BF142" s="48">
        <v>0</v>
      </c>
      <c r="BG142" s="48">
        <v>0</v>
      </c>
      <c r="BH142" s="48">
        <v>0</v>
      </c>
      <c r="BI142" s="48">
        <v>1</v>
      </c>
      <c r="BJ142" s="48">
        <v>0</v>
      </c>
      <c r="BK142" s="48">
        <v>5078</v>
      </c>
      <c r="BL142" s="48">
        <v>6152</v>
      </c>
      <c r="BM142" s="48">
        <v>0</v>
      </c>
      <c r="BN142" s="48">
        <v>0</v>
      </c>
      <c r="BO142" s="48">
        <v>0</v>
      </c>
      <c r="BP142" s="48">
        <v>0</v>
      </c>
      <c r="BQ142" s="48">
        <v>0</v>
      </c>
      <c r="BR142" s="48">
        <v>0</v>
      </c>
      <c r="BS142" s="48">
        <v>0</v>
      </c>
      <c r="BT142" s="48">
        <v>0</v>
      </c>
      <c r="BU142" s="48">
        <v>0</v>
      </c>
      <c r="BV142" s="48">
        <v>0</v>
      </c>
      <c r="BW142" s="48">
        <v>0</v>
      </c>
      <c r="BX142" s="48">
        <v>0</v>
      </c>
      <c r="BY142" s="48">
        <v>0</v>
      </c>
      <c r="BZ142" s="48">
        <v>0</v>
      </c>
      <c r="CA142" s="48">
        <v>0</v>
      </c>
      <c r="CB142" s="48">
        <v>0</v>
      </c>
      <c r="CC142" s="48">
        <v>0</v>
      </c>
      <c r="CD142" s="48">
        <v>0</v>
      </c>
      <c r="CE142" s="48">
        <v>0</v>
      </c>
      <c r="CF142" s="48">
        <v>0</v>
      </c>
      <c r="CG142" s="48">
        <v>0</v>
      </c>
      <c r="CH142" s="48">
        <v>0</v>
      </c>
      <c r="CI142" s="48">
        <v>0</v>
      </c>
      <c r="CJ142" s="48">
        <v>0</v>
      </c>
      <c r="CK142" s="48">
        <v>0</v>
      </c>
      <c r="CL142" s="48">
        <v>0</v>
      </c>
      <c r="CM142" s="48">
        <v>0</v>
      </c>
      <c r="CN142" s="48">
        <v>0</v>
      </c>
      <c r="CO142" s="48">
        <v>0</v>
      </c>
      <c r="CP142" s="48">
        <v>0</v>
      </c>
      <c r="CQ142" s="48">
        <v>0</v>
      </c>
      <c r="CR142" s="48">
        <v>0</v>
      </c>
      <c r="CS142" s="48">
        <v>0</v>
      </c>
      <c r="CT142" s="48">
        <v>0</v>
      </c>
      <c r="CU142" s="48">
        <v>0</v>
      </c>
      <c r="CV142" s="48">
        <v>0</v>
      </c>
      <c r="CW142" s="48">
        <v>0</v>
      </c>
      <c r="CX142" s="48">
        <v>0</v>
      </c>
      <c r="CY142" s="48">
        <v>0</v>
      </c>
      <c r="CZ142" s="48">
        <v>0</v>
      </c>
      <c r="DA142" s="48">
        <v>0</v>
      </c>
      <c r="DB142" s="48">
        <v>0</v>
      </c>
      <c r="DC142" s="48">
        <v>0</v>
      </c>
      <c r="DD142" s="48">
        <v>0</v>
      </c>
      <c r="DE142" s="48">
        <v>0</v>
      </c>
      <c r="DF142" s="48">
        <v>0</v>
      </c>
      <c r="DG142" s="48">
        <v>0</v>
      </c>
      <c r="DH142" s="48">
        <v>0</v>
      </c>
      <c r="DI142" s="48">
        <v>0</v>
      </c>
      <c r="DJ142" s="48">
        <v>0</v>
      </c>
      <c r="DK142" s="48">
        <v>0</v>
      </c>
      <c r="DL142" s="48">
        <v>0</v>
      </c>
      <c r="DM142" s="48">
        <v>0</v>
      </c>
      <c r="DN142" s="48">
        <v>0</v>
      </c>
      <c r="DO142" s="48">
        <v>0</v>
      </c>
      <c r="DP142" s="48">
        <v>0</v>
      </c>
      <c r="DQ142" s="48">
        <v>0</v>
      </c>
      <c r="DR142" s="48">
        <v>0</v>
      </c>
      <c r="DS142" s="48">
        <v>0</v>
      </c>
      <c r="DU142" s="48">
        <v>0</v>
      </c>
      <c r="DV142" s="48">
        <v>0</v>
      </c>
      <c r="DW142" s="48">
        <v>0</v>
      </c>
      <c r="DX142" s="48">
        <v>0</v>
      </c>
      <c r="DY142" s="48">
        <v>0</v>
      </c>
      <c r="DZ142" s="48">
        <v>286.61700000000002</v>
      </c>
      <c r="EA142" s="48">
        <v>0</v>
      </c>
      <c r="EB142" s="48">
        <v>0</v>
      </c>
      <c r="EC142" s="48">
        <v>0</v>
      </c>
      <c r="ED142" s="48">
        <v>0</v>
      </c>
      <c r="EE142" s="48">
        <v>0</v>
      </c>
      <c r="EG142" s="48">
        <v>0</v>
      </c>
      <c r="EH142" s="48">
        <v>0</v>
      </c>
      <c r="EI142" s="48">
        <v>0</v>
      </c>
      <c r="EJ142" s="48">
        <v>0</v>
      </c>
      <c r="EK142" s="48">
        <v>0</v>
      </c>
      <c r="EL142" s="48">
        <v>0</v>
      </c>
      <c r="EM142" s="48">
        <v>0</v>
      </c>
      <c r="EN142" s="48">
        <v>0</v>
      </c>
      <c r="EO142" s="48">
        <v>0</v>
      </c>
      <c r="EP142" s="48">
        <v>0</v>
      </c>
      <c r="EQ142" s="48">
        <v>0</v>
      </c>
      <c r="ER142" s="48">
        <v>0</v>
      </c>
      <c r="ES142" s="48">
        <v>0</v>
      </c>
      <c r="ET142" s="48">
        <v>0</v>
      </c>
      <c r="EU142" s="48">
        <v>0</v>
      </c>
      <c r="EV142" s="48">
        <v>0</v>
      </c>
      <c r="EW142" s="48">
        <v>0</v>
      </c>
      <c r="EX142" s="48">
        <v>0</v>
      </c>
      <c r="EY142" s="48">
        <v>0</v>
      </c>
      <c r="EZ142" s="48">
        <v>0</v>
      </c>
      <c r="FA142" s="48">
        <v>0</v>
      </c>
      <c r="FB142" s="48">
        <v>0</v>
      </c>
      <c r="FC142" s="48">
        <v>0</v>
      </c>
      <c r="FD142" s="48">
        <v>0</v>
      </c>
      <c r="FE142" s="48">
        <v>0</v>
      </c>
      <c r="FF142" s="48">
        <v>0</v>
      </c>
      <c r="FG142" s="48">
        <v>0</v>
      </c>
      <c r="FH142" s="48">
        <v>0</v>
      </c>
      <c r="FJ142" s="48">
        <v>0</v>
      </c>
      <c r="FK142" s="48">
        <v>0</v>
      </c>
      <c r="FL142" s="48">
        <v>0</v>
      </c>
      <c r="FM142" s="48">
        <v>0</v>
      </c>
      <c r="FO142" s="48">
        <v>0</v>
      </c>
      <c r="FP142" s="48">
        <v>0</v>
      </c>
      <c r="FQ142" s="48" t="s">
        <v>574</v>
      </c>
      <c r="FR142" s="48">
        <v>0</v>
      </c>
      <c r="FS142" s="48">
        <v>0</v>
      </c>
      <c r="FT142" s="48">
        <v>0</v>
      </c>
      <c r="FU142" s="48">
        <v>0</v>
      </c>
      <c r="FV142" s="48">
        <v>0</v>
      </c>
      <c r="FW142" s="48">
        <v>0</v>
      </c>
      <c r="FX142" s="48">
        <v>0</v>
      </c>
      <c r="FY142" s="48">
        <v>0</v>
      </c>
      <c r="FZ142" s="48">
        <v>0</v>
      </c>
      <c r="GA142" s="48">
        <v>0</v>
      </c>
      <c r="GB142" s="52">
        <v>5.3545445599999998E-2</v>
      </c>
      <c r="GC142" s="52">
        <v>4.68582762E-2</v>
      </c>
      <c r="GD142" s="48">
        <v>0</v>
      </c>
      <c r="GE142" s="48">
        <v>0</v>
      </c>
      <c r="GM142" s="48">
        <v>0</v>
      </c>
      <c r="GN142" s="48">
        <v>0</v>
      </c>
      <c r="GP142" s="48">
        <v>0</v>
      </c>
      <c r="GQ142" s="48">
        <v>0</v>
      </c>
      <c r="GR142" s="48">
        <v>0</v>
      </c>
      <c r="GS142" s="48">
        <v>0</v>
      </c>
      <c r="GT142" s="48">
        <v>0</v>
      </c>
      <c r="GU142" s="48">
        <v>0</v>
      </c>
      <c r="GV142" s="48">
        <v>0</v>
      </c>
      <c r="GW142" s="48">
        <v>0</v>
      </c>
      <c r="GX142" s="48">
        <v>0</v>
      </c>
      <c r="GY142" s="48">
        <v>0</v>
      </c>
      <c r="GZ142" s="48">
        <v>0</v>
      </c>
      <c r="HA142" s="48">
        <v>0</v>
      </c>
      <c r="HB142" s="48">
        <v>0</v>
      </c>
      <c r="HC142" s="48">
        <v>4804.7056220000004</v>
      </c>
      <c r="HD142" s="48">
        <v>0</v>
      </c>
      <c r="HE142" s="48">
        <v>1</v>
      </c>
      <c r="HF142" s="48">
        <v>0</v>
      </c>
      <c r="HG142" s="48">
        <v>5078</v>
      </c>
      <c r="HH142" s="48">
        <v>5078</v>
      </c>
      <c r="HI142" s="48">
        <v>1</v>
      </c>
      <c r="HJ142" s="48">
        <v>0</v>
      </c>
      <c r="HK142" s="48">
        <v>0</v>
      </c>
      <c r="HL142" s="48">
        <v>0</v>
      </c>
      <c r="HM142" s="48">
        <v>0</v>
      </c>
      <c r="HN142" s="48">
        <v>0</v>
      </c>
      <c r="HO142" s="48">
        <v>0</v>
      </c>
      <c r="HP142" s="48">
        <v>0</v>
      </c>
      <c r="HQ142" s="48">
        <v>0</v>
      </c>
      <c r="HR142" s="48">
        <v>0</v>
      </c>
      <c r="HS142" s="48">
        <v>0.97309000000000001</v>
      </c>
      <c r="HT142" s="48">
        <v>0</v>
      </c>
      <c r="HU142" s="48">
        <v>0</v>
      </c>
      <c r="HV142" s="48">
        <v>0</v>
      </c>
      <c r="HW142" s="48">
        <v>384046</v>
      </c>
      <c r="HX142" s="48">
        <v>192023</v>
      </c>
      <c r="HY142" s="48">
        <v>0</v>
      </c>
      <c r="IA142" s="48">
        <v>0</v>
      </c>
      <c r="IB142" s="48">
        <v>0</v>
      </c>
      <c r="IC142" s="48">
        <v>0</v>
      </c>
      <c r="ID142" s="48">
        <v>0</v>
      </c>
      <c r="IE142" s="48">
        <v>0</v>
      </c>
      <c r="IF142" s="48">
        <v>0</v>
      </c>
      <c r="IG142" s="48">
        <v>0</v>
      </c>
      <c r="IH142" s="48">
        <v>0</v>
      </c>
      <c r="II142" s="48">
        <v>0</v>
      </c>
      <c r="IJ142" s="48">
        <v>0</v>
      </c>
      <c r="IK142" s="48">
        <v>0</v>
      </c>
      <c r="IL142" s="48">
        <v>0</v>
      </c>
      <c r="IP142" s="48">
        <v>9095</v>
      </c>
      <c r="IQ142" s="48">
        <v>0</v>
      </c>
      <c r="IR142" s="48">
        <v>0</v>
      </c>
      <c r="IS142" s="48">
        <v>0</v>
      </c>
      <c r="IT142" s="48">
        <v>0</v>
      </c>
      <c r="IU142" s="48">
        <v>0</v>
      </c>
      <c r="IV142" s="48">
        <v>1</v>
      </c>
      <c r="IW142" s="48">
        <v>0</v>
      </c>
      <c r="IX142" s="48">
        <v>0</v>
      </c>
    </row>
    <row r="143" spans="1:258" s="48" customFormat="1">
      <c r="A143" s="47">
        <v>101867</v>
      </c>
      <c r="C143" s="48">
        <v>4</v>
      </c>
      <c r="E143" s="48">
        <v>0</v>
      </c>
      <c r="F143" s="48" t="s">
        <v>330</v>
      </c>
      <c r="G143" s="48">
        <v>1</v>
      </c>
      <c r="H143" s="48">
        <v>0</v>
      </c>
      <c r="I143" s="48" t="s">
        <v>537</v>
      </c>
      <c r="J143" s="48">
        <v>0</v>
      </c>
      <c r="L143" s="48">
        <v>12</v>
      </c>
      <c r="M143" s="48" t="s">
        <v>538</v>
      </c>
      <c r="N143" s="48" t="s">
        <v>537</v>
      </c>
      <c r="O143" s="48" t="s">
        <v>537</v>
      </c>
      <c r="P143" s="48">
        <v>0</v>
      </c>
      <c r="R143" s="48">
        <v>337.89400000000001</v>
      </c>
      <c r="S143" s="48">
        <v>0</v>
      </c>
      <c r="T143" s="48">
        <v>0</v>
      </c>
      <c r="U143" s="48">
        <v>0.30499999999999999</v>
      </c>
      <c r="V143" s="48">
        <v>2.5329999999999999</v>
      </c>
      <c r="W143" s="48">
        <v>1.077</v>
      </c>
      <c r="X143" s="48">
        <v>0</v>
      </c>
      <c r="Y143" s="48">
        <v>0</v>
      </c>
      <c r="Z143" s="48">
        <v>337.89400000000001</v>
      </c>
      <c r="AA143" s="48">
        <v>0</v>
      </c>
      <c r="AB143" s="48">
        <v>0</v>
      </c>
      <c r="AC143" s="48">
        <v>0</v>
      </c>
      <c r="AD143" s="48">
        <v>0</v>
      </c>
      <c r="AE143" s="48">
        <v>0</v>
      </c>
      <c r="AF143" s="48">
        <v>0</v>
      </c>
      <c r="AG143" s="48">
        <v>2.54</v>
      </c>
      <c r="AH143" s="48">
        <v>0</v>
      </c>
      <c r="AI143" s="48">
        <v>0</v>
      </c>
      <c r="AJ143" s="48">
        <v>0</v>
      </c>
      <c r="AK143" s="48">
        <v>0</v>
      </c>
      <c r="AL143" s="48">
        <v>0</v>
      </c>
      <c r="AM143" s="48">
        <v>0</v>
      </c>
      <c r="AN143" s="48">
        <v>0</v>
      </c>
      <c r="AO143" s="48">
        <v>0</v>
      </c>
      <c r="AP143" s="48">
        <v>0</v>
      </c>
      <c r="AQ143" s="48">
        <v>0</v>
      </c>
      <c r="AR143" s="48">
        <v>0</v>
      </c>
      <c r="AS143" s="48">
        <v>0</v>
      </c>
      <c r="AT143" s="48">
        <v>0</v>
      </c>
      <c r="AU143" s="48">
        <v>0</v>
      </c>
      <c r="AV143" s="48">
        <v>0</v>
      </c>
      <c r="AW143" s="48">
        <v>3.915</v>
      </c>
      <c r="AX143" s="48">
        <v>12.355</v>
      </c>
      <c r="AY143" s="48">
        <v>0</v>
      </c>
      <c r="AZ143" s="48">
        <v>0</v>
      </c>
      <c r="BA143" s="48">
        <v>0</v>
      </c>
      <c r="BB143" s="48">
        <v>333.97899999999998</v>
      </c>
      <c r="BC143" s="48">
        <v>0</v>
      </c>
      <c r="BD143" s="48">
        <v>0</v>
      </c>
      <c r="BE143" s="48">
        <v>0</v>
      </c>
      <c r="BF143" s="48">
        <v>0</v>
      </c>
      <c r="BG143" s="48">
        <v>0</v>
      </c>
      <c r="BH143" s="48">
        <v>0</v>
      </c>
      <c r="BI143" s="48">
        <v>1</v>
      </c>
      <c r="BJ143" s="48">
        <v>0</v>
      </c>
      <c r="BK143" s="48">
        <v>5078</v>
      </c>
      <c r="BL143" s="48">
        <v>6152</v>
      </c>
      <c r="BM143" s="48">
        <v>2054639</v>
      </c>
      <c r="BN143" s="48">
        <v>0</v>
      </c>
      <c r="BO143" s="48">
        <v>96877</v>
      </c>
      <c r="BP143" s="48">
        <v>0</v>
      </c>
      <c r="BQ143" s="48">
        <v>0</v>
      </c>
      <c r="BR143" s="48">
        <v>0</v>
      </c>
      <c r="BS143" s="48">
        <v>0</v>
      </c>
      <c r="BT143" s="48">
        <v>0</v>
      </c>
      <c r="BU143" s="48">
        <v>0</v>
      </c>
      <c r="BV143" s="48">
        <v>0</v>
      </c>
      <c r="BW143" s="48">
        <v>0</v>
      </c>
      <c r="BX143" s="48">
        <v>76008</v>
      </c>
      <c r="BY143" s="48">
        <v>0</v>
      </c>
      <c r="BZ143" s="48">
        <v>0</v>
      </c>
      <c r="CA143" s="48">
        <v>0</v>
      </c>
      <c r="CB143" s="48">
        <v>0</v>
      </c>
      <c r="CC143" s="48">
        <v>17189</v>
      </c>
      <c r="CD143" s="48">
        <v>0</v>
      </c>
      <c r="CE143" s="48">
        <v>93197</v>
      </c>
      <c r="CF143" s="48">
        <v>0</v>
      </c>
      <c r="CG143" s="48">
        <v>0</v>
      </c>
      <c r="CH143" s="48">
        <v>0</v>
      </c>
      <c r="CI143" s="48">
        <v>0</v>
      </c>
      <c r="CJ143" s="48">
        <v>0</v>
      </c>
      <c r="CK143" s="48">
        <v>0</v>
      </c>
      <c r="CL143" s="48">
        <v>0</v>
      </c>
      <c r="CM143" s="48">
        <v>0</v>
      </c>
      <c r="CN143" s="48">
        <v>0</v>
      </c>
      <c r="CO143" s="48">
        <v>0</v>
      </c>
      <c r="CP143" s="48">
        <v>0</v>
      </c>
      <c r="CQ143" s="48">
        <v>0</v>
      </c>
      <c r="CR143" s="48">
        <v>0</v>
      </c>
      <c r="CS143" s="48">
        <v>0</v>
      </c>
      <c r="CT143" s="48">
        <v>0</v>
      </c>
      <c r="CU143" s="48">
        <v>0</v>
      </c>
      <c r="CV143" s="48">
        <v>0</v>
      </c>
      <c r="CW143" s="48">
        <v>0</v>
      </c>
      <c r="CX143" s="48">
        <v>0</v>
      </c>
      <c r="CY143" s="48">
        <v>0</v>
      </c>
      <c r="CZ143" s="48">
        <v>0</v>
      </c>
      <c r="DA143" s="48">
        <v>0</v>
      </c>
      <c r="DB143" s="48">
        <v>0</v>
      </c>
      <c r="DC143" s="48">
        <v>0</v>
      </c>
      <c r="DD143" s="48">
        <v>0</v>
      </c>
      <c r="DE143" s="48">
        <v>0</v>
      </c>
      <c r="DF143" s="48">
        <v>0</v>
      </c>
      <c r="DG143" s="48">
        <v>0</v>
      </c>
      <c r="DH143" s="48">
        <v>0</v>
      </c>
      <c r="DI143" s="48">
        <v>0</v>
      </c>
      <c r="DJ143" s="48">
        <v>0</v>
      </c>
      <c r="DK143" s="48">
        <v>0</v>
      </c>
      <c r="DL143" s="48">
        <v>0</v>
      </c>
      <c r="DM143" s="48">
        <v>0</v>
      </c>
      <c r="DN143" s="48">
        <v>0</v>
      </c>
      <c r="DO143" s="48">
        <v>0</v>
      </c>
      <c r="DP143" s="48">
        <v>0</v>
      </c>
      <c r="DQ143" s="48">
        <v>0</v>
      </c>
      <c r="DR143" s="48">
        <v>0</v>
      </c>
      <c r="DS143" s="48">
        <v>0</v>
      </c>
      <c r="DU143" s="48">
        <v>2147836</v>
      </c>
      <c r="DV143" s="48">
        <v>0</v>
      </c>
      <c r="DW143" s="48">
        <v>0</v>
      </c>
      <c r="DX143" s="48">
        <v>0</v>
      </c>
      <c r="DY143" s="48">
        <v>0</v>
      </c>
      <c r="DZ143" s="48">
        <v>286.61700000000002</v>
      </c>
      <c r="EA143" s="48">
        <v>96877</v>
      </c>
      <c r="EB143" s="48">
        <v>338</v>
      </c>
      <c r="EC143" s="48">
        <v>96877</v>
      </c>
      <c r="ED143" s="48">
        <v>0</v>
      </c>
      <c r="EE143" s="48">
        <v>2050959</v>
      </c>
      <c r="EG143" s="48">
        <v>0</v>
      </c>
      <c r="EH143" s="48">
        <v>0</v>
      </c>
      <c r="EI143" s="48">
        <v>0</v>
      </c>
      <c r="EJ143" s="48">
        <v>0</v>
      </c>
      <c r="EK143" s="48">
        <v>0</v>
      </c>
      <c r="EL143" s="48">
        <v>0</v>
      </c>
      <c r="EM143" s="48">
        <v>0</v>
      </c>
      <c r="EN143" s="48">
        <v>0</v>
      </c>
      <c r="EO143" s="48">
        <v>0</v>
      </c>
      <c r="EP143" s="48">
        <v>0</v>
      </c>
      <c r="EQ143" s="48">
        <v>0</v>
      </c>
      <c r="ER143" s="48">
        <v>0</v>
      </c>
      <c r="ES143" s="48">
        <v>0</v>
      </c>
      <c r="ET143" s="48">
        <v>0</v>
      </c>
      <c r="EU143" s="48">
        <v>0</v>
      </c>
      <c r="EV143" s="48">
        <v>0</v>
      </c>
      <c r="EW143" s="48">
        <v>0</v>
      </c>
      <c r="EX143" s="48">
        <v>2255767</v>
      </c>
      <c r="EY143" s="48">
        <v>139683</v>
      </c>
      <c r="EZ143" s="48">
        <v>2255767</v>
      </c>
      <c r="FA143" s="48">
        <v>0</v>
      </c>
      <c r="FB143" s="48">
        <v>0</v>
      </c>
      <c r="FC143" s="48">
        <v>0</v>
      </c>
      <c r="FD143" s="48">
        <v>65125</v>
      </c>
      <c r="FE143" s="48">
        <v>0</v>
      </c>
      <c r="FF143" s="48">
        <v>0</v>
      </c>
      <c r="FG143" s="48">
        <v>0</v>
      </c>
      <c r="FH143" s="48">
        <v>0</v>
      </c>
      <c r="FJ143" s="48">
        <v>0</v>
      </c>
      <c r="FK143" s="48">
        <v>0</v>
      </c>
      <c r="FL143" s="48">
        <v>0</v>
      </c>
      <c r="FM143" s="48">
        <v>0</v>
      </c>
      <c r="FO143" s="48">
        <v>0</v>
      </c>
      <c r="FP143" s="48">
        <v>0</v>
      </c>
      <c r="FQ143" s="48" t="s">
        <v>575</v>
      </c>
      <c r="FR143" s="48">
        <v>337.89400000000001</v>
      </c>
      <c r="FS143" s="48">
        <v>0</v>
      </c>
      <c r="FT143" s="48">
        <v>0</v>
      </c>
      <c r="FU143" s="48">
        <v>0</v>
      </c>
      <c r="FV143" s="48">
        <v>0</v>
      </c>
      <c r="FW143" s="48">
        <v>0</v>
      </c>
      <c r="FX143" s="48">
        <v>0</v>
      </c>
      <c r="FY143" s="48">
        <v>0</v>
      </c>
      <c r="FZ143" s="48">
        <v>0</v>
      </c>
      <c r="GA143" s="48">
        <v>0</v>
      </c>
      <c r="GB143" s="52">
        <v>5.3545445599999998E-2</v>
      </c>
      <c r="GC143" s="52">
        <v>4.68582762E-2</v>
      </c>
      <c r="GD143" s="48">
        <v>0</v>
      </c>
      <c r="GE143" s="48">
        <v>0</v>
      </c>
      <c r="GM143" s="48">
        <v>0</v>
      </c>
      <c r="GN143" s="48">
        <v>0</v>
      </c>
      <c r="GP143" s="48">
        <v>0</v>
      </c>
      <c r="GQ143" s="48">
        <v>0</v>
      </c>
      <c r="GR143" s="48">
        <v>0</v>
      </c>
      <c r="GS143" s="48">
        <v>434.99799999999999</v>
      </c>
      <c r="GT143" s="48">
        <v>2352644</v>
      </c>
      <c r="GU143" s="48">
        <v>0</v>
      </c>
      <c r="GV143" s="48">
        <v>2143957</v>
      </c>
      <c r="GW143" s="48">
        <v>0</v>
      </c>
      <c r="GX143" s="48">
        <v>0</v>
      </c>
      <c r="GY143" s="48">
        <v>0</v>
      </c>
      <c r="GZ143" s="48">
        <v>0</v>
      </c>
      <c r="HA143" s="48">
        <v>0</v>
      </c>
      <c r="HB143" s="48">
        <v>0</v>
      </c>
      <c r="HC143" s="48">
        <v>4804.7056220000004</v>
      </c>
      <c r="HD143" s="48">
        <v>333.97899999999998</v>
      </c>
      <c r="HE143" s="48">
        <v>1</v>
      </c>
      <c r="HF143" s="48">
        <v>0</v>
      </c>
      <c r="HG143" s="48">
        <v>5078</v>
      </c>
      <c r="HH143" s="48">
        <v>5078</v>
      </c>
      <c r="HI143" s="48">
        <v>1</v>
      </c>
      <c r="HJ143" s="48">
        <v>16.8947</v>
      </c>
      <c r="HK143" s="48">
        <v>0</v>
      </c>
      <c r="HL143" s="48">
        <v>0</v>
      </c>
      <c r="HM143" s="48">
        <v>0</v>
      </c>
      <c r="HN143" s="48">
        <v>0</v>
      </c>
      <c r="HO143" s="48">
        <v>0</v>
      </c>
      <c r="HP143" s="48">
        <v>0</v>
      </c>
      <c r="HQ143" s="48">
        <v>0</v>
      </c>
      <c r="HR143" s="48">
        <v>0</v>
      </c>
      <c r="HS143" s="48">
        <v>0.97309000000000001</v>
      </c>
      <c r="HT143" s="48">
        <v>2090038</v>
      </c>
      <c r="HU143" s="48">
        <v>0</v>
      </c>
      <c r="HV143" s="48">
        <v>0</v>
      </c>
      <c r="HW143" s="48">
        <v>384046</v>
      </c>
      <c r="HX143" s="48">
        <v>192023</v>
      </c>
      <c r="HY143" s="48">
        <v>0</v>
      </c>
      <c r="IA143" s="48">
        <v>0</v>
      </c>
      <c r="IB143" s="48">
        <v>0</v>
      </c>
      <c r="IC143" s="48">
        <v>0</v>
      </c>
      <c r="ID143" s="48">
        <v>0</v>
      </c>
      <c r="IE143" s="48">
        <v>0</v>
      </c>
      <c r="IF143" s="48">
        <v>0</v>
      </c>
      <c r="IG143" s="48">
        <v>0</v>
      </c>
      <c r="IH143" s="48">
        <v>2143957</v>
      </c>
      <c r="II143" s="48">
        <v>96877</v>
      </c>
      <c r="IJ143" s="48">
        <v>111810</v>
      </c>
      <c r="IK143" s="48">
        <v>0</v>
      </c>
      <c r="IL143" s="48">
        <v>208687</v>
      </c>
      <c r="IP143" s="48">
        <v>9095</v>
      </c>
      <c r="IQ143" s="48">
        <v>0</v>
      </c>
      <c r="IR143" s="48">
        <v>0</v>
      </c>
      <c r="IS143" s="48">
        <v>0</v>
      </c>
      <c r="IT143" s="48">
        <v>0</v>
      </c>
      <c r="IU143" s="48">
        <v>0</v>
      </c>
      <c r="IV143" s="48">
        <v>1</v>
      </c>
      <c r="IW143" s="48">
        <v>0</v>
      </c>
      <c r="IX143" s="48">
        <v>0</v>
      </c>
    </row>
    <row r="144" spans="1:258" s="48" customFormat="1">
      <c r="A144" s="47">
        <v>101868</v>
      </c>
      <c r="C144" s="48">
        <v>4</v>
      </c>
      <c r="E144" s="48">
        <v>0</v>
      </c>
      <c r="F144" s="48" t="s">
        <v>330</v>
      </c>
      <c r="G144" s="48">
        <v>1</v>
      </c>
      <c r="H144" s="48">
        <v>0</v>
      </c>
      <c r="I144" s="48" t="s">
        <v>537</v>
      </c>
      <c r="J144" s="48">
        <v>0</v>
      </c>
      <c r="L144" s="48">
        <v>12</v>
      </c>
      <c r="M144" s="48" t="s">
        <v>538</v>
      </c>
      <c r="N144" s="48" t="s">
        <v>537</v>
      </c>
      <c r="O144" s="48" t="s">
        <v>537</v>
      </c>
      <c r="P144" s="48">
        <v>0</v>
      </c>
      <c r="R144" s="48">
        <v>0</v>
      </c>
      <c r="S144" s="48">
        <v>0</v>
      </c>
      <c r="T144" s="48">
        <v>0</v>
      </c>
      <c r="U144" s="48">
        <v>0</v>
      </c>
      <c r="V144" s="48">
        <v>0</v>
      </c>
      <c r="W144" s="48">
        <v>0</v>
      </c>
      <c r="X144" s="48">
        <v>0</v>
      </c>
      <c r="Y144" s="48">
        <v>0</v>
      </c>
      <c r="Z144" s="48">
        <v>0</v>
      </c>
      <c r="AA144" s="48">
        <v>0</v>
      </c>
      <c r="AB144" s="48">
        <v>0</v>
      </c>
      <c r="AC144" s="48">
        <v>0</v>
      </c>
      <c r="AD144" s="48">
        <v>0</v>
      </c>
      <c r="AE144" s="48">
        <v>0</v>
      </c>
      <c r="AF144" s="48">
        <v>0</v>
      </c>
      <c r="AG144" s="48">
        <v>0</v>
      </c>
      <c r="AH144" s="48">
        <v>0</v>
      </c>
      <c r="AI144" s="48">
        <v>0</v>
      </c>
      <c r="AJ144" s="48">
        <v>0</v>
      </c>
      <c r="AK144" s="48">
        <v>0</v>
      </c>
      <c r="AL144" s="48">
        <v>0</v>
      </c>
      <c r="AM144" s="48">
        <v>0</v>
      </c>
      <c r="AN144" s="48">
        <v>0</v>
      </c>
      <c r="AO144" s="48">
        <v>0</v>
      </c>
      <c r="AP144" s="48">
        <v>0</v>
      </c>
      <c r="AQ144" s="48">
        <v>0</v>
      </c>
      <c r="AR144" s="48">
        <v>0</v>
      </c>
      <c r="AS144" s="48">
        <v>0</v>
      </c>
      <c r="AT144" s="48">
        <v>0</v>
      </c>
      <c r="AU144" s="48">
        <v>0</v>
      </c>
      <c r="AV144" s="48">
        <v>0</v>
      </c>
      <c r="AW144" s="48">
        <v>0</v>
      </c>
      <c r="AX144" s="48">
        <v>0</v>
      </c>
      <c r="AY144" s="48">
        <v>0</v>
      </c>
      <c r="AZ144" s="48">
        <v>0</v>
      </c>
      <c r="BA144" s="48">
        <v>0</v>
      </c>
      <c r="BB144" s="48">
        <v>0</v>
      </c>
      <c r="BC144" s="48">
        <v>0</v>
      </c>
      <c r="BD144" s="48">
        <v>0</v>
      </c>
      <c r="BE144" s="48">
        <v>0</v>
      </c>
      <c r="BF144" s="48">
        <v>0</v>
      </c>
      <c r="BG144" s="48">
        <v>0</v>
      </c>
      <c r="BH144" s="48">
        <v>0</v>
      </c>
      <c r="BI144" s="48">
        <v>1</v>
      </c>
      <c r="BJ144" s="48">
        <v>0</v>
      </c>
      <c r="BK144" s="48">
        <v>5078</v>
      </c>
      <c r="BL144" s="48">
        <v>6152</v>
      </c>
      <c r="BM144" s="48">
        <v>0</v>
      </c>
      <c r="BN144" s="48">
        <v>0</v>
      </c>
      <c r="BO144" s="48">
        <v>0</v>
      </c>
      <c r="BP144" s="48">
        <v>0</v>
      </c>
      <c r="BQ144" s="48">
        <v>0</v>
      </c>
      <c r="BR144" s="48">
        <v>0</v>
      </c>
      <c r="BS144" s="48">
        <v>0</v>
      </c>
      <c r="BT144" s="48">
        <v>0</v>
      </c>
      <c r="BU144" s="48">
        <v>0</v>
      </c>
      <c r="BV144" s="48">
        <v>0</v>
      </c>
      <c r="BW144" s="48">
        <v>0</v>
      </c>
      <c r="BX144" s="48">
        <v>0</v>
      </c>
      <c r="BY144" s="48">
        <v>0</v>
      </c>
      <c r="BZ144" s="48">
        <v>0</v>
      </c>
      <c r="CA144" s="48">
        <v>0</v>
      </c>
      <c r="CB144" s="48">
        <v>0</v>
      </c>
      <c r="CC144" s="48">
        <v>0</v>
      </c>
      <c r="CD144" s="48">
        <v>0</v>
      </c>
      <c r="CE144" s="48">
        <v>0</v>
      </c>
      <c r="CF144" s="48">
        <v>0</v>
      </c>
      <c r="CG144" s="48">
        <v>0</v>
      </c>
      <c r="CH144" s="48">
        <v>0</v>
      </c>
      <c r="CI144" s="48">
        <v>0</v>
      </c>
      <c r="CJ144" s="48">
        <v>0</v>
      </c>
      <c r="CK144" s="48">
        <v>0</v>
      </c>
      <c r="CL144" s="48">
        <v>0</v>
      </c>
      <c r="CM144" s="48">
        <v>0</v>
      </c>
      <c r="CN144" s="48">
        <v>0</v>
      </c>
      <c r="CO144" s="48">
        <v>0</v>
      </c>
      <c r="CP144" s="48">
        <v>0</v>
      </c>
      <c r="CQ144" s="48">
        <v>0</v>
      </c>
      <c r="CR144" s="48">
        <v>0</v>
      </c>
      <c r="CS144" s="48">
        <v>0</v>
      </c>
      <c r="CT144" s="48">
        <v>0</v>
      </c>
      <c r="CU144" s="48">
        <v>0</v>
      </c>
      <c r="CV144" s="48">
        <v>0</v>
      </c>
      <c r="CW144" s="48">
        <v>0</v>
      </c>
      <c r="CX144" s="48">
        <v>0</v>
      </c>
      <c r="CY144" s="48">
        <v>0</v>
      </c>
      <c r="CZ144" s="48">
        <v>0</v>
      </c>
      <c r="DA144" s="48">
        <v>0</v>
      </c>
      <c r="DB144" s="48">
        <v>0</v>
      </c>
      <c r="DC144" s="48">
        <v>0</v>
      </c>
      <c r="DD144" s="48">
        <v>0</v>
      </c>
      <c r="DE144" s="48">
        <v>0</v>
      </c>
      <c r="DF144" s="48">
        <v>0</v>
      </c>
      <c r="DG144" s="48">
        <v>0</v>
      </c>
      <c r="DH144" s="48">
        <v>0</v>
      </c>
      <c r="DI144" s="48">
        <v>0</v>
      </c>
      <c r="DJ144" s="48">
        <v>0</v>
      </c>
      <c r="DK144" s="48">
        <v>0</v>
      </c>
      <c r="DL144" s="48">
        <v>0</v>
      </c>
      <c r="DM144" s="48">
        <v>0</v>
      </c>
      <c r="DN144" s="48">
        <v>0</v>
      </c>
      <c r="DO144" s="48">
        <v>0</v>
      </c>
      <c r="DP144" s="48">
        <v>0</v>
      </c>
      <c r="DQ144" s="48">
        <v>0</v>
      </c>
      <c r="DR144" s="48">
        <v>0</v>
      </c>
      <c r="DS144" s="48">
        <v>0</v>
      </c>
      <c r="DU144" s="48">
        <v>0</v>
      </c>
      <c r="DV144" s="48">
        <v>0</v>
      </c>
      <c r="DW144" s="48">
        <v>0</v>
      </c>
      <c r="DX144" s="48">
        <v>0</v>
      </c>
      <c r="DY144" s="48">
        <v>0</v>
      </c>
      <c r="DZ144" s="48">
        <v>286.61700000000002</v>
      </c>
      <c r="EA144" s="48">
        <v>0</v>
      </c>
      <c r="EB144" s="48">
        <v>0</v>
      </c>
      <c r="EC144" s="48">
        <v>0</v>
      </c>
      <c r="ED144" s="48">
        <v>0</v>
      </c>
      <c r="EE144" s="48">
        <v>0</v>
      </c>
      <c r="EG144" s="48">
        <v>0</v>
      </c>
      <c r="EH144" s="48">
        <v>0</v>
      </c>
      <c r="EI144" s="48">
        <v>0</v>
      </c>
      <c r="EJ144" s="48">
        <v>0</v>
      </c>
      <c r="EK144" s="48">
        <v>0</v>
      </c>
      <c r="EL144" s="48">
        <v>0</v>
      </c>
      <c r="EM144" s="48">
        <v>0</v>
      </c>
      <c r="EN144" s="48">
        <v>0</v>
      </c>
      <c r="EO144" s="48">
        <v>0</v>
      </c>
      <c r="EP144" s="48">
        <v>0</v>
      </c>
      <c r="EQ144" s="48">
        <v>0</v>
      </c>
      <c r="ER144" s="48">
        <v>0</v>
      </c>
      <c r="ES144" s="48">
        <v>0</v>
      </c>
      <c r="ET144" s="48">
        <v>0</v>
      </c>
      <c r="EU144" s="48">
        <v>0</v>
      </c>
      <c r="EV144" s="48">
        <v>0</v>
      </c>
      <c r="EW144" s="48">
        <v>0</v>
      </c>
      <c r="EX144" s="48">
        <v>0</v>
      </c>
      <c r="EY144" s="48">
        <v>0</v>
      </c>
      <c r="EZ144" s="48">
        <v>0</v>
      </c>
      <c r="FA144" s="48">
        <v>0</v>
      </c>
      <c r="FB144" s="48">
        <v>0</v>
      </c>
      <c r="FC144" s="48">
        <v>0</v>
      </c>
      <c r="FD144" s="48">
        <v>0</v>
      </c>
      <c r="FE144" s="48">
        <v>0</v>
      </c>
      <c r="FF144" s="48">
        <v>0</v>
      </c>
      <c r="FG144" s="48">
        <v>0</v>
      </c>
      <c r="FH144" s="48">
        <v>0</v>
      </c>
      <c r="FJ144" s="48">
        <v>0</v>
      </c>
      <c r="FK144" s="48">
        <v>0</v>
      </c>
      <c r="FL144" s="48">
        <v>0</v>
      </c>
      <c r="FM144" s="48">
        <v>0</v>
      </c>
      <c r="FO144" s="48">
        <v>0</v>
      </c>
      <c r="FP144" s="48">
        <v>0</v>
      </c>
      <c r="FQ144" s="48" t="s">
        <v>790</v>
      </c>
      <c r="FR144" s="48">
        <v>0</v>
      </c>
      <c r="FS144" s="48">
        <v>0</v>
      </c>
      <c r="FT144" s="48">
        <v>0</v>
      </c>
      <c r="FU144" s="48">
        <v>0</v>
      </c>
      <c r="FV144" s="48">
        <v>0</v>
      </c>
      <c r="FW144" s="48">
        <v>0</v>
      </c>
      <c r="FX144" s="48">
        <v>0</v>
      </c>
      <c r="FY144" s="48">
        <v>0</v>
      </c>
      <c r="FZ144" s="48">
        <v>0</v>
      </c>
      <c r="GA144" s="48">
        <v>0</v>
      </c>
      <c r="GB144" s="52">
        <v>5.3545445599999998E-2</v>
      </c>
      <c r="GC144" s="52">
        <v>4.68582762E-2</v>
      </c>
      <c r="GD144" s="48">
        <v>0</v>
      </c>
      <c r="GE144" s="48">
        <v>0</v>
      </c>
      <c r="GM144" s="48">
        <v>0</v>
      </c>
      <c r="GN144" s="48">
        <v>0</v>
      </c>
      <c r="GP144" s="48">
        <v>0</v>
      </c>
      <c r="GQ144" s="48">
        <v>0</v>
      </c>
      <c r="GR144" s="48">
        <v>0</v>
      </c>
      <c r="GS144" s="48">
        <v>0</v>
      </c>
      <c r="GT144" s="48">
        <v>0</v>
      </c>
      <c r="GU144" s="48">
        <v>0</v>
      </c>
      <c r="GV144" s="48">
        <v>0</v>
      </c>
      <c r="GW144" s="48">
        <v>0</v>
      </c>
      <c r="GX144" s="48">
        <v>0</v>
      </c>
      <c r="GY144" s="48">
        <v>0</v>
      </c>
      <c r="GZ144" s="48">
        <v>0</v>
      </c>
      <c r="HA144" s="48">
        <v>0</v>
      </c>
      <c r="HB144" s="48">
        <v>0</v>
      </c>
      <c r="HC144" s="48">
        <v>4804.7056220000004</v>
      </c>
      <c r="HD144" s="48">
        <v>0</v>
      </c>
      <c r="HE144" s="48">
        <v>1</v>
      </c>
      <c r="HF144" s="48">
        <v>0</v>
      </c>
      <c r="HG144" s="48">
        <v>5078</v>
      </c>
      <c r="HH144" s="48">
        <v>5078</v>
      </c>
      <c r="HI144" s="48">
        <v>1</v>
      </c>
      <c r="HJ144" s="48">
        <v>0</v>
      </c>
      <c r="HK144" s="48">
        <v>0</v>
      </c>
      <c r="HL144" s="48">
        <v>0</v>
      </c>
      <c r="HM144" s="48">
        <v>0</v>
      </c>
      <c r="HN144" s="48">
        <v>0</v>
      </c>
      <c r="HO144" s="48">
        <v>0</v>
      </c>
      <c r="HP144" s="48">
        <v>0</v>
      </c>
      <c r="HQ144" s="48">
        <v>0</v>
      </c>
      <c r="HR144" s="48">
        <v>0</v>
      </c>
      <c r="HS144" s="48">
        <v>0.97309000000000001</v>
      </c>
      <c r="HT144" s="48">
        <v>0</v>
      </c>
      <c r="HU144" s="48">
        <v>0</v>
      </c>
      <c r="HV144" s="48">
        <v>0</v>
      </c>
      <c r="HW144" s="48">
        <v>384046</v>
      </c>
      <c r="HX144" s="48">
        <v>192023</v>
      </c>
      <c r="HY144" s="48">
        <v>0</v>
      </c>
      <c r="IA144" s="48">
        <v>0</v>
      </c>
      <c r="IB144" s="48">
        <v>0</v>
      </c>
      <c r="IC144" s="48">
        <v>0</v>
      </c>
      <c r="ID144" s="48">
        <v>0</v>
      </c>
      <c r="IE144" s="48">
        <v>0</v>
      </c>
      <c r="IF144" s="48">
        <v>0</v>
      </c>
      <c r="IG144" s="48">
        <v>0</v>
      </c>
      <c r="IH144" s="48">
        <v>0</v>
      </c>
      <c r="II144" s="48">
        <v>0</v>
      </c>
      <c r="IJ144" s="48">
        <v>0</v>
      </c>
      <c r="IK144" s="48">
        <v>0</v>
      </c>
      <c r="IL144" s="48">
        <v>0</v>
      </c>
      <c r="IP144" s="48">
        <v>9095</v>
      </c>
      <c r="IQ144" s="48">
        <v>0</v>
      </c>
      <c r="IR144" s="48">
        <v>0</v>
      </c>
      <c r="IS144" s="48">
        <v>0</v>
      </c>
      <c r="IT144" s="48">
        <v>0</v>
      </c>
      <c r="IU144" s="48">
        <v>0</v>
      </c>
      <c r="IV144" s="48">
        <v>1</v>
      </c>
      <c r="IW144" s="48">
        <v>0</v>
      </c>
      <c r="IX144" s="48">
        <v>0</v>
      </c>
    </row>
    <row r="145" spans="1:258" s="48" customFormat="1">
      <c r="A145" s="47">
        <v>101869</v>
      </c>
      <c r="C145" s="48">
        <v>4</v>
      </c>
      <c r="E145" s="48">
        <v>0</v>
      </c>
      <c r="F145" s="48" t="s">
        <v>330</v>
      </c>
      <c r="G145" s="48">
        <v>1</v>
      </c>
      <c r="H145" s="48">
        <v>0</v>
      </c>
      <c r="I145" s="48" t="s">
        <v>537</v>
      </c>
      <c r="J145" s="48">
        <v>0</v>
      </c>
      <c r="L145" s="48">
        <v>12</v>
      </c>
      <c r="M145" s="48" t="s">
        <v>538</v>
      </c>
      <c r="N145" s="48" t="s">
        <v>537</v>
      </c>
      <c r="O145" s="48" t="s">
        <v>537</v>
      </c>
      <c r="P145" s="48">
        <v>0</v>
      </c>
      <c r="R145" s="48">
        <v>0</v>
      </c>
      <c r="S145" s="48">
        <v>0</v>
      </c>
      <c r="T145" s="48">
        <v>0</v>
      </c>
      <c r="U145" s="48">
        <v>0</v>
      </c>
      <c r="V145" s="48">
        <v>0</v>
      </c>
      <c r="W145" s="48">
        <v>0</v>
      </c>
      <c r="X145" s="48">
        <v>0</v>
      </c>
      <c r="Y145" s="48">
        <v>0</v>
      </c>
      <c r="Z145" s="48">
        <v>0</v>
      </c>
      <c r="AA145" s="48">
        <v>0</v>
      </c>
      <c r="AB145" s="48">
        <v>0</v>
      </c>
      <c r="AC145" s="48">
        <v>0</v>
      </c>
      <c r="AD145" s="48">
        <v>0</v>
      </c>
      <c r="AE145" s="48">
        <v>0</v>
      </c>
      <c r="AF145" s="48">
        <v>0</v>
      </c>
      <c r="AG145" s="48">
        <v>0</v>
      </c>
      <c r="AH145" s="48">
        <v>0</v>
      </c>
      <c r="AI145" s="48">
        <v>0</v>
      </c>
      <c r="AJ145" s="48">
        <v>0</v>
      </c>
      <c r="AK145" s="48">
        <v>0</v>
      </c>
      <c r="AL145" s="48">
        <v>0</v>
      </c>
      <c r="AM145" s="48">
        <v>0</v>
      </c>
      <c r="AN145" s="48">
        <v>0</v>
      </c>
      <c r="AO145" s="48">
        <v>0</v>
      </c>
      <c r="AP145" s="48">
        <v>0</v>
      </c>
      <c r="AQ145" s="48">
        <v>0</v>
      </c>
      <c r="AR145" s="48">
        <v>0</v>
      </c>
      <c r="AS145" s="48">
        <v>0</v>
      </c>
      <c r="AT145" s="48">
        <v>0</v>
      </c>
      <c r="AU145" s="48">
        <v>0</v>
      </c>
      <c r="AV145" s="48">
        <v>0</v>
      </c>
      <c r="AW145" s="48">
        <v>0</v>
      </c>
      <c r="AX145" s="48">
        <v>0</v>
      </c>
      <c r="AY145" s="48">
        <v>0</v>
      </c>
      <c r="AZ145" s="48">
        <v>0</v>
      </c>
      <c r="BA145" s="48">
        <v>0</v>
      </c>
      <c r="BB145" s="48">
        <v>0</v>
      </c>
      <c r="BC145" s="48">
        <v>0</v>
      </c>
      <c r="BD145" s="48">
        <v>0</v>
      </c>
      <c r="BE145" s="48">
        <v>0</v>
      </c>
      <c r="BF145" s="48">
        <v>0</v>
      </c>
      <c r="BG145" s="48">
        <v>0</v>
      </c>
      <c r="BH145" s="48">
        <v>0</v>
      </c>
      <c r="BI145" s="48">
        <v>1</v>
      </c>
      <c r="BJ145" s="48">
        <v>0</v>
      </c>
      <c r="BK145" s="48">
        <v>5078</v>
      </c>
      <c r="BL145" s="48">
        <v>6152</v>
      </c>
      <c r="BM145" s="48">
        <v>0</v>
      </c>
      <c r="BN145" s="48">
        <v>0</v>
      </c>
      <c r="BO145" s="48">
        <v>0</v>
      </c>
      <c r="BP145" s="48">
        <v>0</v>
      </c>
      <c r="BQ145" s="48">
        <v>0</v>
      </c>
      <c r="BR145" s="48">
        <v>0</v>
      </c>
      <c r="BS145" s="48">
        <v>0</v>
      </c>
      <c r="BT145" s="48">
        <v>0</v>
      </c>
      <c r="BU145" s="48">
        <v>0</v>
      </c>
      <c r="BV145" s="48">
        <v>0</v>
      </c>
      <c r="BW145" s="48">
        <v>0</v>
      </c>
      <c r="BX145" s="48">
        <v>0</v>
      </c>
      <c r="BY145" s="48">
        <v>0</v>
      </c>
      <c r="BZ145" s="48">
        <v>0</v>
      </c>
      <c r="CA145" s="48">
        <v>0</v>
      </c>
      <c r="CB145" s="48">
        <v>0</v>
      </c>
      <c r="CC145" s="48">
        <v>0</v>
      </c>
      <c r="CD145" s="48">
        <v>0</v>
      </c>
      <c r="CE145" s="48">
        <v>0</v>
      </c>
      <c r="CF145" s="48">
        <v>0</v>
      </c>
      <c r="CG145" s="48">
        <v>0</v>
      </c>
      <c r="CH145" s="48">
        <v>0</v>
      </c>
      <c r="CI145" s="48">
        <v>0</v>
      </c>
      <c r="CJ145" s="48">
        <v>0</v>
      </c>
      <c r="CK145" s="48">
        <v>0</v>
      </c>
      <c r="CL145" s="48">
        <v>0</v>
      </c>
      <c r="CM145" s="48">
        <v>0</v>
      </c>
      <c r="CN145" s="48">
        <v>0</v>
      </c>
      <c r="CO145" s="48">
        <v>0</v>
      </c>
      <c r="CP145" s="48">
        <v>0</v>
      </c>
      <c r="CQ145" s="48">
        <v>0</v>
      </c>
      <c r="CR145" s="48">
        <v>0</v>
      </c>
      <c r="CS145" s="48">
        <v>0</v>
      </c>
      <c r="CT145" s="48">
        <v>0</v>
      </c>
      <c r="CU145" s="48">
        <v>0</v>
      </c>
      <c r="CV145" s="48">
        <v>0</v>
      </c>
      <c r="CW145" s="48">
        <v>0</v>
      </c>
      <c r="CX145" s="48">
        <v>0</v>
      </c>
      <c r="CY145" s="48">
        <v>0</v>
      </c>
      <c r="CZ145" s="48">
        <v>0</v>
      </c>
      <c r="DA145" s="48">
        <v>0</v>
      </c>
      <c r="DB145" s="48">
        <v>0</v>
      </c>
      <c r="DC145" s="48">
        <v>0</v>
      </c>
      <c r="DD145" s="48">
        <v>0</v>
      </c>
      <c r="DE145" s="48">
        <v>0</v>
      </c>
      <c r="DF145" s="48">
        <v>0</v>
      </c>
      <c r="DG145" s="48">
        <v>0</v>
      </c>
      <c r="DH145" s="48">
        <v>0</v>
      </c>
      <c r="DI145" s="48">
        <v>0</v>
      </c>
      <c r="DJ145" s="48">
        <v>0</v>
      </c>
      <c r="DK145" s="48">
        <v>0</v>
      </c>
      <c r="DL145" s="48">
        <v>0</v>
      </c>
      <c r="DM145" s="48">
        <v>0</v>
      </c>
      <c r="DN145" s="48">
        <v>0</v>
      </c>
      <c r="DO145" s="48">
        <v>0</v>
      </c>
      <c r="DP145" s="48">
        <v>0</v>
      </c>
      <c r="DQ145" s="48">
        <v>0</v>
      </c>
      <c r="DR145" s="48">
        <v>0</v>
      </c>
      <c r="DS145" s="48">
        <v>0</v>
      </c>
      <c r="DU145" s="48">
        <v>0</v>
      </c>
      <c r="DV145" s="48">
        <v>0</v>
      </c>
      <c r="DW145" s="48">
        <v>0</v>
      </c>
      <c r="DX145" s="48">
        <v>0</v>
      </c>
      <c r="DY145" s="48">
        <v>0</v>
      </c>
      <c r="DZ145" s="48">
        <v>286.61700000000002</v>
      </c>
      <c r="EA145" s="48">
        <v>0</v>
      </c>
      <c r="EB145" s="48">
        <v>0</v>
      </c>
      <c r="EC145" s="48">
        <v>0</v>
      </c>
      <c r="ED145" s="48">
        <v>0</v>
      </c>
      <c r="EE145" s="48">
        <v>0</v>
      </c>
      <c r="EG145" s="48">
        <v>0</v>
      </c>
      <c r="EH145" s="48">
        <v>0</v>
      </c>
      <c r="EI145" s="48">
        <v>0</v>
      </c>
      <c r="EJ145" s="48">
        <v>0</v>
      </c>
      <c r="EK145" s="48">
        <v>0</v>
      </c>
      <c r="EL145" s="48">
        <v>0</v>
      </c>
      <c r="EM145" s="48">
        <v>0</v>
      </c>
      <c r="EN145" s="48">
        <v>0</v>
      </c>
      <c r="EO145" s="48">
        <v>0</v>
      </c>
      <c r="EP145" s="48">
        <v>0</v>
      </c>
      <c r="EQ145" s="48">
        <v>0</v>
      </c>
      <c r="ER145" s="48">
        <v>0</v>
      </c>
      <c r="ES145" s="48">
        <v>0</v>
      </c>
      <c r="ET145" s="48">
        <v>0</v>
      </c>
      <c r="EU145" s="48">
        <v>0</v>
      </c>
      <c r="EV145" s="48">
        <v>0</v>
      </c>
      <c r="EW145" s="48">
        <v>0</v>
      </c>
      <c r="EX145" s="48">
        <v>0</v>
      </c>
      <c r="EY145" s="48">
        <v>0</v>
      </c>
      <c r="EZ145" s="48">
        <v>0</v>
      </c>
      <c r="FA145" s="48">
        <v>0</v>
      </c>
      <c r="FB145" s="48">
        <v>0</v>
      </c>
      <c r="FC145" s="48">
        <v>0</v>
      </c>
      <c r="FD145" s="48">
        <v>0</v>
      </c>
      <c r="FE145" s="48">
        <v>0</v>
      </c>
      <c r="FF145" s="48">
        <v>0</v>
      </c>
      <c r="FG145" s="48">
        <v>0</v>
      </c>
      <c r="FH145" s="48">
        <v>0</v>
      </c>
      <c r="FJ145" s="48">
        <v>0</v>
      </c>
      <c r="FK145" s="48">
        <v>0</v>
      </c>
      <c r="FL145" s="48">
        <v>0</v>
      </c>
      <c r="FM145" s="48">
        <v>0</v>
      </c>
      <c r="FO145" s="48">
        <v>0</v>
      </c>
      <c r="FP145" s="48">
        <v>0</v>
      </c>
      <c r="FQ145" s="48" t="s">
        <v>791</v>
      </c>
      <c r="FR145" s="48">
        <v>0</v>
      </c>
      <c r="FS145" s="48">
        <v>0</v>
      </c>
      <c r="FT145" s="48">
        <v>0</v>
      </c>
      <c r="FU145" s="48">
        <v>0</v>
      </c>
      <c r="FV145" s="48">
        <v>0</v>
      </c>
      <c r="FW145" s="48">
        <v>0</v>
      </c>
      <c r="FX145" s="48">
        <v>0</v>
      </c>
      <c r="FY145" s="48">
        <v>0</v>
      </c>
      <c r="FZ145" s="48">
        <v>0</v>
      </c>
      <c r="GA145" s="48">
        <v>0</v>
      </c>
      <c r="GB145" s="52">
        <v>5.3545445599999998E-2</v>
      </c>
      <c r="GC145" s="52">
        <v>4.68582762E-2</v>
      </c>
      <c r="GD145" s="48">
        <v>0</v>
      </c>
      <c r="GE145" s="48">
        <v>0</v>
      </c>
      <c r="GM145" s="48">
        <v>0</v>
      </c>
      <c r="GN145" s="48">
        <v>0</v>
      </c>
      <c r="GP145" s="48">
        <v>0</v>
      </c>
      <c r="GQ145" s="48">
        <v>0</v>
      </c>
      <c r="GR145" s="48">
        <v>0</v>
      </c>
      <c r="GS145" s="48">
        <v>0</v>
      </c>
      <c r="GT145" s="48">
        <v>0</v>
      </c>
      <c r="GU145" s="48">
        <v>0</v>
      </c>
      <c r="GV145" s="48">
        <v>0</v>
      </c>
      <c r="GW145" s="48">
        <v>0</v>
      </c>
      <c r="GX145" s="48">
        <v>0</v>
      </c>
      <c r="GY145" s="48">
        <v>0</v>
      </c>
      <c r="GZ145" s="48">
        <v>0</v>
      </c>
      <c r="HA145" s="48">
        <v>0</v>
      </c>
      <c r="HB145" s="48">
        <v>0</v>
      </c>
      <c r="HC145" s="48">
        <v>4804.7056220000004</v>
      </c>
      <c r="HD145" s="48">
        <v>0</v>
      </c>
      <c r="HE145" s="48">
        <v>1</v>
      </c>
      <c r="HF145" s="48">
        <v>0</v>
      </c>
      <c r="HG145" s="48">
        <v>5078</v>
      </c>
      <c r="HH145" s="48">
        <v>5078</v>
      </c>
      <c r="HI145" s="48">
        <v>1</v>
      </c>
      <c r="HJ145" s="48">
        <v>0</v>
      </c>
      <c r="HK145" s="48">
        <v>0</v>
      </c>
      <c r="HL145" s="48">
        <v>0</v>
      </c>
      <c r="HM145" s="48">
        <v>0</v>
      </c>
      <c r="HN145" s="48">
        <v>0</v>
      </c>
      <c r="HO145" s="48">
        <v>0</v>
      </c>
      <c r="HP145" s="48">
        <v>0</v>
      </c>
      <c r="HQ145" s="48">
        <v>0</v>
      </c>
      <c r="HR145" s="48">
        <v>0</v>
      </c>
      <c r="HS145" s="48">
        <v>0.97309000000000001</v>
      </c>
      <c r="HT145" s="48">
        <v>0</v>
      </c>
      <c r="HU145" s="48">
        <v>0</v>
      </c>
      <c r="HV145" s="48">
        <v>0</v>
      </c>
      <c r="HW145" s="48">
        <v>384046</v>
      </c>
      <c r="HX145" s="48">
        <v>192023</v>
      </c>
      <c r="HY145" s="48">
        <v>0</v>
      </c>
      <c r="IA145" s="48">
        <v>0</v>
      </c>
      <c r="IB145" s="48">
        <v>0</v>
      </c>
      <c r="IC145" s="48">
        <v>0</v>
      </c>
      <c r="ID145" s="48">
        <v>0</v>
      </c>
      <c r="IE145" s="48">
        <v>0</v>
      </c>
      <c r="IF145" s="48">
        <v>0</v>
      </c>
      <c r="IG145" s="48">
        <v>0</v>
      </c>
      <c r="IH145" s="48">
        <v>0</v>
      </c>
      <c r="II145" s="48">
        <v>0</v>
      </c>
      <c r="IJ145" s="48">
        <v>0</v>
      </c>
      <c r="IK145" s="48">
        <v>0</v>
      </c>
      <c r="IL145" s="48">
        <v>0</v>
      </c>
      <c r="IP145" s="48">
        <v>9095</v>
      </c>
      <c r="IQ145" s="48">
        <v>0</v>
      </c>
      <c r="IR145" s="48">
        <v>0</v>
      </c>
      <c r="IS145" s="48">
        <v>0</v>
      </c>
      <c r="IT145" s="48">
        <v>0</v>
      </c>
      <c r="IU145" s="48">
        <v>0</v>
      </c>
      <c r="IV145" s="48">
        <v>1</v>
      </c>
      <c r="IW145" s="48">
        <v>0</v>
      </c>
      <c r="IX145" s="48">
        <v>0</v>
      </c>
    </row>
    <row r="146" spans="1:258" s="48" customFormat="1">
      <c r="A146" s="47">
        <v>105801</v>
      </c>
      <c r="C146" s="48">
        <v>4</v>
      </c>
      <c r="E146" s="48">
        <v>0</v>
      </c>
      <c r="F146" s="48" t="s">
        <v>330</v>
      </c>
      <c r="G146" s="48">
        <v>1</v>
      </c>
      <c r="H146" s="48">
        <v>0</v>
      </c>
      <c r="I146" s="48" t="s">
        <v>537</v>
      </c>
      <c r="J146" s="48">
        <v>0</v>
      </c>
      <c r="L146" s="48">
        <v>12</v>
      </c>
      <c r="M146" s="48" t="s">
        <v>538</v>
      </c>
      <c r="N146" s="48" t="s">
        <v>537</v>
      </c>
      <c r="O146" s="48" t="s">
        <v>537</v>
      </c>
      <c r="P146" s="48">
        <v>0</v>
      </c>
      <c r="R146" s="48">
        <v>135.78899999999999</v>
      </c>
      <c r="S146" s="48">
        <v>0</v>
      </c>
      <c r="T146" s="48">
        <v>0</v>
      </c>
      <c r="U146" s="48">
        <v>0</v>
      </c>
      <c r="V146" s="48">
        <v>0</v>
      </c>
      <c r="W146" s="48">
        <v>0</v>
      </c>
      <c r="X146" s="48">
        <v>0</v>
      </c>
      <c r="Y146" s="48">
        <v>0</v>
      </c>
      <c r="Z146" s="48">
        <v>135.78899999999999</v>
      </c>
      <c r="AA146" s="48">
        <v>0</v>
      </c>
      <c r="AB146" s="48">
        <v>0</v>
      </c>
      <c r="AC146" s="48">
        <v>0</v>
      </c>
      <c r="AD146" s="48">
        <v>136.41999999999999</v>
      </c>
      <c r="AE146" s="48">
        <v>0</v>
      </c>
      <c r="AF146" s="48">
        <v>0</v>
      </c>
      <c r="AG146" s="48">
        <v>15.622999999999999</v>
      </c>
      <c r="AH146" s="48">
        <v>0</v>
      </c>
      <c r="AI146" s="48">
        <v>0</v>
      </c>
      <c r="AJ146" s="48">
        <v>0</v>
      </c>
      <c r="AK146" s="48">
        <v>0</v>
      </c>
      <c r="AL146" s="48">
        <v>0</v>
      </c>
      <c r="AM146" s="48">
        <v>0</v>
      </c>
      <c r="AN146" s="48">
        <v>0</v>
      </c>
      <c r="AO146" s="48">
        <v>0</v>
      </c>
      <c r="AP146" s="48">
        <v>0</v>
      </c>
      <c r="AQ146" s="48">
        <v>1</v>
      </c>
      <c r="AR146" s="48">
        <v>0</v>
      </c>
      <c r="AS146" s="48">
        <v>0</v>
      </c>
      <c r="AT146" s="48">
        <v>0</v>
      </c>
      <c r="AU146" s="48">
        <v>0</v>
      </c>
      <c r="AV146" s="48">
        <v>0</v>
      </c>
      <c r="AW146" s="48">
        <v>0</v>
      </c>
      <c r="AX146" s="48">
        <v>0</v>
      </c>
      <c r="AY146" s="48">
        <v>0</v>
      </c>
      <c r="AZ146" s="48">
        <v>0</v>
      </c>
      <c r="BA146" s="48">
        <v>18.891999999999999</v>
      </c>
      <c r="BB146" s="48">
        <v>116.89700000000001</v>
      </c>
      <c r="BC146" s="48">
        <v>73.5</v>
      </c>
      <c r="BD146" s="48">
        <v>0</v>
      </c>
      <c r="BE146" s="48">
        <v>0</v>
      </c>
      <c r="BF146" s="48">
        <v>0</v>
      </c>
      <c r="BG146" s="48">
        <v>0</v>
      </c>
      <c r="BH146" s="48">
        <v>0</v>
      </c>
      <c r="BI146" s="48">
        <v>1</v>
      </c>
      <c r="BJ146" s="48">
        <v>0</v>
      </c>
      <c r="BK146" s="48">
        <v>5078</v>
      </c>
      <c r="BL146" s="48">
        <v>6152</v>
      </c>
      <c r="BM146" s="48">
        <v>719150</v>
      </c>
      <c r="BN146" s="48">
        <v>0</v>
      </c>
      <c r="BO146" s="48">
        <v>76322</v>
      </c>
      <c r="BP146" s="48">
        <v>0</v>
      </c>
      <c r="BQ146" s="48">
        <v>0</v>
      </c>
      <c r="BR146" s="48">
        <v>0</v>
      </c>
      <c r="BS146" s="48">
        <v>0</v>
      </c>
      <c r="BT146" s="48">
        <v>90434</v>
      </c>
      <c r="BU146" s="48">
        <v>0</v>
      </c>
      <c r="BV146" s="48">
        <v>90434</v>
      </c>
      <c r="BW146" s="48">
        <v>0</v>
      </c>
      <c r="BX146" s="48">
        <v>0</v>
      </c>
      <c r="BY146" s="48">
        <v>0</v>
      </c>
      <c r="BZ146" s="48">
        <v>0</v>
      </c>
      <c r="CA146" s="48">
        <v>0</v>
      </c>
      <c r="CB146" s="48">
        <v>0</v>
      </c>
      <c r="CC146" s="48">
        <v>105724</v>
      </c>
      <c r="CD146" s="48">
        <v>0</v>
      </c>
      <c r="CE146" s="48">
        <v>105724</v>
      </c>
      <c r="CF146" s="48">
        <v>37342</v>
      </c>
      <c r="CG146" s="48">
        <v>156902</v>
      </c>
      <c r="CH146" s="48">
        <v>0</v>
      </c>
      <c r="CI146" s="48">
        <v>156902</v>
      </c>
      <c r="CJ146" s="48">
        <v>500</v>
      </c>
      <c r="CK146" s="48">
        <v>0</v>
      </c>
      <c r="CL146" s="48">
        <v>0</v>
      </c>
      <c r="CM146" s="48">
        <v>0</v>
      </c>
      <c r="CN146" s="48">
        <v>0</v>
      </c>
      <c r="CO146" s="48">
        <v>0</v>
      </c>
      <c r="CP146" s="48">
        <v>0</v>
      </c>
      <c r="CQ146" s="48">
        <v>0</v>
      </c>
      <c r="CR146" s="48">
        <v>0</v>
      </c>
      <c r="CS146" s="48">
        <v>0</v>
      </c>
      <c r="CT146" s="48">
        <v>0</v>
      </c>
      <c r="CU146" s="48">
        <v>0</v>
      </c>
      <c r="CV146" s="48">
        <v>0</v>
      </c>
      <c r="CW146" s="48">
        <v>0</v>
      </c>
      <c r="CX146" s="48">
        <v>0</v>
      </c>
      <c r="CY146" s="48">
        <v>0</v>
      </c>
      <c r="CZ146" s="48">
        <v>0</v>
      </c>
      <c r="DA146" s="48">
        <v>0</v>
      </c>
      <c r="DB146" s="48">
        <v>0</v>
      </c>
      <c r="DC146" s="48">
        <v>0</v>
      </c>
      <c r="DD146" s="48">
        <v>0</v>
      </c>
      <c r="DE146" s="48">
        <v>0</v>
      </c>
      <c r="DF146" s="48">
        <v>0</v>
      </c>
      <c r="DG146" s="48">
        <v>0</v>
      </c>
      <c r="DH146" s="48">
        <v>36147</v>
      </c>
      <c r="DI146" s="48">
        <v>0</v>
      </c>
      <c r="DJ146" s="48">
        <v>70698</v>
      </c>
      <c r="DK146" s="48">
        <v>0</v>
      </c>
      <c r="DL146" s="48">
        <v>0</v>
      </c>
      <c r="DM146" s="48">
        <v>35647</v>
      </c>
      <c r="DN146" s="48">
        <v>70698</v>
      </c>
      <c r="DO146" s="48">
        <v>0</v>
      </c>
      <c r="DP146" s="48">
        <v>0</v>
      </c>
      <c r="DQ146" s="48">
        <v>0</v>
      </c>
      <c r="DR146" s="48">
        <v>0</v>
      </c>
      <c r="DS146" s="48">
        <v>70698</v>
      </c>
      <c r="DU146" s="48">
        <v>1180250</v>
      </c>
      <c r="DV146" s="48">
        <v>0</v>
      </c>
      <c r="DW146" s="48">
        <v>0</v>
      </c>
      <c r="DX146" s="48">
        <v>0</v>
      </c>
      <c r="DY146" s="48">
        <v>0</v>
      </c>
      <c r="DZ146" s="48">
        <v>286.61700000000002</v>
      </c>
      <c r="EA146" s="48">
        <v>38980</v>
      </c>
      <c r="EB146" s="48">
        <v>136</v>
      </c>
      <c r="EC146" s="48">
        <v>76322</v>
      </c>
      <c r="ED146" s="48">
        <v>0</v>
      </c>
      <c r="EE146" s="48">
        <v>1103928</v>
      </c>
      <c r="EG146" s="48">
        <v>0</v>
      </c>
      <c r="EH146" s="48">
        <v>0</v>
      </c>
      <c r="EI146" s="48">
        <v>0</v>
      </c>
      <c r="EJ146" s="48">
        <v>0</v>
      </c>
      <c r="EK146" s="48">
        <v>0</v>
      </c>
      <c r="EL146" s="48">
        <v>0</v>
      </c>
      <c r="EM146" s="48">
        <v>0</v>
      </c>
      <c r="EN146" s="48">
        <v>0</v>
      </c>
      <c r="EO146" s="48">
        <v>0</v>
      </c>
      <c r="EP146" s="48">
        <v>0</v>
      </c>
      <c r="EQ146" s="48">
        <v>0</v>
      </c>
      <c r="ER146" s="48">
        <v>0</v>
      </c>
      <c r="ES146" s="48">
        <v>0</v>
      </c>
      <c r="ET146" s="48">
        <v>0</v>
      </c>
      <c r="EU146" s="48">
        <v>0</v>
      </c>
      <c r="EV146" s="48">
        <v>0</v>
      </c>
      <c r="EW146" s="48">
        <v>0</v>
      </c>
      <c r="EX146" s="48">
        <v>1241815</v>
      </c>
      <c r="EY146" s="48">
        <v>69730</v>
      </c>
      <c r="EZ146" s="48">
        <v>1279657</v>
      </c>
      <c r="FA146" s="48">
        <v>0</v>
      </c>
      <c r="FB146" s="48">
        <v>0</v>
      </c>
      <c r="FC146" s="48">
        <v>0</v>
      </c>
      <c r="FD146" s="48">
        <v>32510</v>
      </c>
      <c r="FE146" s="48">
        <v>0</v>
      </c>
      <c r="FF146" s="48">
        <v>0</v>
      </c>
      <c r="FG146" s="48">
        <v>0</v>
      </c>
      <c r="FH146" s="48">
        <v>0</v>
      </c>
      <c r="FJ146" s="48">
        <v>0</v>
      </c>
      <c r="FK146" s="48">
        <v>0</v>
      </c>
      <c r="FL146" s="48">
        <v>0</v>
      </c>
      <c r="FM146" s="48">
        <v>0</v>
      </c>
      <c r="FO146" s="48">
        <v>0</v>
      </c>
      <c r="FP146" s="48">
        <v>0</v>
      </c>
      <c r="FQ146" s="48" t="s">
        <v>162</v>
      </c>
      <c r="FR146" s="48">
        <v>135.78899999999999</v>
      </c>
      <c r="FS146" s="48">
        <v>0</v>
      </c>
      <c r="FT146" s="48">
        <v>0</v>
      </c>
      <c r="FU146" s="48">
        <v>0</v>
      </c>
      <c r="FV146" s="48">
        <v>0</v>
      </c>
      <c r="FW146" s="48">
        <v>0</v>
      </c>
      <c r="FX146" s="48">
        <v>0</v>
      </c>
      <c r="FY146" s="48">
        <v>0</v>
      </c>
      <c r="FZ146" s="48">
        <v>0</v>
      </c>
      <c r="GA146" s="48">
        <v>0</v>
      </c>
      <c r="GB146" s="52">
        <v>5.3545445599999998E-2</v>
      </c>
      <c r="GC146" s="52">
        <v>4.68582762E-2</v>
      </c>
      <c r="GD146" s="48">
        <v>0</v>
      </c>
      <c r="GE146" s="48">
        <v>0</v>
      </c>
      <c r="GM146" s="48">
        <v>0</v>
      </c>
      <c r="GN146" s="48">
        <v>0</v>
      </c>
      <c r="GP146" s="48">
        <v>0</v>
      </c>
      <c r="GQ146" s="48">
        <v>0</v>
      </c>
      <c r="GR146" s="48">
        <v>0</v>
      </c>
      <c r="GS146" s="48">
        <v>217.15299999999999</v>
      </c>
      <c r="GT146" s="48">
        <v>1318637</v>
      </c>
      <c r="GU146" s="48">
        <v>0</v>
      </c>
      <c r="GV146" s="48">
        <v>1394430</v>
      </c>
      <c r="GW146" s="48">
        <v>0</v>
      </c>
      <c r="GX146" s="48">
        <v>0</v>
      </c>
      <c r="GY146" s="48">
        <v>0</v>
      </c>
      <c r="GZ146" s="48">
        <v>0</v>
      </c>
      <c r="HA146" s="48">
        <v>0</v>
      </c>
      <c r="HB146" s="48">
        <v>0</v>
      </c>
      <c r="HC146" s="48">
        <v>4804.7056220000004</v>
      </c>
      <c r="HD146" s="48">
        <v>116.89700000000001</v>
      </c>
      <c r="HE146" s="48">
        <v>1</v>
      </c>
      <c r="HF146" s="48">
        <v>0</v>
      </c>
      <c r="HG146" s="48">
        <v>5078</v>
      </c>
      <c r="HH146" s="48">
        <v>5078</v>
      </c>
      <c r="HI146" s="48">
        <v>1</v>
      </c>
      <c r="HJ146" s="48">
        <v>6.7894500000000004</v>
      </c>
      <c r="HK146" s="48">
        <v>0</v>
      </c>
      <c r="HL146" s="48">
        <v>0</v>
      </c>
      <c r="HM146" s="48">
        <v>0</v>
      </c>
      <c r="HN146" s="48">
        <v>0</v>
      </c>
      <c r="HO146" s="48">
        <v>0</v>
      </c>
      <c r="HP146" s="48">
        <v>0</v>
      </c>
      <c r="HQ146" s="48">
        <v>0</v>
      </c>
      <c r="HR146" s="48">
        <v>0</v>
      </c>
      <c r="HS146" s="48">
        <v>0.97309000000000001</v>
      </c>
      <c r="HT146" s="48">
        <v>1043357</v>
      </c>
      <c r="HU146" s="48">
        <v>0</v>
      </c>
      <c r="HV146" s="48">
        <v>0</v>
      </c>
      <c r="HW146" s="48">
        <v>384046</v>
      </c>
      <c r="HX146" s="48">
        <v>192023</v>
      </c>
      <c r="HY146" s="48">
        <v>0</v>
      </c>
      <c r="IA146" s="48">
        <v>0</v>
      </c>
      <c r="IB146" s="48">
        <v>0</v>
      </c>
      <c r="IC146" s="48">
        <v>0</v>
      </c>
      <c r="ID146" s="48">
        <v>0</v>
      </c>
      <c r="IE146" s="48">
        <v>0</v>
      </c>
      <c r="IF146" s="48">
        <v>0</v>
      </c>
      <c r="IG146" s="48">
        <v>0</v>
      </c>
      <c r="IH146" s="48">
        <v>1394430</v>
      </c>
      <c r="II146" s="48">
        <v>76322</v>
      </c>
      <c r="IJ146" s="48">
        <v>-114773</v>
      </c>
      <c r="IK146" s="48">
        <v>0</v>
      </c>
      <c r="IL146" s="48">
        <v>-38451</v>
      </c>
      <c r="IP146" s="48">
        <v>9095</v>
      </c>
      <c r="IQ146" s="48">
        <v>0</v>
      </c>
      <c r="IR146" s="48">
        <v>0</v>
      </c>
      <c r="IS146" s="48">
        <v>0</v>
      </c>
      <c r="IT146" s="48">
        <v>0</v>
      </c>
      <c r="IU146" s="48">
        <v>0</v>
      </c>
      <c r="IV146" s="48">
        <v>1</v>
      </c>
      <c r="IW146" s="48">
        <v>0</v>
      </c>
      <c r="IX146" s="48">
        <v>0</v>
      </c>
    </row>
    <row r="147" spans="1:258" s="48" customFormat="1">
      <c r="A147" s="47">
        <v>105802</v>
      </c>
      <c r="C147" s="48">
        <v>4</v>
      </c>
      <c r="E147" s="48">
        <v>0</v>
      </c>
      <c r="F147" s="48" t="s">
        <v>330</v>
      </c>
      <c r="G147" s="48">
        <v>1</v>
      </c>
      <c r="H147" s="48">
        <v>0</v>
      </c>
      <c r="I147" s="48" t="s">
        <v>537</v>
      </c>
      <c r="J147" s="48">
        <v>0</v>
      </c>
      <c r="L147" s="48">
        <v>12</v>
      </c>
      <c r="M147" s="48" t="s">
        <v>538</v>
      </c>
      <c r="N147" s="48" t="s">
        <v>537</v>
      </c>
      <c r="O147" s="48" t="s">
        <v>537</v>
      </c>
      <c r="P147" s="48">
        <v>0</v>
      </c>
      <c r="R147" s="48">
        <v>133.03700000000001</v>
      </c>
      <c r="S147" s="48">
        <v>0</v>
      </c>
      <c r="T147" s="48">
        <v>0</v>
      </c>
      <c r="U147" s="48">
        <v>0.30099999999999999</v>
      </c>
      <c r="V147" s="48">
        <v>0</v>
      </c>
      <c r="W147" s="48">
        <v>0</v>
      </c>
      <c r="X147" s="48">
        <v>0</v>
      </c>
      <c r="Y147" s="48">
        <v>0</v>
      </c>
      <c r="Z147" s="48">
        <v>133.03700000000001</v>
      </c>
      <c r="AA147" s="48">
        <v>0</v>
      </c>
      <c r="AB147" s="48">
        <v>0</v>
      </c>
      <c r="AC147" s="48">
        <v>0</v>
      </c>
      <c r="AD147" s="48">
        <v>0</v>
      </c>
      <c r="AE147" s="48">
        <v>0</v>
      </c>
      <c r="AF147" s="48">
        <v>0</v>
      </c>
      <c r="AG147" s="48">
        <v>2.0699999999999998</v>
      </c>
      <c r="AH147" s="48">
        <v>0</v>
      </c>
      <c r="AI147" s="48">
        <v>0</v>
      </c>
      <c r="AJ147" s="48">
        <v>0</v>
      </c>
      <c r="AK147" s="48">
        <v>0</v>
      </c>
      <c r="AL147" s="48">
        <v>0</v>
      </c>
      <c r="AM147" s="48">
        <v>0</v>
      </c>
      <c r="AN147" s="48">
        <v>0</v>
      </c>
      <c r="AO147" s="48">
        <v>0</v>
      </c>
      <c r="AP147" s="48">
        <v>0</v>
      </c>
      <c r="AQ147" s="48">
        <v>20.667000000000002</v>
      </c>
      <c r="AR147" s="48">
        <v>0</v>
      </c>
      <c r="AS147" s="48">
        <v>0</v>
      </c>
      <c r="AT147" s="48">
        <v>2.9169999999999998</v>
      </c>
      <c r="AU147" s="48">
        <v>0</v>
      </c>
      <c r="AV147" s="48">
        <v>0</v>
      </c>
      <c r="AW147" s="48">
        <v>0.30099999999999999</v>
      </c>
      <c r="AX147" s="48">
        <v>1.5049999999999999</v>
      </c>
      <c r="AY147" s="48">
        <v>0</v>
      </c>
      <c r="AZ147" s="48">
        <v>0</v>
      </c>
      <c r="BA147" s="48">
        <v>0</v>
      </c>
      <c r="BB147" s="48">
        <v>132.73599999999999</v>
      </c>
      <c r="BC147" s="48">
        <v>108.17</v>
      </c>
      <c r="BD147" s="48">
        <v>0</v>
      </c>
      <c r="BE147" s="48">
        <v>0</v>
      </c>
      <c r="BF147" s="48">
        <v>0</v>
      </c>
      <c r="BG147" s="48">
        <v>0</v>
      </c>
      <c r="BH147" s="48">
        <v>0</v>
      </c>
      <c r="BI147" s="48">
        <v>1</v>
      </c>
      <c r="BJ147" s="48">
        <v>0</v>
      </c>
      <c r="BK147" s="48">
        <v>5078</v>
      </c>
      <c r="BL147" s="48">
        <v>6152</v>
      </c>
      <c r="BM147" s="48">
        <v>816592</v>
      </c>
      <c r="BN147" s="48">
        <v>0</v>
      </c>
      <c r="BO147" s="48">
        <v>38120</v>
      </c>
      <c r="BP147" s="48">
        <v>0</v>
      </c>
      <c r="BQ147" s="48">
        <v>0</v>
      </c>
      <c r="BR147" s="48">
        <v>0</v>
      </c>
      <c r="BS147" s="48">
        <v>0</v>
      </c>
      <c r="BT147" s="48">
        <v>133092</v>
      </c>
      <c r="BU147" s="48">
        <v>0</v>
      </c>
      <c r="BV147" s="48">
        <v>133092</v>
      </c>
      <c r="BW147" s="48">
        <v>0</v>
      </c>
      <c r="BX147" s="48">
        <v>9259</v>
      </c>
      <c r="BY147" s="48">
        <v>0</v>
      </c>
      <c r="BZ147" s="48">
        <v>0</v>
      </c>
      <c r="CA147" s="48">
        <v>0</v>
      </c>
      <c r="CB147" s="48">
        <v>0</v>
      </c>
      <c r="CC147" s="48">
        <v>14008</v>
      </c>
      <c r="CD147" s="48">
        <v>0</v>
      </c>
      <c r="CE147" s="48">
        <v>23267</v>
      </c>
      <c r="CF147" s="48">
        <v>0</v>
      </c>
      <c r="CG147" s="48">
        <v>0</v>
      </c>
      <c r="CH147" s="48">
        <v>0</v>
      </c>
      <c r="CI147" s="48">
        <v>0</v>
      </c>
      <c r="CJ147" s="48">
        <v>11063</v>
      </c>
      <c r="CK147" s="48">
        <v>0</v>
      </c>
      <c r="CL147" s="48">
        <v>0</v>
      </c>
      <c r="CM147" s="48">
        <v>0</v>
      </c>
      <c r="CN147" s="48">
        <v>0</v>
      </c>
      <c r="CO147" s="48">
        <v>0</v>
      </c>
      <c r="CP147" s="48">
        <v>0</v>
      </c>
      <c r="CQ147" s="48">
        <v>0</v>
      </c>
      <c r="CR147" s="48">
        <v>0</v>
      </c>
      <c r="CS147" s="48">
        <v>0</v>
      </c>
      <c r="CT147" s="48">
        <v>0</v>
      </c>
      <c r="CU147" s="48">
        <v>0</v>
      </c>
      <c r="CV147" s="48">
        <v>0</v>
      </c>
      <c r="CW147" s="48">
        <v>0</v>
      </c>
      <c r="CX147" s="48">
        <v>0</v>
      </c>
      <c r="CY147" s="48">
        <v>0</v>
      </c>
      <c r="CZ147" s="48">
        <v>0</v>
      </c>
      <c r="DA147" s="48">
        <v>0</v>
      </c>
      <c r="DB147" s="48">
        <v>0</v>
      </c>
      <c r="DC147" s="48">
        <v>0</v>
      </c>
      <c r="DD147" s="48">
        <v>0</v>
      </c>
      <c r="DE147" s="48">
        <v>0</v>
      </c>
      <c r="DF147" s="48">
        <v>0</v>
      </c>
      <c r="DG147" s="48">
        <v>0</v>
      </c>
      <c r="DH147" s="48">
        <v>11063</v>
      </c>
      <c r="DI147" s="48">
        <v>0</v>
      </c>
      <c r="DJ147" s="48">
        <v>29368</v>
      </c>
      <c r="DK147" s="48">
        <v>0</v>
      </c>
      <c r="DL147" s="48">
        <v>0</v>
      </c>
      <c r="DM147" s="48">
        <v>0</v>
      </c>
      <c r="DN147" s="48">
        <v>29368</v>
      </c>
      <c r="DO147" s="48">
        <v>0</v>
      </c>
      <c r="DP147" s="48">
        <v>0</v>
      </c>
      <c r="DQ147" s="48">
        <v>0</v>
      </c>
      <c r="DR147" s="48">
        <v>0</v>
      </c>
      <c r="DS147" s="48">
        <v>29368</v>
      </c>
      <c r="DU147" s="48">
        <v>1002319</v>
      </c>
      <c r="DV147" s="48">
        <v>0</v>
      </c>
      <c r="DW147" s="48">
        <v>0</v>
      </c>
      <c r="DX147" s="48">
        <v>0</v>
      </c>
      <c r="DY147" s="48">
        <v>0</v>
      </c>
      <c r="DZ147" s="48">
        <v>286.61700000000002</v>
      </c>
      <c r="EA147" s="48">
        <v>38120</v>
      </c>
      <c r="EB147" s="48">
        <v>133</v>
      </c>
      <c r="EC147" s="48">
        <v>38120</v>
      </c>
      <c r="ED147" s="48">
        <v>0</v>
      </c>
      <c r="EE147" s="48">
        <v>964199</v>
      </c>
      <c r="EG147" s="48">
        <v>0</v>
      </c>
      <c r="EH147" s="48">
        <v>0</v>
      </c>
      <c r="EI147" s="48">
        <v>0</v>
      </c>
      <c r="EJ147" s="48">
        <v>0</v>
      </c>
      <c r="EK147" s="48">
        <v>0</v>
      </c>
      <c r="EL147" s="48">
        <v>0</v>
      </c>
      <c r="EM147" s="48">
        <v>0</v>
      </c>
      <c r="EN147" s="48">
        <v>0</v>
      </c>
      <c r="EO147" s="48">
        <v>0</v>
      </c>
      <c r="EP147" s="48">
        <v>0</v>
      </c>
      <c r="EQ147" s="48">
        <v>0</v>
      </c>
      <c r="ER147" s="48">
        <v>0</v>
      </c>
      <c r="ES147" s="48">
        <v>0</v>
      </c>
      <c r="ET147" s="48">
        <v>0</v>
      </c>
      <c r="EU147" s="48">
        <v>0</v>
      </c>
      <c r="EV147" s="48">
        <v>0</v>
      </c>
      <c r="EW147" s="48">
        <v>0</v>
      </c>
      <c r="EX147" s="48">
        <v>1056975</v>
      </c>
      <c r="EY147" s="48">
        <v>63275</v>
      </c>
      <c r="EZ147" s="48">
        <v>1068038</v>
      </c>
      <c r="FA147" s="48">
        <v>0</v>
      </c>
      <c r="FB147" s="48">
        <v>0</v>
      </c>
      <c r="FC147" s="48">
        <v>0</v>
      </c>
      <c r="FD147" s="48">
        <v>29501</v>
      </c>
      <c r="FE147" s="48">
        <v>0</v>
      </c>
      <c r="FF147" s="48">
        <v>0</v>
      </c>
      <c r="FG147" s="48">
        <v>0</v>
      </c>
      <c r="FH147" s="48">
        <v>0</v>
      </c>
      <c r="FJ147" s="48">
        <v>0</v>
      </c>
      <c r="FK147" s="48">
        <v>0</v>
      </c>
      <c r="FL147" s="48">
        <v>0</v>
      </c>
      <c r="FM147" s="48">
        <v>0</v>
      </c>
      <c r="FO147" s="48">
        <v>0</v>
      </c>
      <c r="FP147" s="48">
        <v>0</v>
      </c>
      <c r="FQ147" s="48" t="s">
        <v>108</v>
      </c>
      <c r="FR147" s="48">
        <v>133.03700000000001</v>
      </c>
      <c r="FS147" s="48">
        <v>0</v>
      </c>
      <c r="FT147" s="48">
        <v>0</v>
      </c>
      <c r="FU147" s="48">
        <v>0</v>
      </c>
      <c r="FV147" s="48">
        <v>0</v>
      </c>
      <c r="FW147" s="48">
        <v>0</v>
      </c>
      <c r="FX147" s="48">
        <v>0</v>
      </c>
      <c r="FY147" s="48">
        <v>0</v>
      </c>
      <c r="FZ147" s="48">
        <v>0</v>
      </c>
      <c r="GA147" s="48">
        <v>0</v>
      </c>
      <c r="GB147" s="52">
        <v>5.3545445599999998E-2</v>
      </c>
      <c r="GC147" s="52">
        <v>4.68582762E-2</v>
      </c>
      <c r="GD147" s="48">
        <v>0</v>
      </c>
      <c r="GE147" s="48">
        <v>0</v>
      </c>
      <c r="GM147" s="48">
        <v>0</v>
      </c>
      <c r="GN147" s="48">
        <v>0</v>
      </c>
      <c r="GP147" s="48">
        <v>0</v>
      </c>
      <c r="GQ147" s="48">
        <v>0</v>
      </c>
      <c r="GR147" s="48">
        <v>0</v>
      </c>
      <c r="GS147" s="48">
        <v>197.05</v>
      </c>
      <c r="GT147" s="48">
        <v>1106158</v>
      </c>
      <c r="GU147" s="48">
        <v>0</v>
      </c>
      <c r="GV147" s="48">
        <v>1619341</v>
      </c>
      <c r="GW147" s="48">
        <v>0</v>
      </c>
      <c r="GX147" s="48">
        <v>0</v>
      </c>
      <c r="GY147" s="48">
        <v>0</v>
      </c>
      <c r="GZ147" s="48">
        <v>0</v>
      </c>
      <c r="HA147" s="48">
        <v>0</v>
      </c>
      <c r="HB147" s="48">
        <v>0</v>
      </c>
      <c r="HC147" s="48">
        <v>4804.7056220000004</v>
      </c>
      <c r="HD147" s="48">
        <v>132.73599999999999</v>
      </c>
      <c r="HE147" s="48">
        <v>1</v>
      </c>
      <c r="HF147" s="48">
        <v>0</v>
      </c>
      <c r="HG147" s="48">
        <v>5078</v>
      </c>
      <c r="HH147" s="48">
        <v>5078</v>
      </c>
      <c r="HI147" s="48">
        <v>1</v>
      </c>
      <c r="HJ147" s="48">
        <v>6.6518499999999996</v>
      </c>
      <c r="HK147" s="48">
        <v>0</v>
      </c>
      <c r="HL147" s="48">
        <v>0</v>
      </c>
      <c r="HM147" s="48">
        <v>0</v>
      </c>
      <c r="HN147" s="48">
        <v>0</v>
      </c>
      <c r="HO147" s="48">
        <v>0</v>
      </c>
      <c r="HP147" s="48">
        <v>0</v>
      </c>
      <c r="HQ147" s="48">
        <v>0</v>
      </c>
      <c r="HR147" s="48">
        <v>0</v>
      </c>
      <c r="HS147" s="48">
        <v>0.97309000000000001</v>
      </c>
      <c r="HT147" s="48">
        <v>946769</v>
      </c>
      <c r="HU147" s="48">
        <v>0</v>
      </c>
      <c r="HV147" s="48">
        <v>0</v>
      </c>
      <c r="HW147" s="48">
        <v>384046</v>
      </c>
      <c r="HX147" s="48">
        <v>192023</v>
      </c>
      <c r="HY147" s="48">
        <v>0</v>
      </c>
      <c r="IA147" s="48">
        <v>0</v>
      </c>
      <c r="IB147" s="48">
        <v>0</v>
      </c>
      <c r="IC147" s="48">
        <v>0</v>
      </c>
      <c r="ID147" s="48">
        <v>0</v>
      </c>
      <c r="IE147" s="48">
        <v>0</v>
      </c>
      <c r="IF147" s="48">
        <v>0</v>
      </c>
      <c r="IG147" s="48">
        <v>0</v>
      </c>
      <c r="IH147" s="48">
        <v>1619341</v>
      </c>
      <c r="II147" s="48">
        <v>38120</v>
      </c>
      <c r="IJ147" s="48">
        <v>-551303</v>
      </c>
      <c r="IK147" s="48">
        <v>0</v>
      </c>
      <c r="IL147" s="48">
        <v>-513183</v>
      </c>
      <c r="IP147" s="48">
        <v>9095</v>
      </c>
      <c r="IQ147" s="48">
        <v>0</v>
      </c>
      <c r="IR147" s="48">
        <v>0</v>
      </c>
      <c r="IS147" s="48">
        <v>0</v>
      </c>
      <c r="IT147" s="48">
        <v>0</v>
      </c>
      <c r="IU147" s="48">
        <v>0</v>
      </c>
      <c r="IV147" s="48">
        <v>1</v>
      </c>
      <c r="IW147" s="48">
        <v>0</v>
      </c>
      <c r="IX147" s="48">
        <v>0</v>
      </c>
    </row>
    <row r="148" spans="1:258" s="48" customFormat="1">
      <c r="A148" s="47">
        <v>108801</v>
      </c>
      <c r="C148" s="48">
        <v>4</v>
      </c>
      <c r="E148" s="48">
        <v>0</v>
      </c>
      <c r="F148" s="48" t="s">
        <v>330</v>
      </c>
      <c r="G148" s="48">
        <v>1</v>
      </c>
      <c r="H148" s="48">
        <v>0</v>
      </c>
      <c r="I148" s="48" t="s">
        <v>537</v>
      </c>
      <c r="J148" s="48">
        <v>0</v>
      </c>
      <c r="L148" s="48">
        <v>12</v>
      </c>
      <c r="M148" s="48" t="s">
        <v>538</v>
      </c>
      <c r="N148" s="48" t="s">
        <v>537</v>
      </c>
      <c r="O148" s="48" t="s">
        <v>537</v>
      </c>
      <c r="P148" s="48">
        <v>0</v>
      </c>
      <c r="R148" s="48">
        <v>810.36099999999999</v>
      </c>
      <c r="S148" s="48">
        <v>5.6000000000000001E-2</v>
      </c>
      <c r="T148" s="48">
        <v>0</v>
      </c>
      <c r="U148" s="48">
        <v>0.186</v>
      </c>
      <c r="V148" s="48">
        <v>19.878</v>
      </c>
      <c r="W148" s="48">
        <v>0.108</v>
      </c>
      <c r="X148" s="48">
        <v>0</v>
      </c>
      <c r="Y148" s="48">
        <v>0</v>
      </c>
      <c r="Z148" s="48">
        <v>810.36099999999999</v>
      </c>
      <c r="AA148" s="48">
        <v>0</v>
      </c>
      <c r="AB148" s="48">
        <v>0</v>
      </c>
      <c r="AC148" s="48">
        <v>0</v>
      </c>
      <c r="AD148" s="48">
        <v>602.75</v>
      </c>
      <c r="AE148" s="48">
        <v>3.4630000000000001</v>
      </c>
      <c r="AF148" s="48">
        <v>0</v>
      </c>
      <c r="AG148" s="48">
        <v>23.236000000000001</v>
      </c>
      <c r="AH148" s="48">
        <v>0</v>
      </c>
      <c r="AI148" s="48">
        <v>0</v>
      </c>
      <c r="AJ148" s="48">
        <v>0</v>
      </c>
      <c r="AK148" s="48">
        <v>0</v>
      </c>
      <c r="AL148" s="48">
        <v>0</v>
      </c>
      <c r="AM148" s="48">
        <v>0</v>
      </c>
      <c r="AN148" s="48">
        <v>0</v>
      </c>
      <c r="AO148" s="48">
        <v>0</v>
      </c>
      <c r="AP148" s="48">
        <v>0</v>
      </c>
      <c r="AQ148" s="48">
        <v>72.75</v>
      </c>
      <c r="AR148" s="48">
        <v>0</v>
      </c>
      <c r="AS148" s="48">
        <v>0</v>
      </c>
      <c r="AT148" s="48">
        <v>0</v>
      </c>
      <c r="AU148" s="48">
        <v>0</v>
      </c>
      <c r="AV148" s="48">
        <v>0</v>
      </c>
      <c r="AW148" s="48">
        <v>20.228000000000002</v>
      </c>
      <c r="AX148" s="48">
        <v>61.167999999999999</v>
      </c>
      <c r="AY148" s="48">
        <v>0</v>
      </c>
      <c r="AZ148" s="48">
        <v>0</v>
      </c>
      <c r="BA148" s="48">
        <v>34.308</v>
      </c>
      <c r="BB148" s="48">
        <v>755.82500000000005</v>
      </c>
      <c r="BC148" s="48">
        <v>1000.33</v>
      </c>
      <c r="BD148" s="48">
        <v>187.13499999999999</v>
      </c>
      <c r="BE148" s="48">
        <v>0</v>
      </c>
      <c r="BF148" s="48">
        <v>0</v>
      </c>
      <c r="BG148" s="48">
        <v>0</v>
      </c>
      <c r="BH148" s="48">
        <v>0</v>
      </c>
      <c r="BI148" s="48">
        <v>1</v>
      </c>
      <c r="BJ148" s="48">
        <v>0</v>
      </c>
      <c r="BK148" s="48">
        <v>5078</v>
      </c>
      <c r="BL148" s="48">
        <v>6152</v>
      </c>
      <c r="BM148" s="48">
        <v>4649835</v>
      </c>
      <c r="BN148" s="48">
        <v>0</v>
      </c>
      <c r="BO148" s="48">
        <v>400495</v>
      </c>
      <c r="BP148" s="48">
        <v>115125</v>
      </c>
      <c r="BQ148" s="48">
        <v>0</v>
      </c>
      <c r="BR148" s="48">
        <v>115125</v>
      </c>
      <c r="BS148" s="48">
        <v>0</v>
      </c>
      <c r="BT148" s="48">
        <v>1230806</v>
      </c>
      <c r="BU148" s="48">
        <v>0</v>
      </c>
      <c r="BV148" s="48">
        <v>1282150</v>
      </c>
      <c r="BW148" s="48">
        <v>51344</v>
      </c>
      <c r="BX148" s="48">
        <v>376306</v>
      </c>
      <c r="BY148" s="48">
        <v>0</v>
      </c>
      <c r="BZ148" s="48">
        <v>0</v>
      </c>
      <c r="CA148" s="48">
        <v>0</v>
      </c>
      <c r="CB148" s="48">
        <v>0</v>
      </c>
      <c r="CC148" s="48">
        <v>157243</v>
      </c>
      <c r="CD148" s="48">
        <v>0</v>
      </c>
      <c r="CE148" s="48">
        <v>533549</v>
      </c>
      <c r="CF148" s="48">
        <v>165756</v>
      </c>
      <c r="CG148" s="48">
        <v>284935</v>
      </c>
      <c r="CH148" s="48">
        <v>0</v>
      </c>
      <c r="CI148" s="48">
        <v>284935</v>
      </c>
      <c r="CJ148" s="48">
        <v>36375</v>
      </c>
      <c r="CK148" s="48">
        <v>0</v>
      </c>
      <c r="CL148" s="48">
        <v>0</v>
      </c>
      <c r="CM148" s="48">
        <v>0</v>
      </c>
      <c r="CN148" s="48">
        <v>0</v>
      </c>
      <c r="CO148" s="48">
        <v>0</v>
      </c>
      <c r="CP148" s="48">
        <v>0</v>
      </c>
      <c r="CQ148" s="48">
        <v>0</v>
      </c>
      <c r="CR148" s="48">
        <v>0</v>
      </c>
      <c r="CS148" s="48">
        <v>0</v>
      </c>
      <c r="CT148" s="48">
        <v>0</v>
      </c>
      <c r="CU148" s="48">
        <v>0</v>
      </c>
      <c r="CV148" s="48">
        <v>0</v>
      </c>
      <c r="CW148" s="48">
        <v>0</v>
      </c>
      <c r="CX148" s="48">
        <v>0</v>
      </c>
      <c r="CY148" s="48">
        <v>0</v>
      </c>
      <c r="CZ148" s="48">
        <v>0</v>
      </c>
      <c r="DA148" s="48">
        <v>0</v>
      </c>
      <c r="DB148" s="48">
        <v>0</v>
      </c>
      <c r="DC148" s="48">
        <v>0</v>
      </c>
      <c r="DD148" s="48">
        <v>0</v>
      </c>
      <c r="DE148" s="48">
        <v>0</v>
      </c>
      <c r="DF148" s="48">
        <v>0</v>
      </c>
      <c r="DG148" s="48">
        <v>0</v>
      </c>
      <c r="DH148" s="48">
        <v>36375</v>
      </c>
      <c r="DI148" s="48">
        <v>0</v>
      </c>
      <c r="DJ148" s="48">
        <v>0</v>
      </c>
      <c r="DK148" s="48">
        <v>0</v>
      </c>
      <c r="DL148" s="48">
        <v>0</v>
      </c>
      <c r="DM148" s="48">
        <v>0</v>
      </c>
      <c r="DN148" s="48">
        <v>0</v>
      </c>
      <c r="DO148" s="48">
        <v>0</v>
      </c>
      <c r="DP148" s="48">
        <v>0</v>
      </c>
      <c r="DQ148" s="48">
        <v>0</v>
      </c>
      <c r="DR148" s="48">
        <v>0</v>
      </c>
      <c r="DS148" s="48">
        <v>0</v>
      </c>
      <c r="DU148" s="48">
        <v>7031350</v>
      </c>
      <c r="DV148" s="48">
        <v>0</v>
      </c>
      <c r="DW148" s="48">
        <v>0</v>
      </c>
      <c r="DX148" s="48">
        <v>0</v>
      </c>
      <c r="DY148" s="48">
        <v>0</v>
      </c>
      <c r="DZ148" s="48">
        <v>286.61700000000002</v>
      </c>
      <c r="EA148" s="48">
        <v>234739</v>
      </c>
      <c r="EB148" s="48">
        <v>819</v>
      </c>
      <c r="EC148" s="48">
        <v>400495</v>
      </c>
      <c r="ED148" s="48">
        <v>0</v>
      </c>
      <c r="EE148" s="48">
        <v>6630855</v>
      </c>
      <c r="EG148" s="48">
        <v>0</v>
      </c>
      <c r="EH148" s="48">
        <v>0</v>
      </c>
      <c r="EI148" s="48">
        <v>0</v>
      </c>
      <c r="EJ148" s="48">
        <v>0</v>
      </c>
      <c r="EK148" s="48">
        <v>0</v>
      </c>
      <c r="EL148" s="48">
        <v>0</v>
      </c>
      <c r="EM148" s="48">
        <v>0</v>
      </c>
      <c r="EN148" s="48">
        <v>0</v>
      </c>
      <c r="EO148" s="48">
        <v>0</v>
      </c>
      <c r="EP148" s="48">
        <v>0</v>
      </c>
      <c r="EQ148" s="48">
        <v>0</v>
      </c>
      <c r="ER148" s="48">
        <v>0</v>
      </c>
      <c r="ES148" s="48">
        <v>0</v>
      </c>
      <c r="ET148" s="48">
        <v>0</v>
      </c>
      <c r="EU148" s="48">
        <v>0</v>
      </c>
      <c r="EV148" s="48">
        <v>0</v>
      </c>
      <c r="EW148" s="48">
        <v>0</v>
      </c>
      <c r="EX148" s="48">
        <v>7285527</v>
      </c>
      <c r="EY148" s="48">
        <v>446500</v>
      </c>
      <c r="EZ148" s="48">
        <v>7487658</v>
      </c>
      <c r="FA148" s="48">
        <v>0</v>
      </c>
      <c r="FB148" s="48">
        <v>0</v>
      </c>
      <c r="FC148" s="48">
        <v>0</v>
      </c>
      <c r="FD148" s="48">
        <v>208172</v>
      </c>
      <c r="FE148" s="48">
        <v>0</v>
      </c>
      <c r="FF148" s="48">
        <v>0</v>
      </c>
      <c r="FG148" s="48">
        <v>0</v>
      </c>
      <c r="FH148" s="48">
        <v>0</v>
      </c>
      <c r="FJ148" s="48">
        <v>0</v>
      </c>
      <c r="FK148" s="48">
        <v>0</v>
      </c>
      <c r="FL148" s="48">
        <v>0</v>
      </c>
      <c r="FM148" s="48">
        <v>0</v>
      </c>
      <c r="FO148" s="48">
        <v>0</v>
      </c>
      <c r="FP148" s="48">
        <v>0</v>
      </c>
      <c r="FQ148" s="48" t="s">
        <v>576</v>
      </c>
      <c r="FR148" s="48">
        <v>810.36099999999999</v>
      </c>
      <c r="FS148" s="48">
        <v>0</v>
      </c>
      <c r="FT148" s="48">
        <v>0</v>
      </c>
      <c r="FU148" s="48">
        <v>0</v>
      </c>
      <c r="FV148" s="48">
        <v>0</v>
      </c>
      <c r="FW148" s="48">
        <v>0</v>
      </c>
      <c r="FX148" s="48">
        <v>0</v>
      </c>
      <c r="FY148" s="48">
        <v>0</v>
      </c>
      <c r="FZ148" s="48">
        <v>0</v>
      </c>
      <c r="GA148" s="48">
        <v>0</v>
      </c>
      <c r="GB148" s="52">
        <v>5.3545445599999998E-2</v>
      </c>
      <c r="GC148" s="52">
        <v>4.68582762E-2</v>
      </c>
      <c r="GD148" s="48">
        <v>0</v>
      </c>
      <c r="GE148" s="48">
        <v>0</v>
      </c>
      <c r="GM148" s="48">
        <v>0</v>
      </c>
      <c r="GN148" s="48">
        <v>0</v>
      </c>
      <c r="GP148" s="48">
        <v>0</v>
      </c>
      <c r="GQ148" s="48">
        <v>0</v>
      </c>
      <c r="GR148" s="48">
        <v>0</v>
      </c>
      <c r="GS148" s="48">
        <v>1390.479</v>
      </c>
      <c r="GT148" s="48">
        <v>7722397</v>
      </c>
      <c r="GU148" s="48">
        <v>0</v>
      </c>
      <c r="GV148" s="48">
        <v>7034752</v>
      </c>
      <c r="GW148" s="48">
        <v>0</v>
      </c>
      <c r="GX148" s="48">
        <v>0</v>
      </c>
      <c r="GY148" s="48">
        <v>0</v>
      </c>
      <c r="GZ148" s="48">
        <v>0</v>
      </c>
      <c r="HA148" s="48">
        <v>0</v>
      </c>
      <c r="HB148" s="48">
        <v>0</v>
      </c>
      <c r="HC148" s="48">
        <v>4804.7056220000004</v>
      </c>
      <c r="HD148" s="48">
        <v>755.82500000000005</v>
      </c>
      <c r="HE148" s="48">
        <v>1</v>
      </c>
      <c r="HF148" s="48">
        <v>0</v>
      </c>
      <c r="HG148" s="48">
        <v>5078</v>
      </c>
      <c r="HH148" s="48">
        <v>5078</v>
      </c>
      <c r="HI148" s="48">
        <v>1</v>
      </c>
      <c r="HJ148" s="48">
        <v>40.518050000000002</v>
      </c>
      <c r="HK148" s="48">
        <v>0</v>
      </c>
      <c r="HL148" s="48">
        <v>0</v>
      </c>
      <c r="HM148" s="48">
        <v>0</v>
      </c>
      <c r="HN148" s="48">
        <v>0</v>
      </c>
      <c r="HO148" s="48">
        <v>0</v>
      </c>
      <c r="HP148" s="48">
        <v>0</v>
      </c>
      <c r="HQ148" s="48">
        <v>0</v>
      </c>
      <c r="HR148" s="48">
        <v>0</v>
      </c>
      <c r="HS148" s="48">
        <v>0.97309000000000001</v>
      </c>
      <c r="HT148" s="48">
        <v>6680843</v>
      </c>
      <c r="HU148" s="48">
        <v>0</v>
      </c>
      <c r="HV148" s="48">
        <v>0</v>
      </c>
      <c r="HW148" s="48">
        <v>384046</v>
      </c>
      <c r="HX148" s="48">
        <v>192023</v>
      </c>
      <c r="HY148" s="48">
        <v>0</v>
      </c>
      <c r="IA148" s="48">
        <v>0</v>
      </c>
      <c r="IB148" s="48">
        <v>0</v>
      </c>
      <c r="IC148" s="48">
        <v>0</v>
      </c>
      <c r="ID148" s="48">
        <v>0</v>
      </c>
      <c r="IE148" s="48">
        <v>0</v>
      </c>
      <c r="IF148" s="48">
        <v>0</v>
      </c>
      <c r="IG148" s="48">
        <v>0</v>
      </c>
      <c r="IH148" s="48">
        <v>7034752</v>
      </c>
      <c r="II148" s="48">
        <v>400495</v>
      </c>
      <c r="IJ148" s="48">
        <v>452906</v>
      </c>
      <c r="IK148" s="48">
        <v>0</v>
      </c>
      <c r="IL148" s="48">
        <v>853401</v>
      </c>
      <c r="IP148" s="48">
        <v>9095</v>
      </c>
      <c r="IQ148" s="48">
        <v>0</v>
      </c>
      <c r="IR148" s="48">
        <v>0</v>
      </c>
      <c r="IS148" s="48">
        <v>0</v>
      </c>
      <c r="IT148" s="48">
        <v>0</v>
      </c>
      <c r="IU148" s="48">
        <v>0</v>
      </c>
      <c r="IV148" s="48">
        <v>1</v>
      </c>
      <c r="IW148" s="48">
        <v>0</v>
      </c>
      <c r="IX148" s="48">
        <v>0</v>
      </c>
    </row>
    <row r="149" spans="1:258" s="48" customFormat="1">
      <c r="A149" s="47">
        <v>108802</v>
      </c>
      <c r="C149" s="48">
        <v>4</v>
      </c>
      <c r="E149" s="48">
        <v>0</v>
      </c>
      <c r="F149" s="48" t="s">
        <v>330</v>
      </c>
      <c r="G149" s="48">
        <v>1</v>
      </c>
      <c r="H149" s="48">
        <v>0</v>
      </c>
      <c r="I149" s="48" t="s">
        <v>537</v>
      </c>
      <c r="J149" s="48">
        <v>0</v>
      </c>
      <c r="L149" s="48">
        <v>12</v>
      </c>
      <c r="M149" s="48" t="s">
        <v>538</v>
      </c>
      <c r="N149" s="48" t="s">
        <v>537</v>
      </c>
      <c r="O149" s="48" t="s">
        <v>537</v>
      </c>
      <c r="P149" s="48">
        <v>0</v>
      </c>
      <c r="R149" s="48">
        <v>798.88800000000003</v>
      </c>
      <c r="S149" s="48">
        <v>0</v>
      </c>
      <c r="T149" s="48">
        <v>0</v>
      </c>
      <c r="U149" s="48">
        <v>0.94399999999999995</v>
      </c>
      <c r="V149" s="48">
        <v>10.946</v>
      </c>
      <c r="W149" s="48">
        <v>0.61599999999999999</v>
      </c>
      <c r="X149" s="48">
        <v>0</v>
      </c>
      <c r="Y149" s="48">
        <v>0</v>
      </c>
      <c r="Z149" s="48">
        <v>798.88800000000003</v>
      </c>
      <c r="AA149" s="48">
        <v>0</v>
      </c>
      <c r="AB149" s="48">
        <v>0</v>
      </c>
      <c r="AC149" s="48">
        <v>0</v>
      </c>
      <c r="AD149" s="48">
        <v>0</v>
      </c>
      <c r="AE149" s="48">
        <v>0</v>
      </c>
      <c r="AF149" s="48">
        <v>0</v>
      </c>
      <c r="AG149" s="48">
        <v>4.7759999999999998</v>
      </c>
      <c r="AH149" s="48">
        <v>0</v>
      </c>
      <c r="AI149" s="48">
        <v>0</v>
      </c>
      <c r="AJ149" s="48">
        <v>0</v>
      </c>
      <c r="AK149" s="48">
        <v>0</v>
      </c>
      <c r="AL149" s="48">
        <v>0</v>
      </c>
      <c r="AM149" s="48">
        <v>0</v>
      </c>
      <c r="AN149" s="48">
        <v>0</v>
      </c>
      <c r="AO149" s="48">
        <v>0</v>
      </c>
      <c r="AP149" s="48">
        <v>0</v>
      </c>
      <c r="AQ149" s="48">
        <v>50</v>
      </c>
      <c r="AR149" s="48">
        <v>0</v>
      </c>
      <c r="AS149" s="48">
        <v>0</v>
      </c>
      <c r="AT149" s="48">
        <v>1.417</v>
      </c>
      <c r="AU149" s="48">
        <v>0</v>
      </c>
      <c r="AV149" s="48">
        <v>0</v>
      </c>
      <c r="AW149" s="48">
        <v>12.506</v>
      </c>
      <c r="AX149" s="48">
        <v>39.405999999999999</v>
      </c>
      <c r="AY149" s="48">
        <v>0</v>
      </c>
      <c r="AZ149" s="48">
        <v>0</v>
      </c>
      <c r="BA149" s="48">
        <v>0</v>
      </c>
      <c r="BB149" s="48">
        <v>786.38199999999995</v>
      </c>
      <c r="BC149" s="48">
        <v>636.83000000000004</v>
      </c>
      <c r="BD149" s="48">
        <v>204.089</v>
      </c>
      <c r="BE149" s="48">
        <v>0</v>
      </c>
      <c r="BF149" s="48">
        <v>0</v>
      </c>
      <c r="BG149" s="48">
        <v>0</v>
      </c>
      <c r="BH149" s="48">
        <v>0</v>
      </c>
      <c r="BI149" s="48">
        <v>1</v>
      </c>
      <c r="BJ149" s="48">
        <v>0</v>
      </c>
      <c r="BK149" s="48">
        <v>5078</v>
      </c>
      <c r="BL149" s="48">
        <v>6152</v>
      </c>
      <c r="BM149" s="48">
        <v>4837822</v>
      </c>
      <c r="BN149" s="48">
        <v>0</v>
      </c>
      <c r="BO149" s="48">
        <v>229007</v>
      </c>
      <c r="BP149" s="48">
        <v>125556</v>
      </c>
      <c r="BQ149" s="48">
        <v>0</v>
      </c>
      <c r="BR149" s="48">
        <v>125556</v>
      </c>
      <c r="BS149" s="48">
        <v>0</v>
      </c>
      <c r="BT149" s="48">
        <v>783556</v>
      </c>
      <c r="BU149" s="48">
        <v>0</v>
      </c>
      <c r="BV149" s="48">
        <v>783556</v>
      </c>
      <c r="BW149" s="48">
        <v>0</v>
      </c>
      <c r="BX149" s="48">
        <v>242426</v>
      </c>
      <c r="BY149" s="48">
        <v>0</v>
      </c>
      <c r="BZ149" s="48">
        <v>0</v>
      </c>
      <c r="CA149" s="48">
        <v>0</v>
      </c>
      <c r="CB149" s="48">
        <v>0</v>
      </c>
      <c r="CC149" s="48">
        <v>32320</v>
      </c>
      <c r="CD149" s="48">
        <v>0</v>
      </c>
      <c r="CE149" s="48">
        <v>274746</v>
      </c>
      <c r="CF149" s="48">
        <v>0</v>
      </c>
      <c r="CG149" s="48">
        <v>0</v>
      </c>
      <c r="CH149" s="48">
        <v>0</v>
      </c>
      <c r="CI149" s="48">
        <v>0</v>
      </c>
      <c r="CJ149" s="48">
        <v>25354</v>
      </c>
      <c r="CK149" s="48">
        <v>0</v>
      </c>
      <c r="CL149" s="48">
        <v>0</v>
      </c>
      <c r="CM149" s="48">
        <v>0</v>
      </c>
      <c r="CN149" s="48">
        <v>0</v>
      </c>
      <c r="CO149" s="48">
        <v>0</v>
      </c>
      <c r="CP149" s="48">
        <v>0</v>
      </c>
      <c r="CQ149" s="48">
        <v>0</v>
      </c>
      <c r="CR149" s="48">
        <v>0</v>
      </c>
      <c r="CS149" s="48">
        <v>0</v>
      </c>
      <c r="CT149" s="48">
        <v>0</v>
      </c>
      <c r="CU149" s="48">
        <v>0</v>
      </c>
      <c r="CV149" s="48">
        <v>0</v>
      </c>
      <c r="CW149" s="48">
        <v>0</v>
      </c>
      <c r="CX149" s="48">
        <v>0</v>
      </c>
      <c r="CY149" s="48">
        <v>0</v>
      </c>
      <c r="CZ149" s="48">
        <v>0</v>
      </c>
      <c r="DA149" s="48">
        <v>0</v>
      </c>
      <c r="DB149" s="48">
        <v>0</v>
      </c>
      <c r="DC149" s="48">
        <v>0</v>
      </c>
      <c r="DD149" s="48">
        <v>0</v>
      </c>
      <c r="DE149" s="48">
        <v>0</v>
      </c>
      <c r="DF149" s="48">
        <v>0</v>
      </c>
      <c r="DG149" s="48">
        <v>0</v>
      </c>
      <c r="DH149" s="48">
        <v>25354</v>
      </c>
      <c r="DI149" s="48">
        <v>0</v>
      </c>
      <c r="DJ149" s="48">
        <v>0</v>
      </c>
      <c r="DK149" s="48">
        <v>0</v>
      </c>
      <c r="DL149" s="48">
        <v>0</v>
      </c>
      <c r="DM149" s="48">
        <v>0</v>
      </c>
      <c r="DN149" s="48">
        <v>0</v>
      </c>
      <c r="DO149" s="48">
        <v>0</v>
      </c>
      <c r="DP149" s="48">
        <v>0</v>
      </c>
      <c r="DQ149" s="48">
        <v>0</v>
      </c>
      <c r="DR149" s="48">
        <v>0</v>
      </c>
      <c r="DS149" s="48">
        <v>0</v>
      </c>
      <c r="DU149" s="48">
        <v>6021680</v>
      </c>
      <c r="DV149" s="48">
        <v>0</v>
      </c>
      <c r="DW149" s="48">
        <v>0</v>
      </c>
      <c r="DX149" s="48">
        <v>0</v>
      </c>
      <c r="DY149" s="48">
        <v>0</v>
      </c>
      <c r="DZ149" s="48">
        <v>286.61700000000002</v>
      </c>
      <c r="EA149" s="48">
        <v>229007</v>
      </c>
      <c r="EB149" s="48">
        <v>799</v>
      </c>
      <c r="EC149" s="48">
        <v>229007</v>
      </c>
      <c r="ED149" s="48">
        <v>0</v>
      </c>
      <c r="EE149" s="48">
        <v>5792673</v>
      </c>
      <c r="EG149" s="48">
        <v>0</v>
      </c>
      <c r="EH149" s="48">
        <v>0</v>
      </c>
      <c r="EI149" s="48">
        <v>0</v>
      </c>
      <c r="EJ149" s="48">
        <v>0</v>
      </c>
      <c r="EK149" s="48">
        <v>0</v>
      </c>
      <c r="EL149" s="48">
        <v>0</v>
      </c>
      <c r="EM149" s="48">
        <v>0</v>
      </c>
      <c r="EN149" s="48">
        <v>0</v>
      </c>
      <c r="EO149" s="48">
        <v>0</v>
      </c>
      <c r="EP149" s="48">
        <v>0</v>
      </c>
      <c r="EQ149" s="48">
        <v>0</v>
      </c>
      <c r="ER149" s="48">
        <v>0</v>
      </c>
      <c r="ES149" s="48">
        <v>0</v>
      </c>
      <c r="ET149" s="48">
        <v>0</v>
      </c>
      <c r="EU149" s="48">
        <v>0</v>
      </c>
      <c r="EV149" s="48">
        <v>0</v>
      </c>
      <c r="EW149" s="48">
        <v>0</v>
      </c>
      <c r="EX149" s="48">
        <v>6366872</v>
      </c>
      <c r="EY149" s="48">
        <v>391616</v>
      </c>
      <c r="EZ149" s="48">
        <v>6392226</v>
      </c>
      <c r="FA149" s="48">
        <v>0</v>
      </c>
      <c r="FB149" s="48">
        <v>0</v>
      </c>
      <c r="FC149" s="48">
        <v>0</v>
      </c>
      <c r="FD149" s="48">
        <v>182583</v>
      </c>
      <c r="FE149" s="48">
        <v>0</v>
      </c>
      <c r="FF149" s="48">
        <v>0</v>
      </c>
      <c r="FG149" s="48">
        <v>0</v>
      </c>
      <c r="FH149" s="48">
        <v>0</v>
      </c>
      <c r="FJ149" s="48">
        <v>0</v>
      </c>
      <c r="FK149" s="48">
        <v>0</v>
      </c>
      <c r="FL149" s="48">
        <v>0</v>
      </c>
      <c r="FM149" s="48">
        <v>0</v>
      </c>
      <c r="FO149" s="48">
        <v>0</v>
      </c>
      <c r="FP149" s="48">
        <v>0</v>
      </c>
      <c r="FQ149" s="48" t="s">
        <v>577</v>
      </c>
      <c r="FR149" s="48">
        <v>798.88800000000003</v>
      </c>
      <c r="FS149" s="48">
        <v>0</v>
      </c>
      <c r="FT149" s="48">
        <v>0</v>
      </c>
      <c r="FU149" s="48">
        <v>0</v>
      </c>
      <c r="FV149" s="48">
        <v>0</v>
      </c>
      <c r="FW149" s="48">
        <v>0</v>
      </c>
      <c r="FX149" s="48">
        <v>0</v>
      </c>
      <c r="FY149" s="48">
        <v>0</v>
      </c>
      <c r="FZ149" s="48">
        <v>0</v>
      </c>
      <c r="GA149" s="48">
        <v>0</v>
      </c>
      <c r="GB149" s="52">
        <v>5.3545445599999998E-2</v>
      </c>
      <c r="GC149" s="52">
        <v>4.68582762E-2</v>
      </c>
      <c r="GD149" s="48">
        <v>0</v>
      </c>
      <c r="GE149" s="48">
        <v>0</v>
      </c>
      <c r="GM149" s="48">
        <v>0</v>
      </c>
      <c r="GN149" s="48">
        <v>0</v>
      </c>
      <c r="GP149" s="48">
        <v>0</v>
      </c>
      <c r="GQ149" s="48">
        <v>0</v>
      </c>
      <c r="GR149" s="48">
        <v>0</v>
      </c>
      <c r="GS149" s="48">
        <v>1219.5619999999999</v>
      </c>
      <c r="GT149" s="48">
        <v>6621233</v>
      </c>
      <c r="GU149" s="48">
        <v>0</v>
      </c>
      <c r="GV149" s="48">
        <v>7223463</v>
      </c>
      <c r="GW149" s="48">
        <v>0</v>
      </c>
      <c r="GX149" s="48">
        <v>0</v>
      </c>
      <c r="GY149" s="48">
        <v>0</v>
      </c>
      <c r="GZ149" s="48">
        <v>0</v>
      </c>
      <c r="HA149" s="48">
        <v>0</v>
      </c>
      <c r="HB149" s="48">
        <v>0</v>
      </c>
      <c r="HC149" s="48">
        <v>4804.7056220000004</v>
      </c>
      <c r="HD149" s="48">
        <v>786.38199999999995</v>
      </c>
      <c r="HE149" s="48">
        <v>1</v>
      </c>
      <c r="HF149" s="48">
        <v>0</v>
      </c>
      <c r="HG149" s="48">
        <v>5078</v>
      </c>
      <c r="HH149" s="48">
        <v>5078</v>
      </c>
      <c r="HI149" s="48">
        <v>1</v>
      </c>
      <c r="HJ149" s="48">
        <v>39.944400000000002</v>
      </c>
      <c r="HK149" s="48">
        <v>0</v>
      </c>
      <c r="HL149" s="48">
        <v>0</v>
      </c>
      <c r="HM149" s="48">
        <v>0</v>
      </c>
      <c r="HN149" s="48">
        <v>0</v>
      </c>
      <c r="HO149" s="48">
        <v>0</v>
      </c>
      <c r="HP149" s="48">
        <v>0</v>
      </c>
      <c r="HQ149" s="48">
        <v>0</v>
      </c>
      <c r="HR149" s="48">
        <v>0</v>
      </c>
      <c r="HS149" s="48">
        <v>0.97309000000000001</v>
      </c>
      <c r="HT149" s="48">
        <v>5859639</v>
      </c>
      <c r="HU149" s="48">
        <v>0</v>
      </c>
      <c r="HV149" s="48">
        <v>0</v>
      </c>
      <c r="HW149" s="48">
        <v>384046</v>
      </c>
      <c r="HX149" s="48">
        <v>192023</v>
      </c>
      <c r="HY149" s="48">
        <v>0</v>
      </c>
      <c r="IA149" s="48">
        <v>0</v>
      </c>
      <c r="IB149" s="48">
        <v>0</v>
      </c>
      <c r="IC149" s="48">
        <v>0</v>
      </c>
      <c r="ID149" s="48">
        <v>0</v>
      </c>
      <c r="IE149" s="48">
        <v>0</v>
      </c>
      <c r="IF149" s="48">
        <v>0</v>
      </c>
      <c r="IG149" s="48">
        <v>0</v>
      </c>
      <c r="IH149" s="48">
        <v>7223463</v>
      </c>
      <c r="II149" s="48">
        <v>229007</v>
      </c>
      <c r="IJ149" s="48">
        <v>-831237</v>
      </c>
      <c r="IK149" s="48">
        <v>0</v>
      </c>
      <c r="IL149" s="48">
        <v>-602230</v>
      </c>
      <c r="IP149" s="48">
        <v>9095</v>
      </c>
      <c r="IQ149" s="48">
        <v>0</v>
      </c>
      <c r="IR149" s="48">
        <v>0</v>
      </c>
      <c r="IS149" s="48">
        <v>0</v>
      </c>
      <c r="IT149" s="48">
        <v>0</v>
      </c>
      <c r="IU149" s="48">
        <v>0</v>
      </c>
      <c r="IV149" s="48">
        <v>1</v>
      </c>
      <c r="IW149" s="48">
        <v>0</v>
      </c>
      <c r="IX149" s="48">
        <v>0</v>
      </c>
    </row>
    <row r="150" spans="1:258" s="48" customFormat="1">
      <c r="A150" s="47">
        <v>108804</v>
      </c>
      <c r="C150" s="48">
        <v>4</v>
      </c>
      <c r="E150" s="48">
        <v>0</v>
      </c>
      <c r="F150" s="48" t="s">
        <v>330</v>
      </c>
      <c r="G150" s="48">
        <v>1</v>
      </c>
      <c r="H150" s="48">
        <v>0</v>
      </c>
      <c r="I150" s="48" t="s">
        <v>537</v>
      </c>
      <c r="J150" s="48">
        <v>0</v>
      </c>
      <c r="L150" s="48">
        <v>12</v>
      </c>
      <c r="M150" s="48" t="s">
        <v>538</v>
      </c>
      <c r="N150" s="48" t="s">
        <v>537</v>
      </c>
      <c r="O150" s="48" t="s">
        <v>537</v>
      </c>
      <c r="P150" s="48">
        <v>0</v>
      </c>
      <c r="R150" s="48">
        <v>323.55799999999999</v>
      </c>
      <c r="S150" s="48">
        <v>2.8000000000000001E-2</v>
      </c>
      <c r="T150" s="48">
        <v>0</v>
      </c>
      <c r="U150" s="48">
        <v>6.6000000000000003E-2</v>
      </c>
      <c r="V150" s="48">
        <v>1.1879999999999999</v>
      </c>
      <c r="W150" s="48">
        <v>0</v>
      </c>
      <c r="X150" s="48">
        <v>0</v>
      </c>
      <c r="Y150" s="48">
        <v>0</v>
      </c>
      <c r="Z150" s="48">
        <v>323.55799999999999</v>
      </c>
      <c r="AA150" s="48">
        <v>0</v>
      </c>
      <c r="AB150" s="48">
        <v>0</v>
      </c>
      <c r="AC150" s="48">
        <v>0</v>
      </c>
      <c r="AD150" s="48">
        <v>325.32</v>
      </c>
      <c r="AE150" s="48">
        <v>4.601</v>
      </c>
      <c r="AF150" s="48">
        <v>0</v>
      </c>
      <c r="AG150" s="48">
        <v>16.356999999999999</v>
      </c>
      <c r="AH150" s="48">
        <v>0</v>
      </c>
      <c r="AI150" s="48">
        <v>0</v>
      </c>
      <c r="AJ150" s="48">
        <v>0</v>
      </c>
      <c r="AK150" s="48">
        <v>0</v>
      </c>
      <c r="AL150" s="48">
        <v>0</v>
      </c>
      <c r="AM150" s="48">
        <v>0</v>
      </c>
      <c r="AN150" s="48">
        <v>0</v>
      </c>
      <c r="AO150" s="48">
        <v>0</v>
      </c>
      <c r="AP150" s="48">
        <v>0</v>
      </c>
      <c r="AQ150" s="48">
        <v>2.6669999999999998</v>
      </c>
      <c r="AR150" s="48">
        <v>0</v>
      </c>
      <c r="AS150" s="48">
        <v>0</v>
      </c>
      <c r="AT150" s="48">
        <v>0</v>
      </c>
      <c r="AU150" s="48">
        <v>0</v>
      </c>
      <c r="AV150" s="48">
        <v>0</v>
      </c>
      <c r="AW150" s="48">
        <v>1.282</v>
      </c>
      <c r="AX150" s="48">
        <v>4.0339999999999998</v>
      </c>
      <c r="AY150" s="48">
        <v>0</v>
      </c>
      <c r="AZ150" s="48">
        <v>0</v>
      </c>
      <c r="BA150" s="48">
        <v>12.442</v>
      </c>
      <c r="BB150" s="48">
        <v>309.834</v>
      </c>
      <c r="BC150" s="48">
        <v>384.67</v>
      </c>
      <c r="BD150" s="48">
        <v>14.276999999999999</v>
      </c>
      <c r="BE150" s="48">
        <v>0</v>
      </c>
      <c r="BF150" s="48">
        <v>0</v>
      </c>
      <c r="BG150" s="48">
        <v>0</v>
      </c>
      <c r="BH150" s="48">
        <v>20</v>
      </c>
      <c r="BI150" s="48">
        <v>1</v>
      </c>
      <c r="BJ150" s="48">
        <v>0</v>
      </c>
      <c r="BK150" s="48">
        <v>5078</v>
      </c>
      <c r="BL150" s="48">
        <v>6152</v>
      </c>
      <c r="BM150" s="48">
        <v>1906099</v>
      </c>
      <c r="BN150" s="48">
        <v>0</v>
      </c>
      <c r="BO150" s="48">
        <v>182415</v>
      </c>
      <c r="BP150" s="48">
        <v>8783</v>
      </c>
      <c r="BQ150" s="48">
        <v>0</v>
      </c>
      <c r="BR150" s="48">
        <v>8783</v>
      </c>
      <c r="BS150" s="48">
        <v>0</v>
      </c>
      <c r="BT150" s="48">
        <v>473298</v>
      </c>
      <c r="BU150" s="48">
        <v>0</v>
      </c>
      <c r="BV150" s="48">
        <v>541514</v>
      </c>
      <c r="BW150" s="48">
        <v>68216</v>
      </c>
      <c r="BX150" s="48">
        <v>24817</v>
      </c>
      <c r="BY150" s="48">
        <v>0</v>
      </c>
      <c r="BZ150" s="48">
        <v>0</v>
      </c>
      <c r="CA150" s="48">
        <v>0</v>
      </c>
      <c r="CB150" s="48">
        <v>0</v>
      </c>
      <c r="CC150" s="48">
        <v>110691</v>
      </c>
      <c r="CD150" s="48">
        <v>0</v>
      </c>
      <c r="CE150" s="48">
        <v>135508</v>
      </c>
      <c r="CF150" s="48">
        <v>88978</v>
      </c>
      <c r="CG150" s="48">
        <v>103333</v>
      </c>
      <c r="CH150" s="48">
        <v>0</v>
      </c>
      <c r="CI150" s="48">
        <v>103333</v>
      </c>
      <c r="CJ150" s="48">
        <v>1334</v>
      </c>
      <c r="CK150" s="48">
        <v>0</v>
      </c>
      <c r="CL150" s="48">
        <v>0</v>
      </c>
      <c r="CM150" s="48">
        <v>0</v>
      </c>
      <c r="CN150" s="48">
        <v>0</v>
      </c>
      <c r="CO150" s="48">
        <v>0</v>
      </c>
      <c r="CP150" s="48">
        <v>0</v>
      </c>
      <c r="CQ150" s="48">
        <v>0</v>
      </c>
      <c r="CR150" s="48">
        <v>0</v>
      </c>
      <c r="CS150" s="48">
        <v>0</v>
      </c>
      <c r="CT150" s="48">
        <v>0</v>
      </c>
      <c r="CU150" s="48">
        <v>0</v>
      </c>
      <c r="CV150" s="48">
        <v>0</v>
      </c>
      <c r="CW150" s="48">
        <v>0</v>
      </c>
      <c r="CX150" s="48">
        <v>0</v>
      </c>
      <c r="CY150" s="48">
        <v>0</v>
      </c>
      <c r="CZ150" s="48">
        <v>0</v>
      </c>
      <c r="DA150" s="48">
        <v>0</v>
      </c>
      <c r="DB150" s="48">
        <v>0</v>
      </c>
      <c r="DC150" s="48">
        <v>0</v>
      </c>
      <c r="DD150" s="48">
        <v>0</v>
      </c>
      <c r="DE150" s="48">
        <v>0</v>
      </c>
      <c r="DF150" s="48">
        <v>0</v>
      </c>
      <c r="DG150" s="48">
        <v>0</v>
      </c>
      <c r="DH150" s="48">
        <v>1334</v>
      </c>
      <c r="DI150" s="48">
        <v>0</v>
      </c>
      <c r="DJ150" s="48">
        <v>0</v>
      </c>
      <c r="DK150" s="48">
        <v>0</v>
      </c>
      <c r="DL150" s="48">
        <v>0</v>
      </c>
      <c r="DM150" s="48">
        <v>0</v>
      </c>
      <c r="DN150" s="48">
        <v>0</v>
      </c>
      <c r="DO150" s="48">
        <v>0</v>
      </c>
      <c r="DP150" s="48">
        <v>0</v>
      </c>
      <c r="DQ150" s="48">
        <v>0</v>
      </c>
      <c r="DR150" s="48">
        <v>0</v>
      </c>
      <c r="DS150" s="48">
        <v>0</v>
      </c>
      <c r="DU150" s="48">
        <v>2784215</v>
      </c>
      <c r="DV150" s="48">
        <v>0</v>
      </c>
      <c r="DW150" s="48">
        <v>0</v>
      </c>
      <c r="DX150" s="48">
        <v>0</v>
      </c>
      <c r="DY150" s="48">
        <v>0</v>
      </c>
      <c r="DZ150" s="48">
        <v>286.61700000000002</v>
      </c>
      <c r="EA150" s="48">
        <v>93437</v>
      </c>
      <c r="EB150" s="48">
        <v>326</v>
      </c>
      <c r="EC150" s="48">
        <v>182415</v>
      </c>
      <c r="ED150" s="48">
        <v>0</v>
      </c>
      <c r="EE150" s="48">
        <v>2601800</v>
      </c>
      <c r="EG150" s="48">
        <v>0</v>
      </c>
      <c r="EH150" s="48">
        <v>0</v>
      </c>
      <c r="EI150" s="48">
        <v>0</v>
      </c>
      <c r="EJ150" s="48">
        <v>0</v>
      </c>
      <c r="EK150" s="48">
        <v>0</v>
      </c>
      <c r="EL150" s="48">
        <v>0</v>
      </c>
      <c r="EM150" s="48">
        <v>0</v>
      </c>
      <c r="EN150" s="48">
        <v>0</v>
      </c>
      <c r="EO150" s="48">
        <v>0</v>
      </c>
      <c r="EP150" s="48">
        <v>0</v>
      </c>
      <c r="EQ150" s="48">
        <v>0</v>
      </c>
      <c r="ER150" s="48">
        <v>0</v>
      </c>
      <c r="ES150" s="48">
        <v>0</v>
      </c>
      <c r="ET150" s="48">
        <v>0</v>
      </c>
      <c r="EU150" s="48">
        <v>0</v>
      </c>
      <c r="EV150" s="48">
        <v>0</v>
      </c>
      <c r="EW150" s="48">
        <v>0</v>
      </c>
      <c r="EX150" s="48">
        <v>2858805</v>
      </c>
      <c r="EY150" s="48">
        <v>175283</v>
      </c>
      <c r="EZ150" s="48">
        <v>2949117</v>
      </c>
      <c r="FA150" s="48">
        <v>0</v>
      </c>
      <c r="FB150" s="48">
        <v>0</v>
      </c>
      <c r="FC150" s="48">
        <v>0</v>
      </c>
      <c r="FD150" s="48">
        <v>81722</v>
      </c>
      <c r="FE150" s="48">
        <v>0</v>
      </c>
      <c r="FF150" s="48">
        <v>0</v>
      </c>
      <c r="FG150" s="48">
        <v>0</v>
      </c>
      <c r="FH150" s="48">
        <v>0</v>
      </c>
      <c r="FJ150" s="48">
        <v>0</v>
      </c>
      <c r="FK150" s="48">
        <v>0</v>
      </c>
      <c r="FL150" s="48">
        <v>0</v>
      </c>
      <c r="FM150" s="48">
        <v>0</v>
      </c>
      <c r="FO150" s="48">
        <v>0</v>
      </c>
      <c r="FP150" s="48">
        <v>0</v>
      </c>
      <c r="FQ150" s="48" t="s">
        <v>578</v>
      </c>
      <c r="FR150" s="48">
        <v>323.55799999999999</v>
      </c>
      <c r="FS150" s="48">
        <v>0</v>
      </c>
      <c r="FT150" s="48">
        <v>0</v>
      </c>
      <c r="FU150" s="48">
        <v>0</v>
      </c>
      <c r="FV150" s="48">
        <v>0</v>
      </c>
      <c r="FW150" s="48">
        <v>0</v>
      </c>
      <c r="FX150" s="48">
        <v>0</v>
      </c>
      <c r="FY150" s="48">
        <v>0</v>
      </c>
      <c r="FZ150" s="48">
        <v>0</v>
      </c>
      <c r="GA150" s="48">
        <v>0</v>
      </c>
      <c r="GB150" s="52">
        <v>5.3545445599999998E-2</v>
      </c>
      <c r="GC150" s="52">
        <v>4.68582762E-2</v>
      </c>
      <c r="GD150" s="48">
        <v>0</v>
      </c>
      <c r="GE150" s="48">
        <v>0</v>
      </c>
      <c r="GM150" s="48">
        <v>0</v>
      </c>
      <c r="GN150" s="48">
        <v>0</v>
      </c>
      <c r="GP150" s="48">
        <v>0</v>
      </c>
      <c r="GQ150" s="48">
        <v>0</v>
      </c>
      <c r="GR150" s="48">
        <v>0</v>
      </c>
      <c r="GS150" s="48">
        <v>545.86300000000006</v>
      </c>
      <c r="GT150" s="48">
        <v>3042554</v>
      </c>
      <c r="GU150" s="48">
        <v>0</v>
      </c>
      <c r="GV150" s="48">
        <v>3401998</v>
      </c>
      <c r="GW150" s="48">
        <v>0</v>
      </c>
      <c r="GX150" s="48">
        <v>0</v>
      </c>
      <c r="GY150" s="48">
        <v>0</v>
      </c>
      <c r="GZ150" s="48">
        <v>0</v>
      </c>
      <c r="HA150" s="48">
        <v>0</v>
      </c>
      <c r="HB150" s="48">
        <v>0</v>
      </c>
      <c r="HC150" s="48">
        <v>4804.7056220000004</v>
      </c>
      <c r="HD150" s="48">
        <v>309.834</v>
      </c>
      <c r="HE150" s="48">
        <v>1</v>
      </c>
      <c r="HF150" s="48">
        <v>0</v>
      </c>
      <c r="HG150" s="48">
        <v>5078</v>
      </c>
      <c r="HH150" s="48">
        <v>5078</v>
      </c>
      <c r="HI150" s="48">
        <v>1</v>
      </c>
      <c r="HJ150" s="48">
        <v>16.177900000000001</v>
      </c>
      <c r="HK150" s="48">
        <v>0</v>
      </c>
      <c r="HL150" s="48">
        <v>0</v>
      </c>
      <c r="HM150" s="48">
        <v>0</v>
      </c>
      <c r="HN150" s="48">
        <v>0</v>
      </c>
      <c r="HO150" s="48">
        <v>0</v>
      </c>
      <c r="HP150" s="48">
        <v>0</v>
      </c>
      <c r="HQ150" s="48">
        <v>0</v>
      </c>
      <c r="HR150" s="48">
        <v>0</v>
      </c>
      <c r="HS150" s="48">
        <v>0.97309000000000001</v>
      </c>
      <c r="HT150" s="48">
        <v>2622709</v>
      </c>
      <c r="HU150" s="48">
        <v>0</v>
      </c>
      <c r="HV150" s="48">
        <v>0</v>
      </c>
      <c r="HW150" s="48">
        <v>384046</v>
      </c>
      <c r="HX150" s="48">
        <v>192023</v>
      </c>
      <c r="HY150" s="48">
        <v>0</v>
      </c>
      <c r="IA150" s="48">
        <v>0</v>
      </c>
      <c r="IB150" s="48">
        <v>0</v>
      </c>
      <c r="IC150" s="48">
        <v>0</v>
      </c>
      <c r="ID150" s="48">
        <v>0</v>
      </c>
      <c r="IE150" s="48">
        <v>0</v>
      </c>
      <c r="IF150" s="48">
        <v>0</v>
      </c>
      <c r="IG150" s="48">
        <v>0</v>
      </c>
      <c r="IH150" s="48">
        <v>3401998</v>
      </c>
      <c r="II150" s="48">
        <v>182415</v>
      </c>
      <c r="IJ150" s="48">
        <v>-452881</v>
      </c>
      <c r="IK150" s="48">
        <v>0</v>
      </c>
      <c r="IL150" s="48">
        <v>-270466</v>
      </c>
      <c r="IP150" s="48">
        <v>9095</v>
      </c>
      <c r="IQ150" s="48">
        <v>0</v>
      </c>
      <c r="IR150" s="48">
        <v>0</v>
      </c>
      <c r="IS150" s="48">
        <v>0</v>
      </c>
      <c r="IT150" s="48">
        <v>0</v>
      </c>
      <c r="IU150" s="48">
        <v>0</v>
      </c>
      <c r="IV150" s="48">
        <v>1</v>
      </c>
      <c r="IW150" s="48">
        <v>0</v>
      </c>
      <c r="IX150" s="48">
        <v>0</v>
      </c>
    </row>
    <row r="151" spans="1:258" s="48" customFormat="1">
      <c r="A151" s="47">
        <v>108807</v>
      </c>
      <c r="C151" s="48">
        <v>4</v>
      </c>
      <c r="E151" s="48">
        <v>0</v>
      </c>
      <c r="F151" s="48" t="s">
        <v>330</v>
      </c>
      <c r="G151" s="48">
        <v>1</v>
      </c>
      <c r="H151" s="48">
        <v>0</v>
      </c>
      <c r="I151" s="48" t="s">
        <v>537</v>
      </c>
      <c r="J151" s="48">
        <v>0</v>
      </c>
      <c r="L151" s="48">
        <v>12</v>
      </c>
      <c r="M151" s="48" t="s">
        <v>538</v>
      </c>
      <c r="N151" s="48" t="s">
        <v>537</v>
      </c>
      <c r="O151" s="48" t="s">
        <v>537</v>
      </c>
      <c r="P151" s="48">
        <v>0</v>
      </c>
      <c r="R151" s="48">
        <v>12238.94</v>
      </c>
      <c r="S151" s="48">
        <v>0.36599999999999999</v>
      </c>
      <c r="T151" s="48">
        <v>0</v>
      </c>
      <c r="U151" s="48">
        <v>11.577</v>
      </c>
      <c r="V151" s="48">
        <v>71.492000000000004</v>
      </c>
      <c r="W151" s="48">
        <v>18.881</v>
      </c>
      <c r="X151" s="48">
        <v>0</v>
      </c>
      <c r="Y151" s="48">
        <v>0</v>
      </c>
      <c r="Z151" s="48">
        <v>12238.94</v>
      </c>
      <c r="AA151" s="48">
        <v>0</v>
      </c>
      <c r="AB151" s="48">
        <v>0</v>
      </c>
      <c r="AC151" s="48">
        <v>0</v>
      </c>
      <c r="AD151" s="48">
        <v>2108.75</v>
      </c>
      <c r="AE151" s="48">
        <v>0</v>
      </c>
      <c r="AF151" s="48">
        <v>0</v>
      </c>
      <c r="AG151" s="48">
        <v>190.44499999999999</v>
      </c>
      <c r="AH151" s="48">
        <v>0</v>
      </c>
      <c r="AI151" s="48">
        <v>0</v>
      </c>
      <c r="AJ151" s="48">
        <v>0</v>
      </c>
      <c r="AK151" s="48">
        <v>0</v>
      </c>
      <c r="AL151" s="48">
        <v>0</v>
      </c>
      <c r="AM151" s="48">
        <v>0</v>
      </c>
      <c r="AN151" s="48">
        <v>0</v>
      </c>
      <c r="AO151" s="48">
        <v>0</v>
      </c>
      <c r="AP151" s="48">
        <v>0</v>
      </c>
      <c r="AQ151" s="48">
        <v>364.25</v>
      </c>
      <c r="AR151" s="48">
        <v>0</v>
      </c>
      <c r="AS151" s="48">
        <v>0</v>
      </c>
      <c r="AT151" s="48">
        <v>9.4169999999999998</v>
      </c>
      <c r="AU151" s="48">
        <v>0</v>
      </c>
      <c r="AV151" s="48">
        <v>0</v>
      </c>
      <c r="AW151" s="48">
        <v>102.316</v>
      </c>
      <c r="AX151" s="48">
        <v>330.834</v>
      </c>
      <c r="AY151" s="48">
        <v>0</v>
      </c>
      <c r="AZ151" s="48">
        <v>0</v>
      </c>
      <c r="BA151" s="48">
        <v>0</v>
      </c>
      <c r="BB151" s="48">
        <v>12136.624</v>
      </c>
      <c r="BC151" s="48">
        <v>8891</v>
      </c>
      <c r="BD151" s="48">
        <v>3222.4409999999998</v>
      </c>
      <c r="BE151" s="48">
        <v>0</v>
      </c>
      <c r="BF151" s="48">
        <v>0</v>
      </c>
      <c r="BG151" s="48">
        <v>0</v>
      </c>
      <c r="BH151" s="48">
        <v>0</v>
      </c>
      <c r="BI151" s="48">
        <v>1</v>
      </c>
      <c r="BJ151" s="48">
        <v>0</v>
      </c>
      <c r="BK151" s="48">
        <v>5078</v>
      </c>
      <c r="BL151" s="48">
        <v>6152</v>
      </c>
      <c r="BM151" s="48">
        <v>74664511</v>
      </c>
      <c r="BN151" s="48">
        <v>0</v>
      </c>
      <c r="BO151" s="48">
        <v>4104149</v>
      </c>
      <c r="BP151" s="48">
        <v>1982446</v>
      </c>
      <c r="BQ151" s="48">
        <v>0</v>
      </c>
      <c r="BR151" s="48">
        <v>1982446</v>
      </c>
      <c r="BS151" s="48">
        <v>0</v>
      </c>
      <c r="BT151" s="48">
        <v>10939486</v>
      </c>
      <c r="BU151" s="48">
        <v>0</v>
      </c>
      <c r="BV151" s="48">
        <v>10939486</v>
      </c>
      <c r="BW151" s="48">
        <v>0</v>
      </c>
      <c r="BX151" s="48">
        <v>2035291</v>
      </c>
      <c r="BY151" s="48">
        <v>0</v>
      </c>
      <c r="BZ151" s="48">
        <v>0</v>
      </c>
      <c r="CA151" s="48">
        <v>0</v>
      </c>
      <c r="CB151" s="48">
        <v>0</v>
      </c>
      <c r="CC151" s="48">
        <v>1288779</v>
      </c>
      <c r="CD151" s="48">
        <v>0</v>
      </c>
      <c r="CE151" s="48">
        <v>3324070</v>
      </c>
      <c r="CF151" s="48">
        <v>579906</v>
      </c>
      <c r="CG151" s="48">
        <v>0</v>
      </c>
      <c r="CH151" s="48">
        <v>0</v>
      </c>
      <c r="CI151" s="48">
        <v>0</v>
      </c>
      <c r="CJ151" s="48">
        <v>184479</v>
      </c>
      <c r="CK151" s="48">
        <v>0</v>
      </c>
      <c r="CL151" s="48">
        <v>0</v>
      </c>
      <c r="CM151" s="48">
        <v>0</v>
      </c>
      <c r="CN151" s="48">
        <v>0</v>
      </c>
      <c r="CO151" s="48">
        <v>0</v>
      </c>
      <c r="CP151" s="48">
        <v>0</v>
      </c>
      <c r="CQ151" s="48">
        <v>0</v>
      </c>
      <c r="CR151" s="48">
        <v>0</v>
      </c>
      <c r="CS151" s="48">
        <v>0</v>
      </c>
      <c r="CT151" s="48">
        <v>0</v>
      </c>
      <c r="CU151" s="48">
        <v>0</v>
      </c>
      <c r="CV151" s="48">
        <v>0</v>
      </c>
      <c r="CW151" s="48">
        <v>0</v>
      </c>
      <c r="CX151" s="48">
        <v>0</v>
      </c>
      <c r="CY151" s="48">
        <v>0</v>
      </c>
      <c r="CZ151" s="48">
        <v>0</v>
      </c>
      <c r="DA151" s="48">
        <v>0</v>
      </c>
      <c r="DB151" s="48">
        <v>0</v>
      </c>
      <c r="DC151" s="48">
        <v>0</v>
      </c>
      <c r="DD151" s="48">
        <v>0</v>
      </c>
      <c r="DE151" s="48">
        <v>0</v>
      </c>
      <c r="DF151" s="48">
        <v>0</v>
      </c>
      <c r="DG151" s="48">
        <v>0</v>
      </c>
      <c r="DH151" s="48">
        <v>184479</v>
      </c>
      <c r="DI151" s="48">
        <v>0</v>
      </c>
      <c r="DJ151" s="48">
        <v>887653</v>
      </c>
      <c r="DK151" s="48">
        <v>0</v>
      </c>
      <c r="DL151" s="48">
        <v>0</v>
      </c>
      <c r="DM151" s="48">
        <v>0</v>
      </c>
      <c r="DN151" s="48">
        <v>887653</v>
      </c>
      <c r="DO151" s="48">
        <v>0</v>
      </c>
      <c r="DP151" s="48">
        <v>0</v>
      </c>
      <c r="DQ151" s="48">
        <v>0</v>
      </c>
      <c r="DR151" s="48">
        <v>0</v>
      </c>
      <c r="DS151" s="48">
        <v>887653</v>
      </c>
      <c r="DU151" s="48">
        <v>92378072</v>
      </c>
      <c r="DV151" s="48">
        <v>0</v>
      </c>
      <c r="DW151" s="48">
        <v>0</v>
      </c>
      <c r="DX151" s="48">
        <v>0</v>
      </c>
      <c r="DY151" s="48">
        <v>0</v>
      </c>
      <c r="DZ151" s="48">
        <v>286.61700000000002</v>
      </c>
      <c r="EA151" s="48">
        <v>3524243</v>
      </c>
      <c r="EB151" s="48">
        <v>12296</v>
      </c>
      <c r="EC151" s="48">
        <v>4104149</v>
      </c>
      <c r="ED151" s="48">
        <v>0</v>
      </c>
      <c r="EE151" s="48">
        <v>88273923</v>
      </c>
      <c r="EG151" s="48">
        <v>0</v>
      </c>
      <c r="EH151" s="48">
        <v>0</v>
      </c>
      <c r="EI151" s="48">
        <v>0</v>
      </c>
      <c r="EJ151" s="48">
        <v>0</v>
      </c>
      <c r="EK151" s="48">
        <v>0</v>
      </c>
      <c r="EL151" s="48">
        <v>0</v>
      </c>
      <c r="EM151" s="48">
        <v>0</v>
      </c>
      <c r="EN151" s="48">
        <v>0</v>
      </c>
      <c r="EO151" s="48">
        <v>0</v>
      </c>
      <c r="EP151" s="48">
        <v>0</v>
      </c>
      <c r="EQ151" s="48">
        <v>0</v>
      </c>
      <c r="ER151" s="48">
        <v>0</v>
      </c>
      <c r="ES151" s="48">
        <v>0</v>
      </c>
      <c r="ET151" s="48">
        <v>0</v>
      </c>
      <c r="EU151" s="48">
        <v>0</v>
      </c>
      <c r="EV151" s="48">
        <v>0</v>
      </c>
      <c r="EW151" s="48">
        <v>0</v>
      </c>
      <c r="EX151" s="48">
        <v>96942729</v>
      </c>
      <c r="EY151" s="48">
        <v>5912308</v>
      </c>
      <c r="EZ151" s="48">
        <v>97707114</v>
      </c>
      <c r="FA151" s="48">
        <v>0</v>
      </c>
      <c r="FB151" s="48">
        <v>0</v>
      </c>
      <c r="FC151" s="48">
        <v>0</v>
      </c>
      <c r="FD151" s="48">
        <v>2756498</v>
      </c>
      <c r="FE151" s="48">
        <v>0</v>
      </c>
      <c r="FF151" s="48">
        <v>0</v>
      </c>
      <c r="FG151" s="48">
        <v>0</v>
      </c>
      <c r="FH151" s="48">
        <v>0</v>
      </c>
      <c r="FJ151" s="48">
        <v>0</v>
      </c>
      <c r="FK151" s="48">
        <v>0</v>
      </c>
      <c r="FL151" s="48">
        <v>0</v>
      </c>
      <c r="FM151" s="48">
        <v>0</v>
      </c>
      <c r="FO151" s="48">
        <v>0</v>
      </c>
      <c r="FP151" s="48">
        <v>0</v>
      </c>
      <c r="FQ151" s="48" t="s">
        <v>347</v>
      </c>
      <c r="FR151" s="48">
        <v>12238.94</v>
      </c>
      <c r="FS151" s="48">
        <v>0</v>
      </c>
      <c r="FT151" s="48">
        <v>0</v>
      </c>
      <c r="FU151" s="48">
        <v>0</v>
      </c>
      <c r="FV151" s="48">
        <v>0</v>
      </c>
      <c r="FW151" s="48">
        <v>0</v>
      </c>
      <c r="FX151" s="48">
        <v>0</v>
      </c>
      <c r="FY151" s="48">
        <v>0</v>
      </c>
      <c r="FZ151" s="48">
        <v>0</v>
      </c>
      <c r="GA151" s="48">
        <v>0</v>
      </c>
      <c r="GB151" s="52">
        <v>5.3545445599999998E-2</v>
      </c>
      <c r="GC151" s="52">
        <v>4.68582762E-2</v>
      </c>
      <c r="GD151" s="48">
        <v>0</v>
      </c>
      <c r="GE151" s="48">
        <v>0</v>
      </c>
      <c r="GM151" s="48">
        <v>0</v>
      </c>
      <c r="GN151" s="48">
        <v>0</v>
      </c>
      <c r="GP151" s="48">
        <v>0</v>
      </c>
      <c r="GQ151" s="48">
        <v>0</v>
      </c>
      <c r="GR151" s="48">
        <v>0</v>
      </c>
      <c r="GS151" s="48">
        <v>18411.98</v>
      </c>
      <c r="GT151" s="48">
        <v>101231357</v>
      </c>
      <c r="GU151" s="48">
        <v>0</v>
      </c>
      <c r="GV151" s="48">
        <v>102924579</v>
      </c>
      <c r="GW151" s="48">
        <v>0</v>
      </c>
      <c r="GX151" s="48">
        <v>0</v>
      </c>
      <c r="GY151" s="48">
        <v>0</v>
      </c>
      <c r="GZ151" s="48">
        <v>0</v>
      </c>
      <c r="HA151" s="48">
        <v>0</v>
      </c>
      <c r="HB151" s="48">
        <v>0</v>
      </c>
      <c r="HC151" s="48">
        <v>4804.7056220000004</v>
      </c>
      <c r="HD151" s="48">
        <v>12136.624</v>
      </c>
      <c r="HE151" s="48">
        <v>1</v>
      </c>
      <c r="HF151" s="48">
        <v>0</v>
      </c>
      <c r="HG151" s="48">
        <v>5078</v>
      </c>
      <c r="HH151" s="48">
        <v>5078</v>
      </c>
      <c r="HI151" s="48">
        <v>1</v>
      </c>
      <c r="HJ151" s="48">
        <v>611.947</v>
      </c>
      <c r="HK151" s="48">
        <v>0</v>
      </c>
      <c r="HL151" s="48">
        <v>0</v>
      </c>
      <c r="HM151" s="48">
        <v>0</v>
      </c>
      <c r="HN151" s="48">
        <v>0</v>
      </c>
      <c r="HO151" s="48">
        <v>0</v>
      </c>
      <c r="HP151" s="48">
        <v>0</v>
      </c>
      <c r="HQ151" s="48">
        <v>0</v>
      </c>
      <c r="HR151" s="48">
        <v>0</v>
      </c>
      <c r="HS151" s="48">
        <v>0.97309000000000001</v>
      </c>
      <c r="HT151" s="48">
        <v>88464143</v>
      </c>
      <c r="HU151" s="48">
        <v>0</v>
      </c>
      <c r="HV151" s="48">
        <v>0</v>
      </c>
      <c r="HW151" s="48">
        <v>384046</v>
      </c>
      <c r="HX151" s="48">
        <v>192023</v>
      </c>
      <c r="HY151" s="48">
        <v>0</v>
      </c>
      <c r="IA151" s="48">
        <v>0</v>
      </c>
      <c r="IB151" s="48">
        <v>0</v>
      </c>
      <c r="IC151" s="48">
        <v>0</v>
      </c>
      <c r="ID151" s="48">
        <v>0</v>
      </c>
      <c r="IE151" s="48">
        <v>0</v>
      </c>
      <c r="IF151" s="48">
        <v>0</v>
      </c>
      <c r="IG151" s="48">
        <v>0</v>
      </c>
      <c r="IH151" s="48">
        <v>102924579</v>
      </c>
      <c r="II151" s="48">
        <v>4104149</v>
      </c>
      <c r="IJ151" s="48">
        <v>-5217465</v>
      </c>
      <c r="IK151" s="48">
        <v>0</v>
      </c>
      <c r="IL151" s="48">
        <v>-1113316</v>
      </c>
      <c r="IP151" s="48">
        <v>9095</v>
      </c>
      <c r="IQ151" s="48">
        <v>0</v>
      </c>
      <c r="IR151" s="48">
        <v>0</v>
      </c>
      <c r="IS151" s="48">
        <v>0</v>
      </c>
      <c r="IT151" s="48">
        <v>0</v>
      </c>
      <c r="IU151" s="48">
        <v>0</v>
      </c>
      <c r="IV151" s="48">
        <v>1</v>
      </c>
      <c r="IW151" s="48">
        <v>0</v>
      </c>
      <c r="IX151" s="48">
        <v>0</v>
      </c>
    </row>
    <row r="152" spans="1:258" s="48" customFormat="1">
      <c r="A152" s="47">
        <v>108808</v>
      </c>
      <c r="C152" s="48">
        <v>4</v>
      </c>
      <c r="E152" s="48">
        <v>0</v>
      </c>
      <c r="F152" s="48" t="s">
        <v>330</v>
      </c>
      <c r="G152" s="48">
        <v>1</v>
      </c>
      <c r="H152" s="48">
        <v>0</v>
      </c>
      <c r="I152" s="48" t="s">
        <v>537</v>
      </c>
      <c r="J152" s="48">
        <v>0</v>
      </c>
      <c r="L152" s="48">
        <v>12</v>
      </c>
      <c r="M152" s="48" t="s">
        <v>538</v>
      </c>
      <c r="N152" s="48" t="s">
        <v>537</v>
      </c>
      <c r="O152" s="48" t="s">
        <v>537</v>
      </c>
      <c r="P152" s="48">
        <v>0</v>
      </c>
      <c r="R152" s="48">
        <v>1553.6089999999999</v>
      </c>
      <c r="S152" s="48">
        <v>0</v>
      </c>
      <c r="T152" s="48">
        <v>0</v>
      </c>
      <c r="U152" s="48">
        <v>0.81200000000000006</v>
      </c>
      <c r="V152" s="48">
        <v>16.506</v>
      </c>
      <c r="W152" s="48">
        <v>0</v>
      </c>
      <c r="X152" s="48">
        <v>0</v>
      </c>
      <c r="Y152" s="48">
        <v>0</v>
      </c>
      <c r="Z152" s="48">
        <v>1553.6089999999999</v>
      </c>
      <c r="AA152" s="48">
        <v>0</v>
      </c>
      <c r="AB152" s="48">
        <v>0</v>
      </c>
      <c r="AC152" s="48">
        <v>0</v>
      </c>
      <c r="AD152" s="48">
        <v>85.01</v>
      </c>
      <c r="AE152" s="48">
        <v>0</v>
      </c>
      <c r="AF152" s="48">
        <v>0</v>
      </c>
      <c r="AG152" s="48">
        <v>0</v>
      </c>
      <c r="AH152" s="48">
        <v>0</v>
      </c>
      <c r="AI152" s="48">
        <v>0</v>
      </c>
      <c r="AJ152" s="48">
        <v>0</v>
      </c>
      <c r="AK152" s="48">
        <v>0</v>
      </c>
      <c r="AL152" s="48">
        <v>0</v>
      </c>
      <c r="AM152" s="48">
        <v>0</v>
      </c>
      <c r="AN152" s="48">
        <v>0</v>
      </c>
      <c r="AO152" s="48">
        <v>0</v>
      </c>
      <c r="AP152" s="48">
        <v>0</v>
      </c>
      <c r="AQ152" s="48">
        <v>0</v>
      </c>
      <c r="AR152" s="48">
        <v>0</v>
      </c>
      <c r="AS152" s="48">
        <v>0</v>
      </c>
      <c r="AT152" s="48">
        <v>0</v>
      </c>
      <c r="AU152" s="48">
        <v>0</v>
      </c>
      <c r="AV152" s="48">
        <v>0</v>
      </c>
      <c r="AW152" s="48">
        <v>17.318000000000001</v>
      </c>
      <c r="AX152" s="48">
        <v>53.578000000000003</v>
      </c>
      <c r="AY152" s="48">
        <v>0</v>
      </c>
      <c r="AZ152" s="48">
        <v>0</v>
      </c>
      <c r="BA152" s="48">
        <v>19.422999999999998</v>
      </c>
      <c r="BB152" s="48">
        <v>1516.8679999999999</v>
      </c>
      <c r="BC152" s="48">
        <v>1196.17</v>
      </c>
      <c r="BD152" s="48">
        <v>444.97899999999998</v>
      </c>
      <c r="BE152" s="48">
        <v>0</v>
      </c>
      <c r="BF152" s="48">
        <v>0</v>
      </c>
      <c r="BG152" s="48">
        <v>0</v>
      </c>
      <c r="BH152" s="48">
        <v>49</v>
      </c>
      <c r="BI152" s="48">
        <v>1</v>
      </c>
      <c r="BJ152" s="48">
        <v>0</v>
      </c>
      <c r="BK152" s="48">
        <v>5078</v>
      </c>
      <c r="BL152" s="48">
        <v>6152</v>
      </c>
      <c r="BM152" s="48">
        <v>9331772</v>
      </c>
      <c r="BN152" s="48">
        <v>0</v>
      </c>
      <c r="BO152" s="48">
        <v>468781</v>
      </c>
      <c r="BP152" s="48">
        <v>273751</v>
      </c>
      <c r="BQ152" s="48">
        <v>0</v>
      </c>
      <c r="BR152" s="48">
        <v>273751</v>
      </c>
      <c r="BS152" s="48">
        <v>0</v>
      </c>
      <c r="BT152" s="48">
        <v>1471768</v>
      </c>
      <c r="BU152" s="48">
        <v>0</v>
      </c>
      <c r="BV152" s="48">
        <v>1471768</v>
      </c>
      <c r="BW152" s="48">
        <v>0</v>
      </c>
      <c r="BX152" s="48">
        <v>329612</v>
      </c>
      <c r="BY152" s="48">
        <v>0</v>
      </c>
      <c r="BZ152" s="48">
        <v>0</v>
      </c>
      <c r="CA152" s="48">
        <v>0</v>
      </c>
      <c r="CB152" s="48">
        <v>0</v>
      </c>
      <c r="CC152" s="48">
        <v>0</v>
      </c>
      <c r="CD152" s="48">
        <v>0</v>
      </c>
      <c r="CE152" s="48">
        <v>329612</v>
      </c>
      <c r="CF152" s="48">
        <v>23378</v>
      </c>
      <c r="CG152" s="48">
        <v>161312</v>
      </c>
      <c r="CH152" s="48">
        <v>0</v>
      </c>
      <c r="CI152" s="48">
        <v>161312</v>
      </c>
      <c r="CJ152" s="48">
        <v>0</v>
      </c>
      <c r="CK152" s="48">
        <v>0</v>
      </c>
      <c r="CL152" s="48">
        <v>0</v>
      </c>
      <c r="CM152" s="48">
        <v>0</v>
      </c>
      <c r="CN152" s="48">
        <v>0</v>
      </c>
      <c r="CO152" s="48">
        <v>0</v>
      </c>
      <c r="CP152" s="48">
        <v>0</v>
      </c>
      <c r="CQ152" s="48">
        <v>0</v>
      </c>
      <c r="CR152" s="48">
        <v>0</v>
      </c>
      <c r="CS152" s="48">
        <v>0</v>
      </c>
      <c r="CT152" s="48">
        <v>0</v>
      </c>
      <c r="CU152" s="48">
        <v>0</v>
      </c>
      <c r="CV152" s="48">
        <v>0</v>
      </c>
      <c r="CW152" s="48">
        <v>0</v>
      </c>
      <c r="CX152" s="48">
        <v>0</v>
      </c>
      <c r="CY152" s="48">
        <v>0</v>
      </c>
      <c r="CZ152" s="48">
        <v>0</v>
      </c>
      <c r="DA152" s="48">
        <v>0</v>
      </c>
      <c r="DB152" s="48">
        <v>0</v>
      </c>
      <c r="DC152" s="48">
        <v>0</v>
      </c>
      <c r="DD152" s="48">
        <v>0</v>
      </c>
      <c r="DE152" s="48">
        <v>0</v>
      </c>
      <c r="DF152" s="48">
        <v>0</v>
      </c>
      <c r="DG152" s="48">
        <v>0</v>
      </c>
      <c r="DH152" s="48">
        <v>0</v>
      </c>
      <c r="DI152" s="48">
        <v>0</v>
      </c>
      <c r="DJ152" s="48">
        <v>0</v>
      </c>
      <c r="DK152" s="48">
        <v>0</v>
      </c>
      <c r="DL152" s="48">
        <v>0</v>
      </c>
      <c r="DM152" s="48">
        <v>0</v>
      </c>
      <c r="DN152" s="48">
        <v>0</v>
      </c>
      <c r="DO152" s="48">
        <v>0</v>
      </c>
      <c r="DP152" s="48">
        <v>0</v>
      </c>
      <c r="DQ152" s="48">
        <v>0</v>
      </c>
      <c r="DR152" s="48">
        <v>0</v>
      </c>
      <c r="DS152" s="48">
        <v>0</v>
      </c>
      <c r="DU152" s="48">
        <v>11591593</v>
      </c>
      <c r="DV152" s="48">
        <v>0</v>
      </c>
      <c r="DW152" s="48">
        <v>0</v>
      </c>
      <c r="DX152" s="48">
        <v>0</v>
      </c>
      <c r="DY152" s="48">
        <v>0</v>
      </c>
      <c r="DZ152" s="48">
        <v>286.61700000000002</v>
      </c>
      <c r="EA152" s="48">
        <v>445403</v>
      </c>
      <c r="EB152" s="48">
        <v>1554</v>
      </c>
      <c r="EC152" s="48">
        <v>468781</v>
      </c>
      <c r="ED152" s="48">
        <v>0</v>
      </c>
      <c r="EE152" s="48">
        <v>11122812</v>
      </c>
      <c r="EG152" s="48">
        <v>0</v>
      </c>
      <c r="EH152" s="48">
        <v>0</v>
      </c>
      <c r="EI152" s="48">
        <v>0</v>
      </c>
      <c r="EJ152" s="48">
        <v>0</v>
      </c>
      <c r="EK152" s="48">
        <v>0</v>
      </c>
      <c r="EL152" s="48">
        <v>0</v>
      </c>
      <c r="EM152" s="48">
        <v>0</v>
      </c>
      <c r="EN152" s="48">
        <v>0</v>
      </c>
      <c r="EO152" s="48">
        <v>0</v>
      </c>
      <c r="EP152" s="48">
        <v>0</v>
      </c>
      <c r="EQ152" s="48">
        <v>0</v>
      </c>
      <c r="ER152" s="48">
        <v>0</v>
      </c>
      <c r="ES152" s="48">
        <v>0</v>
      </c>
      <c r="ET152" s="48">
        <v>0</v>
      </c>
      <c r="EU152" s="48">
        <v>0</v>
      </c>
      <c r="EV152" s="48">
        <v>0</v>
      </c>
      <c r="EW152" s="48">
        <v>0</v>
      </c>
      <c r="EX152" s="48">
        <v>12225904</v>
      </c>
      <c r="EY152" s="48">
        <v>752332</v>
      </c>
      <c r="EZ152" s="48">
        <v>12249282</v>
      </c>
      <c r="FA152" s="48">
        <v>0</v>
      </c>
      <c r="FB152" s="48">
        <v>0</v>
      </c>
      <c r="FC152" s="48">
        <v>0</v>
      </c>
      <c r="FD152" s="48">
        <v>350760</v>
      </c>
      <c r="FE152" s="48">
        <v>0</v>
      </c>
      <c r="FF152" s="48">
        <v>0</v>
      </c>
      <c r="FG152" s="48">
        <v>0</v>
      </c>
      <c r="FH152" s="48">
        <v>0</v>
      </c>
      <c r="FJ152" s="48">
        <v>0</v>
      </c>
      <c r="FK152" s="48">
        <v>0</v>
      </c>
      <c r="FL152" s="48">
        <v>0</v>
      </c>
      <c r="FM152" s="48">
        <v>0</v>
      </c>
      <c r="FO152" s="48">
        <v>0</v>
      </c>
      <c r="FP152" s="48">
        <v>0</v>
      </c>
      <c r="FQ152" s="48" t="s">
        <v>313</v>
      </c>
      <c r="FR152" s="48">
        <v>1553.6089999999999</v>
      </c>
      <c r="FS152" s="48">
        <v>0</v>
      </c>
      <c r="FT152" s="48">
        <v>0</v>
      </c>
      <c r="FU152" s="48">
        <v>0</v>
      </c>
      <c r="FV152" s="48">
        <v>0</v>
      </c>
      <c r="FW152" s="48">
        <v>0</v>
      </c>
      <c r="FX152" s="48">
        <v>0</v>
      </c>
      <c r="FY152" s="48">
        <v>0</v>
      </c>
      <c r="FZ152" s="48">
        <v>0</v>
      </c>
      <c r="GA152" s="48">
        <v>0</v>
      </c>
      <c r="GB152" s="52">
        <v>5.3545445599999998E-2</v>
      </c>
      <c r="GC152" s="52">
        <v>4.68582762E-2</v>
      </c>
      <c r="GD152" s="48">
        <v>0</v>
      </c>
      <c r="GE152" s="48">
        <v>0</v>
      </c>
      <c r="GM152" s="48">
        <v>0</v>
      </c>
      <c r="GN152" s="48">
        <v>0</v>
      </c>
      <c r="GP152" s="48">
        <v>0</v>
      </c>
      <c r="GQ152" s="48">
        <v>0</v>
      </c>
      <c r="GR152" s="48">
        <v>0</v>
      </c>
      <c r="GS152" s="48">
        <v>2342.895</v>
      </c>
      <c r="GT152" s="48">
        <v>12694685</v>
      </c>
      <c r="GU152" s="48">
        <v>0</v>
      </c>
      <c r="GV152" s="48">
        <v>13521666</v>
      </c>
      <c r="GW152" s="48">
        <v>0</v>
      </c>
      <c r="GX152" s="48">
        <v>0</v>
      </c>
      <c r="GY152" s="48">
        <v>0</v>
      </c>
      <c r="GZ152" s="48">
        <v>0</v>
      </c>
      <c r="HA152" s="48">
        <v>0</v>
      </c>
      <c r="HB152" s="48">
        <v>0</v>
      </c>
      <c r="HC152" s="48">
        <v>4804.7056220000004</v>
      </c>
      <c r="HD152" s="48">
        <v>1516.8679999999999</v>
      </c>
      <c r="HE152" s="48">
        <v>1</v>
      </c>
      <c r="HF152" s="48">
        <v>0</v>
      </c>
      <c r="HG152" s="48">
        <v>5078</v>
      </c>
      <c r="HH152" s="48">
        <v>5078</v>
      </c>
      <c r="HI152" s="48">
        <v>1</v>
      </c>
      <c r="HJ152" s="48">
        <v>77.680449999999993</v>
      </c>
      <c r="HK152" s="48">
        <v>0</v>
      </c>
      <c r="HL152" s="48">
        <v>0</v>
      </c>
      <c r="HM152" s="48">
        <v>0</v>
      </c>
      <c r="HN152" s="48">
        <v>0</v>
      </c>
      <c r="HO152" s="48">
        <v>0</v>
      </c>
      <c r="HP152" s="48">
        <v>0</v>
      </c>
      <c r="HQ152" s="48">
        <v>0</v>
      </c>
      <c r="HR152" s="48">
        <v>0</v>
      </c>
      <c r="HS152" s="48">
        <v>0.97309000000000001</v>
      </c>
      <c r="HT152" s="48">
        <v>11256918</v>
      </c>
      <c r="HU152" s="48">
        <v>0</v>
      </c>
      <c r="HV152" s="48">
        <v>0</v>
      </c>
      <c r="HW152" s="48">
        <v>384046</v>
      </c>
      <c r="HX152" s="48">
        <v>192023</v>
      </c>
      <c r="HY152" s="48">
        <v>0</v>
      </c>
      <c r="IA152" s="48">
        <v>0</v>
      </c>
      <c r="IB152" s="48">
        <v>0</v>
      </c>
      <c r="IC152" s="48">
        <v>0</v>
      </c>
      <c r="ID152" s="48">
        <v>0</v>
      </c>
      <c r="IE152" s="48">
        <v>0</v>
      </c>
      <c r="IF152" s="48">
        <v>0</v>
      </c>
      <c r="IG152" s="48">
        <v>0</v>
      </c>
      <c r="IH152" s="48">
        <v>13521666</v>
      </c>
      <c r="II152" s="48">
        <v>468781</v>
      </c>
      <c r="IJ152" s="48">
        <v>-1272384</v>
      </c>
      <c r="IK152" s="48">
        <v>0</v>
      </c>
      <c r="IL152" s="48">
        <v>-803603</v>
      </c>
      <c r="IP152" s="48">
        <v>9095</v>
      </c>
      <c r="IQ152" s="48">
        <v>0</v>
      </c>
      <c r="IR152" s="48">
        <v>0</v>
      </c>
      <c r="IS152" s="48">
        <v>0</v>
      </c>
      <c r="IT152" s="48">
        <v>0</v>
      </c>
      <c r="IU152" s="48">
        <v>0</v>
      </c>
      <c r="IV152" s="48">
        <v>1</v>
      </c>
      <c r="IW152" s="48">
        <v>0</v>
      </c>
      <c r="IX152" s="48">
        <v>0</v>
      </c>
    </row>
    <row r="153" spans="1:258" s="48" customFormat="1">
      <c r="A153" s="47">
        <v>108809</v>
      </c>
      <c r="C153" s="48">
        <v>4</v>
      </c>
      <c r="E153" s="48">
        <v>0</v>
      </c>
      <c r="F153" s="48" t="s">
        <v>330</v>
      </c>
      <c r="G153" s="48">
        <v>1</v>
      </c>
      <c r="H153" s="48">
        <v>0</v>
      </c>
      <c r="I153" s="48" t="s">
        <v>537</v>
      </c>
      <c r="J153" s="48">
        <v>0</v>
      </c>
      <c r="L153" s="48">
        <v>12</v>
      </c>
      <c r="M153" s="48" t="s">
        <v>538</v>
      </c>
      <c r="N153" s="48" t="s">
        <v>537</v>
      </c>
      <c r="O153" s="48" t="s">
        <v>537</v>
      </c>
      <c r="P153" s="48">
        <v>0</v>
      </c>
      <c r="R153" s="48">
        <v>52.115000000000002</v>
      </c>
      <c r="S153" s="48">
        <v>0</v>
      </c>
      <c r="T153" s="48">
        <v>0</v>
      </c>
      <c r="U153" s="48">
        <v>0.114</v>
      </c>
      <c r="V153" s="48">
        <v>0</v>
      </c>
      <c r="W153" s="48">
        <v>0</v>
      </c>
      <c r="X153" s="48">
        <v>0</v>
      </c>
      <c r="Y153" s="48">
        <v>0</v>
      </c>
      <c r="Z153" s="48">
        <v>52.115000000000002</v>
      </c>
      <c r="AA153" s="48">
        <v>0</v>
      </c>
      <c r="AB153" s="48">
        <v>0</v>
      </c>
      <c r="AC153" s="48">
        <v>0</v>
      </c>
      <c r="AD153" s="48">
        <v>0</v>
      </c>
      <c r="AE153" s="48">
        <v>0</v>
      </c>
      <c r="AF153" s="48">
        <v>0</v>
      </c>
      <c r="AG153" s="48">
        <v>0</v>
      </c>
      <c r="AH153" s="48">
        <v>0</v>
      </c>
      <c r="AI153" s="48">
        <v>0</v>
      </c>
      <c r="AJ153" s="48">
        <v>0</v>
      </c>
      <c r="AK153" s="48">
        <v>0</v>
      </c>
      <c r="AL153" s="48">
        <v>0</v>
      </c>
      <c r="AM153" s="48">
        <v>0</v>
      </c>
      <c r="AN153" s="48">
        <v>0</v>
      </c>
      <c r="AO153" s="48">
        <v>0</v>
      </c>
      <c r="AP153" s="48">
        <v>0</v>
      </c>
      <c r="AQ153" s="48">
        <v>0</v>
      </c>
      <c r="AR153" s="48">
        <v>0</v>
      </c>
      <c r="AS153" s="48">
        <v>0</v>
      </c>
      <c r="AT153" s="48">
        <v>0</v>
      </c>
      <c r="AU153" s="48">
        <v>0</v>
      </c>
      <c r="AV153" s="48">
        <v>0</v>
      </c>
      <c r="AW153" s="48">
        <v>0.114</v>
      </c>
      <c r="AX153" s="48">
        <v>0.56999999999999995</v>
      </c>
      <c r="AY153" s="48">
        <v>0</v>
      </c>
      <c r="AZ153" s="48">
        <v>0</v>
      </c>
      <c r="BA153" s="48">
        <v>0</v>
      </c>
      <c r="BB153" s="48">
        <v>52.000999999999998</v>
      </c>
      <c r="BC153" s="48">
        <v>54</v>
      </c>
      <c r="BD153" s="48">
        <v>30.66</v>
      </c>
      <c r="BE153" s="48">
        <v>0</v>
      </c>
      <c r="BF153" s="48">
        <v>0</v>
      </c>
      <c r="BG153" s="48">
        <v>0</v>
      </c>
      <c r="BH153" s="48">
        <v>0</v>
      </c>
      <c r="BI153" s="48">
        <v>1</v>
      </c>
      <c r="BJ153" s="48">
        <v>0</v>
      </c>
      <c r="BK153" s="48">
        <v>5078</v>
      </c>
      <c r="BL153" s="48">
        <v>6152</v>
      </c>
      <c r="BM153" s="48">
        <v>319910</v>
      </c>
      <c r="BN153" s="48">
        <v>0</v>
      </c>
      <c r="BO153" s="48">
        <v>14904</v>
      </c>
      <c r="BP153" s="48">
        <v>18862</v>
      </c>
      <c r="BQ153" s="48">
        <v>0</v>
      </c>
      <c r="BR153" s="48">
        <v>18862</v>
      </c>
      <c r="BS153" s="48">
        <v>0</v>
      </c>
      <c r="BT153" s="48">
        <v>66442</v>
      </c>
      <c r="BU153" s="48">
        <v>0</v>
      </c>
      <c r="BV153" s="48">
        <v>66442</v>
      </c>
      <c r="BW153" s="48">
        <v>0</v>
      </c>
      <c r="BX153" s="48">
        <v>3507</v>
      </c>
      <c r="BY153" s="48">
        <v>0</v>
      </c>
      <c r="BZ153" s="48">
        <v>0</v>
      </c>
      <c r="CA153" s="48">
        <v>0</v>
      </c>
      <c r="CB153" s="48">
        <v>0</v>
      </c>
      <c r="CC153" s="48">
        <v>0</v>
      </c>
      <c r="CD153" s="48">
        <v>0</v>
      </c>
      <c r="CE153" s="48">
        <v>3507</v>
      </c>
      <c r="CF153" s="48">
        <v>0</v>
      </c>
      <c r="CG153" s="48">
        <v>0</v>
      </c>
      <c r="CH153" s="48">
        <v>0</v>
      </c>
      <c r="CI153" s="48">
        <v>0</v>
      </c>
      <c r="CJ153" s="48">
        <v>0</v>
      </c>
      <c r="CK153" s="48">
        <v>0</v>
      </c>
      <c r="CL153" s="48">
        <v>0</v>
      </c>
      <c r="CM153" s="48">
        <v>0</v>
      </c>
      <c r="CN153" s="48">
        <v>0</v>
      </c>
      <c r="CO153" s="48">
        <v>0</v>
      </c>
      <c r="CP153" s="48">
        <v>0</v>
      </c>
      <c r="CQ153" s="48">
        <v>0</v>
      </c>
      <c r="CR153" s="48">
        <v>0</v>
      </c>
      <c r="CS153" s="48">
        <v>0</v>
      </c>
      <c r="CT153" s="48">
        <v>0</v>
      </c>
      <c r="CU153" s="48">
        <v>0</v>
      </c>
      <c r="CV153" s="48">
        <v>0</v>
      </c>
      <c r="CW153" s="48">
        <v>0</v>
      </c>
      <c r="CX153" s="48">
        <v>0</v>
      </c>
      <c r="CY153" s="48">
        <v>0</v>
      </c>
      <c r="CZ153" s="48">
        <v>0</v>
      </c>
      <c r="DA153" s="48">
        <v>0</v>
      </c>
      <c r="DB153" s="48">
        <v>0</v>
      </c>
      <c r="DC153" s="48">
        <v>0</v>
      </c>
      <c r="DD153" s="48">
        <v>0</v>
      </c>
      <c r="DE153" s="48">
        <v>0</v>
      </c>
      <c r="DF153" s="48">
        <v>0</v>
      </c>
      <c r="DG153" s="48">
        <v>0</v>
      </c>
      <c r="DH153" s="48">
        <v>0</v>
      </c>
      <c r="DI153" s="48">
        <v>0</v>
      </c>
      <c r="DJ153" s="48">
        <v>0</v>
      </c>
      <c r="DK153" s="48">
        <v>0</v>
      </c>
      <c r="DL153" s="48">
        <v>0</v>
      </c>
      <c r="DM153" s="48">
        <v>0</v>
      </c>
      <c r="DN153" s="48">
        <v>0</v>
      </c>
      <c r="DO153" s="48">
        <v>0</v>
      </c>
      <c r="DP153" s="48">
        <v>0</v>
      </c>
      <c r="DQ153" s="48">
        <v>0</v>
      </c>
      <c r="DR153" s="48">
        <v>0</v>
      </c>
      <c r="DS153" s="48">
        <v>0</v>
      </c>
      <c r="DU153" s="48">
        <v>408721</v>
      </c>
      <c r="DV153" s="48">
        <v>0</v>
      </c>
      <c r="DW153" s="48">
        <v>0</v>
      </c>
      <c r="DX153" s="48">
        <v>0</v>
      </c>
      <c r="DY153" s="48">
        <v>0</v>
      </c>
      <c r="DZ153" s="48">
        <v>286.61700000000002</v>
      </c>
      <c r="EA153" s="48">
        <v>14904</v>
      </c>
      <c r="EB153" s="48">
        <v>52</v>
      </c>
      <c r="EC153" s="48">
        <v>14904</v>
      </c>
      <c r="ED153" s="48">
        <v>0</v>
      </c>
      <c r="EE153" s="48">
        <v>393817</v>
      </c>
      <c r="EG153" s="48">
        <v>0</v>
      </c>
      <c r="EH153" s="48">
        <v>0</v>
      </c>
      <c r="EI153" s="48">
        <v>0</v>
      </c>
      <c r="EJ153" s="48">
        <v>0</v>
      </c>
      <c r="EK153" s="48">
        <v>0</v>
      </c>
      <c r="EL153" s="48">
        <v>0</v>
      </c>
      <c r="EM153" s="48">
        <v>0</v>
      </c>
      <c r="EN153" s="48">
        <v>0</v>
      </c>
      <c r="EO153" s="48">
        <v>0</v>
      </c>
      <c r="EP153" s="48">
        <v>0</v>
      </c>
      <c r="EQ153" s="48">
        <v>0</v>
      </c>
      <c r="ER153" s="48">
        <v>0</v>
      </c>
      <c r="ES153" s="48">
        <v>0</v>
      </c>
      <c r="ET153" s="48">
        <v>0</v>
      </c>
      <c r="EU153" s="48">
        <v>0</v>
      </c>
      <c r="EV153" s="48">
        <v>0</v>
      </c>
      <c r="EW153" s="48">
        <v>0</v>
      </c>
      <c r="EX153" s="48">
        <v>432791</v>
      </c>
      <c r="EY153" s="48">
        <v>26581</v>
      </c>
      <c r="EZ153" s="48">
        <v>432791</v>
      </c>
      <c r="FA153" s="48">
        <v>0</v>
      </c>
      <c r="FB153" s="48">
        <v>0</v>
      </c>
      <c r="FC153" s="48">
        <v>0</v>
      </c>
      <c r="FD153" s="48">
        <v>12393</v>
      </c>
      <c r="FE153" s="48">
        <v>0</v>
      </c>
      <c r="FF153" s="48">
        <v>0</v>
      </c>
      <c r="FG153" s="48">
        <v>0</v>
      </c>
      <c r="FH153" s="48">
        <v>0</v>
      </c>
      <c r="FJ153" s="48">
        <v>0</v>
      </c>
      <c r="FK153" s="48">
        <v>0</v>
      </c>
      <c r="FL153" s="48">
        <v>0</v>
      </c>
      <c r="FM153" s="48">
        <v>0</v>
      </c>
      <c r="FO153" s="48">
        <v>0</v>
      </c>
      <c r="FP153" s="48">
        <v>0</v>
      </c>
      <c r="FQ153" s="48" t="s">
        <v>579</v>
      </c>
      <c r="FR153" s="48">
        <v>52.115000000000002</v>
      </c>
      <c r="FS153" s="48">
        <v>0</v>
      </c>
      <c r="FT153" s="48">
        <v>0</v>
      </c>
      <c r="FU153" s="48">
        <v>0</v>
      </c>
      <c r="FV153" s="48">
        <v>0</v>
      </c>
      <c r="FW153" s="48">
        <v>0</v>
      </c>
      <c r="FX153" s="48">
        <v>0</v>
      </c>
      <c r="FY153" s="48">
        <v>0</v>
      </c>
      <c r="FZ153" s="48">
        <v>0</v>
      </c>
      <c r="GA153" s="48">
        <v>0</v>
      </c>
      <c r="GB153" s="52">
        <v>5.3545445599999998E-2</v>
      </c>
      <c r="GC153" s="52">
        <v>4.68582762E-2</v>
      </c>
      <c r="GD153" s="48">
        <v>0</v>
      </c>
      <c r="GE153" s="48">
        <v>0</v>
      </c>
      <c r="GM153" s="48">
        <v>0</v>
      </c>
      <c r="GN153" s="48">
        <v>0</v>
      </c>
      <c r="GP153" s="48">
        <v>0</v>
      </c>
      <c r="GQ153" s="48">
        <v>0</v>
      </c>
      <c r="GR153" s="48">
        <v>0</v>
      </c>
      <c r="GS153" s="48">
        <v>82.778000000000006</v>
      </c>
      <c r="GT153" s="48">
        <v>447695</v>
      </c>
      <c r="GU153" s="48">
        <v>0</v>
      </c>
      <c r="GV153" s="48">
        <v>425100</v>
      </c>
      <c r="GW153" s="48">
        <v>0</v>
      </c>
      <c r="GX153" s="48">
        <v>0</v>
      </c>
      <c r="GY153" s="48">
        <v>0</v>
      </c>
      <c r="GZ153" s="48">
        <v>0</v>
      </c>
      <c r="HA153" s="48">
        <v>0</v>
      </c>
      <c r="HB153" s="48">
        <v>0</v>
      </c>
      <c r="HC153" s="48">
        <v>4804.7056220000004</v>
      </c>
      <c r="HD153" s="48">
        <v>52.000999999999998</v>
      </c>
      <c r="HE153" s="48">
        <v>1</v>
      </c>
      <c r="HF153" s="48">
        <v>0</v>
      </c>
      <c r="HG153" s="48">
        <v>5078</v>
      </c>
      <c r="HH153" s="48">
        <v>5078</v>
      </c>
      <c r="HI153" s="48">
        <v>1</v>
      </c>
      <c r="HJ153" s="48">
        <v>2.60575</v>
      </c>
      <c r="HK153" s="48">
        <v>0</v>
      </c>
      <c r="HL153" s="48">
        <v>0</v>
      </c>
      <c r="HM153" s="48">
        <v>0</v>
      </c>
      <c r="HN153" s="48">
        <v>0</v>
      </c>
      <c r="HO153" s="48">
        <v>0</v>
      </c>
      <c r="HP153" s="48">
        <v>0</v>
      </c>
      <c r="HQ153" s="48">
        <v>0</v>
      </c>
      <c r="HR153" s="48">
        <v>0</v>
      </c>
      <c r="HS153" s="48">
        <v>0.97309000000000001</v>
      </c>
      <c r="HT153" s="48">
        <v>397722</v>
      </c>
      <c r="HU153" s="48">
        <v>0</v>
      </c>
      <c r="HV153" s="48">
        <v>0</v>
      </c>
      <c r="HW153" s="48">
        <v>384046</v>
      </c>
      <c r="HX153" s="48">
        <v>192023</v>
      </c>
      <c r="HY153" s="48">
        <v>0</v>
      </c>
      <c r="IA153" s="48">
        <v>0</v>
      </c>
      <c r="IB153" s="48">
        <v>0</v>
      </c>
      <c r="IC153" s="48">
        <v>0</v>
      </c>
      <c r="ID153" s="48">
        <v>0</v>
      </c>
      <c r="IE153" s="48">
        <v>0</v>
      </c>
      <c r="IF153" s="48">
        <v>0</v>
      </c>
      <c r="IG153" s="48">
        <v>0</v>
      </c>
      <c r="IH153" s="48">
        <v>425100</v>
      </c>
      <c r="II153" s="48">
        <v>14904</v>
      </c>
      <c r="IJ153" s="48">
        <v>7691</v>
      </c>
      <c r="IK153" s="48">
        <v>0</v>
      </c>
      <c r="IL153" s="48">
        <v>22595</v>
      </c>
      <c r="IP153" s="48">
        <v>9095</v>
      </c>
      <c r="IQ153" s="48">
        <v>0</v>
      </c>
      <c r="IR153" s="48">
        <v>0</v>
      </c>
      <c r="IS153" s="48">
        <v>0</v>
      </c>
      <c r="IT153" s="48">
        <v>0</v>
      </c>
      <c r="IU153" s="48">
        <v>0</v>
      </c>
      <c r="IV153" s="48">
        <v>1</v>
      </c>
      <c r="IW153" s="48">
        <v>0</v>
      </c>
      <c r="IX153" s="48">
        <v>0</v>
      </c>
    </row>
    <row r="154" spans="1:258" s="48" customFormat="1">
      <c r="A154" s="47">
        <v>116801</v>
      </c>
      <c r="C154" s="48">
        <v>4</v>
      </c>
      <c r="E154" s="48">
        <v>0</v>
      </c>
      <c r="F154" s="48" t="s">
        <v>330</v>
      </c>
      <c r="G154" s="48">
        <v>1</v>
      </c>
      <c r="H154" s="48">
        <v>0</v>
      </c>
      <c r="I154" s="48" t="s">
        <v>537</v>
      </c>
      <c r="J154" s="48">
        <v>0</v>
      </c>
      <c r="L154" s="48">
        <v>12</v>
      </c>
      <c r="M154" s="48" t="s">
        <v>538</v>
      </c>
      <c r="N154" s="48" t="s">
        <v>537</v>
      </c>
      <c r="O154" s="48" t="s">
        <v>537</v>
      </c>
      <c r="P154" s="48">
        <v>0</v>
      </c>
      <c r="R154" s="48">
        <v>498.06799999999998</v>
      </c>
      <c r="S154" s="48">
        <v>0</v>
      </c>
      <c r="T154" s="48">
        <v>0</v>
      </c>
      <c r="U154" s="48">
        <v>1.597</v>
      </c>
      <c r="V154" s="48">
        <v>17.030999999999999</v>
      </c>
      <c r="W154" s="48">
        <v>8.6999999999999994E-2</v>
      </c>
      <c r="X154" s="48">
        <v>0</v>
      </c>
      <c r="Y154" s="48">
        <v>0</v>
      </c>
      <c r="Z154" s="48">
        <v>498.06799999999998</v>
      </c>
      <c r="AA154" s="48">
        <v>0</v>
      </c>
      <c r="AB154" s="48">
        <v>0</v>
      </c>
      <c r="AC154" s="48">
        <v>0</v>
      </c>
      <c r="AD154" s="48">
        <v>83.26</v>
      </c>
      <c r="AE154" s="48">
        <v>0</v>
      </c>
      <c r="AF154" s="48">
        <v>0</v>
      </c>
      <c r="AG154" s="48">
        <v>7.9930000000000003</v>
      </c>
      <c r="AH154" s="48">
        <v>0</v>
      </c>
      <c r="AI154" s="48">
        <v>0</v>
      </c>
      <c r="AJ154" s="48">
        <v>0</v>
      </c>
      <c r="AK154" s="48">
        <v>0</v>
      </c>
      <c r="AL154" s="48">
        <v>0</v>
      </c>
      <c r="AM154" s="48">
        <v>0</v>
      </c>
      <c r="AN154" s="48">
        <v>0</v>
      </c>
      <c r="AO154" s="48">
        <v>0</v>
      </c>
      <c r="AP154" s="48">
        <v>0</v>
      </c>
      <c r="AQ154" s="48">
        <v>0</v>
      </c>
      <c r="AR154" s="48">
        <v>0</v>
      </c>
      <c r="AS154" s="48">
        <v>0</v>
      </c>
      <c r="AT154" s="48">
        <v>0</v>
      </c>
      <c r="AU154" s="48">
        <v>0</v>
      </c>
      <c r="AV154" s="48">
        <v>0</v>
      </c>
      <c r="AW154" s="48">
        <v>18.715</v>
      </c>
      <c r="AX154" s="48">
        <v>59.338999999999999</v>
      </c>
      <c r="AY154" s="48">
        <v>0</v>
      </c>
      <c r="AZ154" s="48">
        <v>0</v>
      </c>
      <c r="BA154" s="48">
        <v>8.7080000000000002</v>
      </c>
      <c r="BB154" s="48">
        <v>470.64499999999998</v>
      </c>
      <c r="BC154" s="48">
        <v>402.83</v>
      </c>
      <c r="BD154" s="48">
        <v>50.362000000000002</v>
      </c>
      <c r="BE154" s="48">
        <v>24.902999999999999</v>
      </c>
      <c r="BF154" s="48">
        <v>0</v>
      </c>
      <c r="BG154" s="48">
        <v>0</v>
      </c>
      <c r="BH154" s="48">
        <v>0</v>
      </c>
      <c r="BI154" s="48">
        <v>1</v>
      </c>
      <c r="BJ154" s="48">
        <v>0</v>
      </c>
      <c r="BK154" s="48">
        <v>5078</v>
      </c>
      <c r="BL154" s="48">
        <v>6152</v>
      </c>
      <c r="BM154" s="48">
        <v>2895408</v>
      </c>
      <c r="BN154" s="48">
        <v>0</v>
      </c>
      <c r="BO154" s="48">
        <v>165632</v>
      </c>
      <c r="BP154" s="48">
        <v>30983</v>
      </c>
      <c r="BQ154" s="48">
        <v>0</v>
      </c>
      <c r="BR154" s="48">
        <v>30983</v>
      </c>
      <c r="BS154" s="48">
        <v>0</v>
      </c>
      <c r="BT154" s="48">
        <v>495642</v>
      </c>
      <c r="BU154" s="48">
        <v>0</v>
      </c>
      <c r="BV154" s="48">
        <v>495642</v>
      </c>
      <c r="BW154" s="48">
        <v>0</v>
      </c>
      <c r="BX154" s="48">
        <v>365054</v>
      </c>
      <c r="BY154" s="48">
        <v>0</v>
      </c>
      <c r="BZ154" s="48">
        <v>0</v>
      </c>
      <c r="CA154" s="48">
        <v>0</v>
      </c>
      <c r="CB154" s="48">
        <v>0</v>
      </c>
      <c r="CC154" s="48">
        <v>54090</v>
      </c>
      <c r="CD154" s="48">
        <v>0</v>
      </c>
      <c r="CE154" s="48">
        <v>419144</v>
      </c>
      <c r="CF154" s="48">
        <v>22897</v>
      </c>
      <c r="CG154" s="48">
        <v>72322</v>
      </c>
      <c r="CH154" s="48">
        <v>0</v>
      </c>
      <c r="CI154" s="48">
        <v>72322</v>
      </c>
      <c r="CJ154" s="48">
        <v>0</v>
      </c>
      <c r="CK154" s="48">
        <v>18384</v>
      </c>
      <c r="CL154" s="48">
        <v>0</v>
      </c>
      <c r="CM154" s="48">
        <v>18384</v>
      </c>
      <c r="CN154" s="48">
        <v>0</v>
      </c>
      <c r="CO154" s="48">
        <v>0</v>
      </c>
      <c r="CP154" s="48">
        <v>0</v>
      </c>
      <c r="CQ154" s="48">
        <v>0</v>
      </c>
      <c r="CR154" s="48">
        <v>0</v>
      </c>
      <c r="CS154" s="48">
        <v>0</v>
      </c>
      <c r="CT154" s="48">
        <v>0</v>
      </c>
      <c r="CU154" s="48">
        <v>0</v>
      </c>
      <c r="CV154" s="48">
        <v>0</v>
      </c>
      <c r="CW154" s="48">
        <v>0</v>
      </c>
      <c r="CX154" s="48">
        <v>0</v>
      </c>
      <c r="CY154" s="48">
        <v>0</v>
      </c>
      <c r="CZ154" s="48">
        <v>0</v>
      </c>
      <c r="DA154" s="48">
        <v>0</v>
      </c>
      <c r="DB154" s="48">
        <v>0</v>
      </c>
      <c r="DC154" s="48">
        <v>0</v>
      </c>
      <c r="DD154" s="48">
        <v>0</v>
      </c>
      <c r="DE154" s="48">
        <v>0</v>
      </c>
      <c r="DF154" s="48">
        <v>0</v>
      </c>
      <c r="DG154" s="48">
        <v>0</v>
      </c>
      <c r="DH154" s="48">
        <v>11005</v>
      </c>
      <c r="DI154" s="48">
        <v>0</v>
      </c>
      <c r="DJ154" s="48">
        <v>0</v>
      </c>
      <c r="DK154" s="48">
        <v>0</v>
      </c>
      <c r="DL154" s="48">
        <v>0</v>
      </c>
      <c r="DM154" s="48">
        <v>11005</v>
      </c>
      <c r="DN154" s="48">
        <v>0</v>
      </c>
      <c r="DO154" s="48">
        <v>0</v>
      </c>
      <c r="DP154" s="48">
        <v>0</v>
      </c>
      <c r="DQ154" s="48">
        <v>0</v>
      </c>
      <c r="DR154" s="48">
        <v>0</v>
      </c>
      <c r="DS154" s="48">
        <v>0</v>
      </c>
      <c r="DU154" s="48">
        <v>3954780</v>
      </c>
      <c r="DV154" s="48">
        <v>0</v>
      </c>
      <c r="DW154" s="48">
        <v>0</v>
      </c>
      <c r="DX154" s="48">
        <v>0</v>
      </c>
      <c r="DY154" s="48">
        <v>0</v>
      </c>
      <c r="DZ154" s="48">
        <v>286.61700000000002</v>
      </c>
      <c r="EA154" s="48">
        <v>142735</v>
      </c>
      <c r="EB154" s="48">
        <v>498</v>
      </c>
      <c r="EC154" s="48">
        <v>165632</v>
      </c>
      <c r="ED154" s="48">
        <v>0</v>
      </c>
      <c r="EE154" s="48">
        <v>3789148</v>
      </c>
      <c r="EG154" s="48">
        <v>0</v>
      </c>
      <c r="EH154" s="48">
        <v>0</v>
      </c>
      <c r="EI154" s="48">
        <v>0</v>
      </c>
      <c r="EJ154" s="48">
        <v>0</v>
      </c>
      <c r="EK154" s="48">
        <v>0</v>
      </c>
      <c r="EL154" s="48">
        <v>0</v>
      </c>
      <c r="EM154" s="48">
        <v>0</v>
      </c>
      <c r="EN154" s="48">
        <v>0</v>
      </c>
      <c r="EO154" s="48">
        <v>0</v>
      </c>
      <c r="EP154" s="48">
        <v>0</v>
      </c>
      <c r="EQ154" s="48">
        <v>0</v>
      </c>
      <c r="ER154" s="48">
        <v>0</v>
      </c>
      <c r="ES154" s="48">
        <v>0</v>
      </c>
      <c r="ET154" s="48">
        <v>0</v>
      </c>
      <c r="EU154" s="48">
        <v>0</v>
      </c>
      <c r="EV154" s="48">
        <v>0</v>
      </c>
      <c r="EW154" s="48">
        <v>0</v>
      </c>
      <c r="EX154" s="48">
        <v>4175080</v>
      </c>
      <c r="EY154" s="48">
        <v>255708</v>
      </c>
      <c r="EZ154" s="48">
        <v>4197977</v>
      </c>
      <c r="FA154" s="48">
        <v>0</v>
      </c>
      <c r="FB154" s="48">
        <v>0</v>
      </c>
      <c r="FC154" s="48">
        <v>0</v>
      </c>
      <c r="FD154" s="48">
        <v>119219</v>
      </c>
      <c r="FE154" s="48">
        <v>0</v>
      </c>
      <c r="FF154" s="48">
        <v>0</v>
      </c>
      <c r="FG154" s="48">
        <v>0</v>
      </c>
      <c r="FH154" s="48">
        <v>0</v>
      </c>
      <c r="FJ154" s="48">
        <v>0</v>
      </c>
      <c r="FK154" s="48">
        <v>0</v>
      </c>
      <c r="FL154" s="48">
        <v>0</v>
      </c>
      <c r="FM154" s="48">
        <v>0</v>
      </c>
      <c r="FO154" s="48">
        <v>0</v>
      </c>
      <c r="FP154" s="48">
        <v>0</v>
      </c>
      <c r="FQ154" s="48" t="s">
        <v>109</v>
      </c>
      <c r="FR154" s="48">
        <v>498.06799999999998</v>
      </c>
      <c r="FS154" s="48">
        <v>0</v>
      </c>
      <c r="FT154" s="48">
        <v>0</v>
      </c>
      <c r="FU154" s="48">
        <v>0</v>
      </c>
      <c r="FV154" s="48">
        <v>0</v>
      </c>
      <c r="FW154" s="48">
        <v>0</v>
      </c>
      <c r="FX154" s="48">
        <v>0</v>
      </c>
      <c r="FY154" s="48">
        <v>0</v>
      </c>
      <c r="FZ154" s="48">
        <v>0</v>
      </c>
      <c r="GA154" s="48">
        <v>0</v>
      </c>
      <c r="GB154" s="52">
        <v>5.3545445599999998E-2</v>
      </c>
      <c r="GC154" s="52">
        <v>4.68582762E-2</v>
      </c>
      <c r="GD154" s="48">
        <v>0</v>
      </c>
      <c r="GE154" s="48">
        <v>0</v>
      </c>
      <c r="GM154" s="48">
        <v>0</v>
      </c>
      <c r="GN154" s="48">
        <v>0</v>
      </c>
      <c r="GP154" s="48">
        <v>0</v>
      </c>
      <c r="GQ154" s="48">
        <v>0</v>
      </c>
      <c r="GR154" s="48">
        <v>0</v>
      </c>
      <c r="GS154" s="48">
        <v>796.31899999999996</v>
      </c>
      <c r="GT154" s="48">
        <v>4340712</v>
      </c>
      <c r="GU154" s="48">
        <v>0</v>
      </c>
      <c r="GV154" s="48">
        <v>3953073</v>
      </c>
      <c r="GW154" s="48">
        <v>0</v>
      </c>
      <c r="GX154" s="48">
        <v>0</v>
      </c>
      <c r="GY154" s="48">
        <v>0</v>
      </c>
      <c r="GZ154" s="48">
        <v>0</v>
      </c>
      <c r="HA154" s="48">
        <v>0</v>
      </c>
      <c r="HB154" s="48">
        <v>0</v>
      </c>
      <c r="HC154" s="48">
        <v>4804.7056220000004</v>
      </c>
      <c r="HD154" s="48">
        <v>470.64499999999998</v>
      </c>
      <c r="HE154" s="48">
        <v>1</v>
      </c>
      <c r="HF154" s="48">
        <v>0</v>
      </c>
      <c r="HG154" s="48">
        <v>5078</v>
      </c>
      <c r="HH154" s="48">
        <v>5078</v>
      </c>
      <c r="HI154" s="48">
        <v>1</v>
      </c>
      <c r="HJ154" s="48">
        <v>24.903400000000001</v>
      </c>
      <c r="HK154" s="48">
        <v>0</v>
      </c>
      <c r="HL154" s="48">
        <v>0</v>
      </c>
      <c r="HM154" s="48">
        <v>0</v>
      </c>
      <c r="HN154" s="48">
        <v>0</v>
      </c>
      <c r="HO154" s="48">
        <v>0</v>
      </c>
      <c r="HP154" s="48">
        <v>0</v>
      </c>
      <c r="HQ154" s="48">
        <v>0</v>
      </c>
      <c r="HR154" s="48">
        <v>0</v>
      </c>
      <c r="HS154" s="48">
        <v>0.97309000000000001</v>
      </c>
      <c r="HT154" s="48">
        <v>3826077</v>
      </c>
      <c r="HU154" s="48">
        <v>0</v>
      </c>
      <c r="HV154" s="48">
        <v>0</v>
      </c>
      <c r="HW154" s="48">
        <v>384046</v>
      </c>
      <c r="HX154" s="48">
        <v>192023</v>
      </c>
      <c r="HY154" s="48">
        <v>0</v>
      </c>
      <c r="IA154" s="48">
        <v>0</v>
      </c>
      <c r="IB154" s="48">
        <v>0</v>
      </c>
      <c r="IC154" s="48">
        <v>0</v>
      </c>
      <c r="ID154" s="48">
        <v>0</v>
      </c>
      <c r="IE154" s="48">
        <v>0</v>
      </c>
      <c r="IF154" s="48">
        <v>0</v>
      </c>
      <c r="IG154" s="48">
        <v>0</v>
      </c>
      <c r="IH154" s="48">
        <v>3953073</v>
      </c>
      <c r="II154" s="48">
        <v>165632</v>
      </c>
      <c r="IJ154" s="48">
        <v>244904</v>
      </c>
      <c r="IK154" s="48">
        <v>0</v>
      </c>
      <c r="IL154" s="48">
        <v>410536</v>
      </c>
      <c r="IP154" s="48">
        <v>9095</v>
      </c>
      <c r="IQ154" s="48">
        <v>0</v>
      </c>
      <c r="IR154" s="48">
        <v>0</v>
      </c>
      <c r="IS154" s="48">
        <v>0</v>
      </c>
      <c r="IT154" s="48">
        <v>0</v>
      </c>
      <c r="IU154" s="48">
        <v>0</v>
      </c>
      <c r="IV154" s="48">
        <v>1</v>
      </c>
      <c r="IW154" s="48">
        <v>0</v>
      </c>
      <c r="IX154" s="48">
        <v>0</v>
      </c>
    </row>
    <row r="155" spans="1:258" s="48" customFormat="1">
      <c r="A155" s="47">
        <v>123803</v>
      </c>
      <c r="C155" s="48">
        <v>4</v>
      </c>
      <c r="E155" s="48">
        <v>0</v>
      </c>
      <c r="F155" s="48" t="s">
        <v>330</v>
      </c>
      <c r="G155" s="48">
        <v>1</v>
      </c>
      <c r="H155" s="48">
        <v>0</v>
      </c>
      <c r="I155" s="48" t="s">
        <v>537</v>
      </c>
      <c r="J155" s="48">
        <v>0</v>
      </c>
      <c r="L155" s="48">
        <v>12</v>
      </c>
      <c r="M155" s="48" t="s">
        <v>538</v>
      </c>
      <c r="N155" s="48" t="s">
        <v>537</v>
      </c>
      <c r="O155" s="48" t="s">
        <v>537</v>
      </c>
      <c r="P155" s="48">
        <v>0</v>
      </c>
      <c r="R155" s="48">
        <v>377.16699999999997</v>
      </c>
      <c r="S155" s="48">
        <v>0</v>
      </c>
      <c r="T155" s="48">
        <v>0</v>
      </c>
      <c r="U155" s="48">
        <v>0.16400000000000001</v>
      </c>
      <c r="V155" s="48">
        <v>5.2110000000000003</v>
      </c>
      <c r="W155" s="48">
        <v>0.105</v>
      </c>
      <c r="X155" s="48">
        <v>0</v>
      </c>
      <c r="Y155" s="48">
        <v>0</v>
      </c>
      <c r="Z155" s="48">
        <v>377.16699999999997</v>
      </c>
      <c r="AA155" s="48">
        <v>0</v>
      </c>
      <c r="AB155" s="48">
        <v>0</v>
      </c>
      <c r="AC155" s="48">
        <v>0</v>
      </c>
      <c r="AD155" s="48">
        <v>66.72</v>
      </c>
      <c r="AE155" s="48">
        <v>0</v>
      </c>
      <c r="AF155" s="48">
        <v>0</v>
      </c>
      <c r="AG155" s="48">
        <v>10.484</v>
      </c>
      <c r="AH155" s="48">
        <v>0</v>
      </c>
      <c r="AI155" s="48">
        <v>0</v>
      </c>
      <c r="AJ155" s="48">
        <v>0</v>
      </c>
      <c r="AK155" s="48">
        <v>0</v>
      </c>
      <c r="AL155" s="48">
        <v>0</v>
      </c>
      <c r="AM155" s="48">
        <v>0</v>
      </c>
      <c r="AN155" s="48">
        <v>0</v>
      </c>
      <c r="AO155" s="48">
        <v>0</v>
      </c>
      <c r="AP155" s="48">
        <v>0</v>
      </c>
      <c r="AQ155" s="48">
        <v>0</v>
      </c>
      <c r="AR155" s="48">
        <v>0</v>
      </c>
      <c r="AS155" s="48">
        <v>0</v>
      </c>
      <c r="AT155" s="48">
        <v>0</v>
      </c>
      <c r="AU155" s="48">
        <v>0</v>
      </c>
      <c r="AV155" s="48">
        <v>0</v>
      </c>
      <c r="AW155" s="48">
        <v>5.48</v>
      </c>
      <c r="AX155" s="48">
        <v>16.768000000000001</v>
      </c>
      <c r="AY155" s="48">
        <v>0</v>
      </c>
      <c r="AZ155" s="48">
        <v>0</v>
      </c>
      <c r="BA155" s="48">
        <v>0</v>
      </c>
      <c r="BB155" s="48">
        <v>371.68700000000001</v>
      </c>
      <c r="BC155" s="48">
        <v>457.67</v>
      </c>
      <c r="BD155" s="48">
        <v>0</v>
      </c>
      <c r="BE155" s="48">
        <v>0</v>
      </c>
      <c r="BF155" s="48">
        <v>0</v>
      </c>
      <c r="BG155" s="48">
        <v>0</v>
      </c>
      <c r="BH155" s="48">
        <v>0</v>
      </c>
      <c r="BI155" s="48">
        <v>1</v>
      </c>
      <c r="BJ155" s="48">
        <v>0</v>
      </c>
      <c r="BK155" s="48">
        <v>5078</v>
      </c>
      <c r="BL155" s="48">
        <v>6152</v>
      </c>
      <c r="BM155" s="48">
        <v>2286618</v>
      </c>
      <c r="BN155" s="48">
        <v>0</v>
      </c>
      <c r="BO155" s="48">
        <v>125543</v>
      </c>
      <c r="BP155" s="48">
        <v>0</v>
      </c>
      <c r="BQ155" s="48">
        <v>0</v>
      </c>
      <c r="BR155" s="48">
        <v>0</v>
      </c>
      <c r="BS155" s="48">
        <v>0</v>
      </c>
      <c r="BT155" s="48">
        <v>563117</v>
      </c>
      <c r="BU155" s="48">
        <v>0</v>
      </c>
      <c r="BV155" s="48">
        <v>563117</v>
      </c>
      <c r="BW155" s="48">
        <v>0</v>
      </c>
      <c r="BX155" s="48">
        <v>103157</v>
      </c>
      <c r="BY155" s="48">
        <v>0</v>
      </c>
      <c r="BZ155" s="48">
        <v>0</v>
      </c>
      <c r="CA155" s="48">
        <v>0</v>
      </c>
      <c r="CB155" s="48">
        <v>0</v>
      </c>
      <c r="CC155" s="48">
        <v>70947</v>
      </c>
      <c r="CD155" s="48">
        <v>0</v>
      </c>
      <c r="CE155" s="48">
        <v>174104</v>
      </c>
      <c r="CF155" s="48">
        <v>18348</v>
      </c>
      <c r="CG155" s="48">
        <v>0</v>
      </c>
      <c r="CH155" s="48">
        <v>0</v>
      </c>
      <c r="CI155" s="48">
        <v>0</v>
      </c>
      <c r="CJ155" s="48">
        <v>0</v>
      </c>
      <c r="CK155" s="48">
        <v>0</v>
      </c>
      <c r="CL155" s="48">
        <v>0</v>
      </c>
      <c r="CM155" s="48">
        <v>0</v>
      </c>
      <c r="CN155" s="48">
        <v>0</v>
      </c>
      <c r="CO155" s="48">
        <v>0</v>
      </c>
      <c r="CP155" s="48">
        <v>0</v>
      </c>
      <c r="CQ155" s="48">
        <v>0</v>
      </c>
      <c r="CR155" s="48">
        <v>0</v>
      </c>
      <c r="CS155" s="48">
        <v>0</v>
      </c>
      <c r="CT155" s="48">
        <v>0</v>
      </c>
      <c r="CU155" s="48">
        <v>0</v>
      </c>
      <c r="CV155" s="48">
        <v>0</v>
      </c>
      <c r="CW155" s="48">
        <v>0</v>
      </c>
      <c r="CX155" s="48">
        <v>0</v>
      </c>
      <c r="CY155" s="48">
        <v>0</v>
      </c>
      <c r="CZ155" s="48">
        <v>0</v>
      </c>
      <c r="DA155" s="48">
        <v>0</v>
      </c>
      <c r="DB155" s="48">
        <v>0</v>
      </c>
      <c r="DC155" s="48">
        <v>0</v>
      </c>
      <c r="DD155" s="48">
        <v>0</v>
      </c>
      <c r="DE155" s="48">
        <v>0</v>
      </c>
      <c r="DF155" s="48">
        <v>0</v>
      </c>
      <c r="DG155" s="48">
        <v>0</v>
      </c>
      <c r="DH155" s="48">
        <v>42048</v>
      </c>
      <c r="DI155" s="48">
        <v>0</v>
      </c>
      <c r="DJ155" s="48">
        <v>41073</v>
      </c>
      <c r="DK155" s="48">
        <v>0</v>
      </c>
      <c r="DL155" s="48">
        <v>0</v>
      </c>
      <c r="DM155" s="48">
        <v>42048</v>
      </c>
      <c r="DN155" s="48">
        <v>41073</v>
      </c>
      <c r="DO155" s="48">
        <v>0</v>
      </c>
      <c r="DP155" s="48">
        <v>0</v>
      </c>
      <c r="DQ155" s="48">
        <v>0</v>
      </c>
      <c r="DR155" s="48">
        <v>0</v>
      </c>
      <c r="DS155" s="48">
        <v>41073</v>
      </c>
      <c r="DU155" s="48">
        <v>3083260</v>
      </c>
      <c r="DV155" s="48">
        <v>0</v>
      </c>
      <c r="DW155" s="48">
        <v>0</v>
      </c>
      <c r="DX155" s="48">
        <v>0</v>
      </c>
      <c r="DY155" s="48">
        <v>0</v>
      </c>
      <c r="DZ155" s="48">
        <v>286.61700000000002</v>
      </c>
      <c r="EA155" s="48">
        <v>107195</v>
      </c>
      <c r="EB155" s="48">
        <v>374</v>
      </c>
      <c r="EC155" s="48">
        <v>125543</v>
      </c>
      <c r="ED155" s="48">
        <v>0</v>
      </c>
      <c r="EE155" s="48">
        <v>2957717</v>
      </c>
      <c r="EG155" s="48">
        <v>0</v>
      </c>
      <c r="EH155" s="48">
        <v>0</v>
      </c>
      <c r="EI155" s="48">
        <v>0</v>
      </c>
      <c r="EJ155" s="48">
        <v>0</v>
      </c>
      <c r="EK155" s="48">
        <v>0</v>
      </c>
      <c r="EL155" s="48">
        <v>0</v>
      </c>
      <c r="EM155" s="48">
        <v>0</v>
      </c>
      <c r="EN155" s="48">
        <v>0</v>
      </c>
      <c r="EO155" s="48">
        <v>0</v>
      </c>
      <c r="EP155" s="48">
        <v>0</v>
      </c>
      <c r="EQ155" s="48">
        <v>0</v>
      </c>
      <c r="ER155" s="48">
        <v>0</v>
      </c>
      <c r="ES155" s="48">
        <v>0</v>
      </c>
      <c r="ET155" s="48">
        <v>0</v>
      </c>
      <c r="EU155" s="48">
        <v>0</v>
      </c>
      <c r="EV155" s="48">
        <v>0</v>
      </c>
      <c r="EW155" s="48">
        <v>0</v>
      </c>
      <c r="EX155" s="48">
        <v>3288105</v>
      </c>
      <c r="EY155" s="48">
        <v>196654</v>
      </c>
      <c r="EZ155" s="48">
        <v>3306453</v>
      </c>
      <c r="FA155" s="48">
        <v>0</v>
      </c>
      <c r="FB155" s="48">
        <v>0</v>
      </c>
      <c r="FC155" s="48">
        <v>0</v>
      </c>
      <c r="FD155" s="48">
        <v>91686</v>
      </c>
      <c r="FE155" s="48">
        <v>0</v>
      </c>
      <c r="FF155" s="48">
        <v>0</v>
      </c>
      <c r="FG155" s="48">
        <v>0</v>
      </c>
      <c r="FH155" s="48">
        <v>0</v>
      </c>
      <c r="FJ155" s="48">
        <v>0</v>
      </c>
      <c r="FK155" s="48">
        <v>0</v>
      </c>
      <c r="FL155" s="48">
        <v>0</v>
      </c>
      <c r="FM155" s="48">
        <v>0</v>
      </c>
      <c r="FO155" s="48">
        <v>0</v>
      </c>
      <c r="FP155" s="48">
        <v>0</v>
      </c>
      <c r="FQ155" s="48" t="s">
        <v>30</v>
      </c>
      <c r="FR155" s="48">
        <v>377.16699999999997</v>
      </c>
      <c r="FS155" s="48">
        <v>0</v>
      </c>
      <c r="FT155" s="48">
        <v>0</v>
      </c>
      <c r="FU155" s="48">
        <v>0</v>
      </c>
      <c r="FV155" s="48">
        <v>0</v>
      </c>
      <c r="FW155" s="48">
        <v>0</v>
      </c>
      <c r="FX155" s="48">
        <v>0</v>
      </c>
      <c r="FY155" s="48">
        <v>0</v>
      </c>
      <c r="FZ155" s="48">
        <v>0</v>
      </c>
      <c r="GA155" s="48">
        <v>0</v>
      </c>
      <c r="GB155" s="52">
        <v>5.3545445599999998E-2</v>
      </c>
      <c r="GC155" s="52">
        <v>4.68582762E-2</v>
      </c>
      <c r="GD155" s="48">
        <v>0</v>
      </c>
      <c r="GE155" s="48">
        <v>0</v>
      </c>
      <c r="GM155" s="48">
        <v>0</v>
      </c>
      <c r="GN155" s="48">
        <v>0</v>
      </c>
      <c r="GP155" s="48">
        <v>0</v>
      </c>
      <c r="GQ155" s="48">
        <v>0</v>
      </c>
      <c r="GR155" s="48">
        <v>0</v>
      </c>
      <c r="GS155" s="48">
        <v>612.41399999999999</v>
      </c>
      <c r="GT155" s="48">
        <v>3413648</v>
      </c>
      <c r="GU155" s="48">
        <v>0</v>
      </c>
      <c r="GV155" s="48">
        <v>3764035</v>
      </c>
      <c r="GW155" s="48">
        <v>0</v>
      </c>
      <c r="GX155" s="48">
        <v>0</v>
      </c>
      <c r="GY155" s="48">
        <v>0</v>
      </c>
      <c r="GZ155" s="48">
        <v>0</v>
      </c>
      <c r="HA155" s="48">
        <v>0</v>
      </c>
      <c r="HB155" s="48">
        <v>0</v>
      </c>
      <c r="HC155" s="48">
        <v>4804.7056220000004</v>
      </c>
      <c r="HD155" s="48">
        <v>371.68700000000001</v>
      </c>
      <c r="HE155" s="48">
        <v>1</v>
      </c>
      <c r="HF155" s="48">
        <v>0</v>
      </c>
      <c r="HG155" s="48">
        <v>5078</v>
      </c>
      <c r="HH155" s="48">
        <v>5078</v>
      </c>
      <c r="HI155" s="48">
        <v>1</v>
      </c>
      <c r="HJ155" s="48">
        <v>18.858350000000002</v>
      </c>
      <c r="HK155" s="48">
        <v>0</v>
      </c>
      <c r="HL155" s="48">
        <v>0</v>
      </c>
      <c r="HM155" s="48">
        <v>0</v>
      </c>
      <c r="HN155" s="48">
        <v>0</v>
      </c>
      <c r="HO155" s="48">
        <v>0</v>
      </c>
      <c r="HP155" s="48">
        <v>0</v>
      </c>
      <c r="HQ155" s="48">
        <v>0</v>
      </c>
      <c r="HR155" s="48">
        <v>0</v>
      </c>
      <c r="HS155" s="48">
        <v>0.97309000000000001</v>
      </c>
      <c r="HT155" s="48">
        <v>2942469</v>
      </c>
      <c r="HU155" s="48">
        <v>0</v>
      </c>
      <c r="HV155" s="48">
        <v>0</v>
      </c>
      <c r="HW155" s="48">
        <v>384046</v>
      </c>
      <c r="HX155" s="48">
        <v>192023</v>
      </c>
      <c r="HY155" s="48">
        <v>0</v>
      </c>
      <c r="IA155" s="48">
        <v>0</v>
      </c>
      <c r="IB155" s="48">
        <v>0</v>
      </c>
      <c r="IC155" s="48">
        <v>0</v>
      </c>
      <c r="ID155" s="48">
        <v>0</v>
      </c>
      <c r="IE155" s="48">
        <v>0</v>
      </c>
      <c r="IF155" s="48">
        <v>0</v>
      </c>
      <c r="IG155" s="48">
        <v>0</v>
      </c>
      <c r="IH155" s="48">
        <v>3764035</v>
      </c>
      <c r="II155" s="48">
        <v>125543</v>
      </c>
      <c r="IJ155" s="48">
        <v>-457582</v>
      </c>
      <c r="IK155" s="48">
        <v>0</v>
      </c>
      <c r="IL155" s="48">
        <v>-332039</v>
      </c>
      <c r="IP155" s="48">
        <v>9095</v>
      </c>
      <c r="IQ155" s="48">
        <v>0</v>
      </c>
      <c r="IR155" s="48">
        <v>0</v>
      </c>
      <c r="IS155" s="48">
        <v>0</v>
      </c>
      <c r="IT155" s="48">
        <v>0</v>
      </c>
      <c r="IU155" s="48">
        <v>0</v>
      </c>
      <c r="IV155" s="48">
        <v>1</v>
      </c>
      <c r="IW155" s="48">
        <v>0</v>
      </c>
      <c r="IX155" s="48">
        <v>0</v>
      </c>
    </row>
    <row r="156" spans="1:258" s="48" customFormat="1">
      <c r="A156" s="47">
        <v>123805</v>
      </c>
      <c r="C156" s="48">
        <v>4</v>
      </c>
      <c r="E156" s="48">
        <v>0</v>
      </c>
      <c r="F156" s="48" t="s">
        <v>330</v>
      </c>
      <c r="G156" s="48">
        <v>1</v>
      </c>
      <c r="H156" s="48">
        <v>0</v>
      </c>
      <c r="I156" s="48" t="s">
        <v>537</v>
      </c>
      <c r="J156" s="48">
        <v>0</v>
      </c>
      <c r="L156" s="48">
        <v>12</v>
      </c>
      <c r="M156" s="48" t="s">
        <v>538</v>
      </c>
      <c r="N156" s="48" t="s">
        <v>537</v>
      </c>
      <c r="O156" s="48" t="s">
        <v>537</v>
      </c>
      <c r="P156" s="48">
        <v>0</v>
      </c>
      <c r="R156" s="48">
        <v>229.83199999999999</v>
      </c>
      <c r="S156" s="48">
        <v>0</v>
      </c>
      <c r="T156" s="48">
        <v>0</v>
      </c>
      <c r="U156" s="48">
        <v>0.26</v>
      </c>
      <c r="V156" s="48">
        <v>0</v>
      </c>
      <c r="W156" s="48">
        <v>0</v>
      </c>
      <c r="X156" s="48">
        <v>0</v>
      </c>
      <c r="Y156" s="48">
        <v>0</v>
      </c>
      <c r="Z156" s="48">
        <v>229.83199999999999</v>
      </c>
      <c r="AA156" s="48">
        <v>0</v>
      </c>
      <c r="AB156" s="48">
        <v>0</v>
      </c>
      <c r="AC156" s="48">
        <v>0</v>
      </c>
      <c r="AD156" s="48">
        <v>0</v>
      </c>
      <c r="AE156" s="48">
        <v>0</v>
      </c>
      <c r="AF156" s="48">
        <v>0.51600000000000001</v>
      </c>
      <c r="AG156" s="48">
        <v>7.8150000000000004</v>
      </c>
      <c r="AH156" s="48">
        <v>0</v>
      </c>
      <c r="AI156" s="48">
        <v>0</v>
      </c>
      <c r="AJ156" s="48">
        <v>0</v>
      </c>
      <c r="AK156" s="48">
        <v>0</v>
      </c>
      <c r="AL156" s="48">
        <v>0</v>
      </c>
      <c r="AM156" s="48">
        <v>0</v>
      </c>
      <c r="AN156" s="48">
        <v>0</v>
      </c>
      <c r="AO156" s="48">
        <v>0</v>
      </c>
      <c r="AP156" s="48">
        <v>0</v>
      </c>
      <c r="AQ156" s="48">
        <v>1.167</v>
      </c>
      <c r="AR156" s="48">
        <v>0</v>
      </c>
      <c r="AS156" s="48">
        <v>0</v>
      </c>
      <c r="AT156" s="48">
        <v>0.91700000000000004</v>
      </c>
      <c r="AU156" s="48">
        <v>0</v>
      </c>
      <c r="AV156" s="48">
        <v>0</v>
      </c>
      <c r="AW156" s="48">
        <v>0.77600000000000002</v>
      </c>
      <c r="AX156" s="48">
        <v>1.3</v>
      </c>
      <c r="AY156" s="48">
        <v>0</v>
      </c>
      <c r="AZ156" s="48">
        <v>0</v>
      </c>
      <c r="BA156" s="48">
        <v>0</v>
      </c>
      <c r="BB156" s="48">
        <v>229.05600000000001</v>
      </c>
      <c r="BC156" s="48">
        <v>200.83</v>
      </c>
      <c r="BD156" s="48">
        <v>38.761000000000003</v>
      </c>
      <c r="BE156" s="48">
        <v>0</v>
      </c>
      <c r="BF156" s="48">
        <v>0</v>
      </c>
      <c r="BG156" s="48">
        <v>0</v>
      </c>
      <c r="BH156" s="48">
        <v>0</v>
      </c>
      <c r="BI156" s="48">
        <v>1</v>
      </c>
      <c r="BJ156" s="48">
        <v>0</v>
      </c>
      <c r="BK156" s="48">
        <v>5078</v>
      </c>
      <c r="BL156" s="48">
        <v>6152</v>
      </c>
      <c r="BM156" s="48">
        <v>1409153</v>
      </c>
      <c r="BN156" s="48">
        <v>0</v>
      </c>
      <c r="BO156" s="48">
        <v>66209</v>
      </c>
      <c r="BP156" s="48">
        <v>23846</v>
      </c>
      <c r="BQ156" s="48">
        <v>0</v>
      </c>
      <c r="BR156" s="48">
        <v>23846</v>
      </c>
      <c r="BS156" s="48">
        <v>0</v>
      </c>
      <c r="BT156" s="48">
        <v>247101</v>
      </c>
      <c r="BU156" s="48">
        <v>0</v>
      </c>
      <c r="BV156" s="48">
        <v>247101</v>
      </c>
      <c r="BW156" s="48">
        <v>0</v>
      </c>
      <c r="BX156" s="48">
        <v>7998</v>
      </c>
      <c r="BY156" s="48">
        <v>0</v>
      </c>
      <c r="BZ156" s="48">
        <v>12698</v>
      </c>
      <c r="CA156" s="48">
        <v>0</v>
      </c>
      <c r="CB156" s="48">
        <v>0</v>
      </c>
      <c r="CC156" s="48">
        <v>52886</v>
      </c>
      <c r="CD156" s="48">
        <v>0</v>
      </c>
      <c r="CE156" s="48">
        <v>73582</v>
      </c>
      <c r="CF156" s="48">
        <v>0</v>
      </c>
      <c r="CG156" s="48">
        <v>0</v>
      </c>
      <c r="CH156" s="48">
        <v>0</v>
      </c>
      <c r="CI156" s="48">
        <v>0</v>
      </c>
      <c r="CJ156" s="48">
        <v>813</v>
      </c>
      <c r="CK156" s="48">
        <v>0</v>
      </c>
      <c r="CL156" s="48">
        <v>0</v>
      </c>
      <c r="CM156" s="48">
        <v>0</v>
      </c>
      <c r="CN156" s="48">
        <v>0</v>
      </c>
      <c r="CO156" s="48">
        <v>0</v>
      </c>
      <c r="CP156" s="48">
        <v>0</v>
      </c>
      <c r="CQ156" s="48">
        <v>0</v>
      </c>
      <c r="CR156" s="48">
        <v>0</v>
      </c>
      <c r="CS156" s="48">
        <v>0</v>
      </c>
      <c r="CT156" s="48">
        <v>0</v>
      </c>
      <c r="CU156" s="48">
        <v>0</v>
      </c>
      <c r="CV156" s="48">
        <v>0</v>
      </c>
      <c r="CW156" s="48">
        <v>0</v>
      </c>
      <c r="CX156" s="48">
        <v>0</v>
      </c>
      <c r="CY156" s="48">
        <v>0</v>
      </c>
      <c r="CZ156" s="48">
        <v>0</v>
      </c>
      <c r="DA156" s="48">
        <v>0</v>
      </c>
      <c r="DB156" s="48">
        <v>0</v>
      </c>
      <c r="DC156" s="48">
        <v>0</v>
      </c>
      <c r="DD156" s="48">
        <v>0</v>
      </c>
      <c r="DE156" s="48">
        <v>0</v>
      </c>
      <c r="DF156" s="48">
        <v>0</v>
      </c>
      <c r="DG156" s="48">
        <v>0</v>
      </c>
      <c r="DH156" s="48">
        <v>813</v>
      </c>
      <c r="DI156" s="48">
        <v>0</v>
      </c>
      <c r="DJ156" s="48">
        <v>0</v>
      </c>
      <c r="DK156" s="48">
        <v>0</v>
      </c>
      <c r="DL156" s="48">
        <v>0</v>
      </c>
      <c r="DM156" s="48">
        <v>0</v>
      </c>
      <c r="DN156" s="48">
        <v>0</v>
      </c>
      <c r="DO156" s="48">
        <v>0</v>
      </c>
      <c r="DP156" s="48">
        <v>0</v>
      </c>
      <c r="DQ156" s="48">
        <v>0</v>
      </c>
      <c r="DR156" s="48">
        <v>0</v>
      </c>
      <c r="DS156" s="48">
        <v>0</v>
      </c>
      <c r="DU156" s="48">
        <v>1753682</v>
      </c>
      <c r="DV156" s="48">
        <v>0</v>
      </c>
      <c r="DW156" s="48">
        <v>0</v>
      </c>
      <c r="DX156" s="48">
        <v>0</v>
      </c>
      <c r="DY156" s="48">
        <v>0</v>
      </c>
      <c r="DZ156" s="48">
        <v>286.61700000000002</v>
      </c>
      <c r="EA156" s="48">
        <v>66209</v>
      </c>
      <c r="EB156" s="48">
        <v>231</v>
      </c>
      <c r="EC156" s="48">
        <v>66209</v>
      </c>
      <c r="ED156" s="48">
        <v>0</v>
      </c>
      <c r="EE156" s="48">
        <v>1687473</v>
      </c>
      <c r="EG156" s="48">
        <v>0</v>
      </c>
      <c r="EH156" s="48">
        <v>0</v>
      </c>
      <c r="EI156" s="48">
        <v>0</v>
      </c>
      <c r="EJ156" s="48">
        <v>0</v>
      </c>
      <c r="EK156" s="48">
        <v>0</v>
      </c>
      <c r="EL156" s="48">
        <v>0</v>
      </c>
      <c r="EM156" s="48">
        <v>0</v>
      </c>
      <c r="EN156" s="48">
        <v>0</v>
      </c>
      <c r="EO156" s="48">
        <v>0</v>
      </c>
      <c r="EP156" s="48">
        <v>0</v>
      </c>
      <c r="EQ156" s="48">
        <v>0</v>
      </c>
      <c r="ER156" s="48">
        <v>0</v>
      </c>
      <c r="ES156" s="48">
        <v>0</v>
      </c>
      <c r="ET156" s="48">
        <v>0</v>
      </c>
      <c r="EU156" s="48">
        <v>0</v>
      </c>
      <c r="EV156" s="48">
        <v>0</v>
      </c>
      <c r="EW156" s="48">
        <v>0</v>
      </c>
      <c r="EX156" s="48">
        <v>1854696</v>
      </c>
      <c r="EY156" s="48">
        <v>114050</v>
      </c>
      <c r="EZ156" s="48">
        <v>1855509</v>
      </c>
      <c r="FA156" s="48">
        <v>0</v>
      </c>
      <c r="FB156" s="48">
        <v>0</v>
      </c>
      <c r="FC156" s="48">
        <v>0</v>
      </c>
      <c r="FD156" s="48">
        <v>53173</v>
      </c>
      <c r="FE156" s="48">
        <v>0</v>
      </c>
      <c r="FF156" s="48">
        <v>0</v>
      </c>
      <c r="FG156" s="48">
        <v>0</v>
      </c>
      <c r="FH156" s="48">
        <v>0</v>
      </c>
      <c r="FJ156" s="48">
        <v>0</v>
      </c>
      <c r="FK156" s="48">
        <v>0</v>
      </c>
      <c r="FL156" s="48">
        <v>0</v>
      </c>
      <c r="FM156" s="48">
        <v>0</v>
      </c>
      <c r="FO156" s="48">
        <v>0</v>
      </c>
      <c r="FP156" s="48">
        <v>0</v>
      </c>
      <c r="FQ156" s="48" t="s">
        <v>111</v>
      </c>
      <c r="FR156" s="48">
        <v>229.83199999999999</v>
      </c>
      <c r="FS156" s="48">
        <v>0</v>
      </c>
      <c r="FT156" s="48">
        <v>0</v>
      </c>
      <c r="FU156" s="48">
        <v>0</v>
      </c>
      <c r="FV156" s="48">
        <v>0</v>
      </c>
      <c r="FW156" s="48">
        <v>0</v>
      </c>
      <c r="FX156" s="48">
        <v>0</v>
      </c>
      <c r="FY156" s="48">
        <v>0</v>
      </c>
      <c r="FZ156" s="48">
        <v>0</v>
      </c>
      <c r="GA156" s="48">
        <v>0</v>
      </c>
      <c r="GB156" s="52">
        <v>5.3545445599999998E-2</v>
      </c>
      <c r="GC156" s="52">
        <v>4.68582762E-2</v>
      </c>
      <c r="GD156" s="48">
        <v>0</v>
      </c>
      <c r="GE156" s="48">
        <v>0</v>
      </c>
      <c r="GM156" s="48">
        <v>0</v>
      </c>
      <c r="GN156" s="48">
        <v>0</v>
      </c>
      <c r="GP156" s="48">
        <v>0</v>
      </c>
      <c r="GQ156" s="48">
        <v>0</v>
      </c>
      <c r="GR156" s="48">
        <v>0</v>
      </c>
      <c r="GS156" s="48">
        <v>355.17099999999999</v>
      </c>
      <c r="GT156" s="48">
        <v>1921718</v>
      </c>
      <c r="GU156" s="48">
        <v>0</v>
      </c>
      <c r="GV156" s="48">
        <v>1823897</v>
      </c>
      <c r="GW156" s="48">
        <v>0</v>
      </c>
      <c r="GX156" s="48">
        <v>0</v>
      </c>
      <c r="GY156" s="48">
        <v>0</v>
      </c>
      <c r="GZ156" s="48">
        <v>0</v>
      </c>
      <c r="HA156" s="48">
        <v>0</v>
      </c>
      <c r="HB156" s="48">
        <v>0</v>
      </c>
      <c r="HC156" s="48">
        <v>4804.7056220000004</v>
      </c>
      <c r="HD156" s="48">
        <v>229.05600000000001</v>
      </c>
      <c r="HE156" s="48">
        <v>1</v>
      </c>
      <c r="HF156" s="48">
        <v>0</v>
      </c>
      <c r="HG156" s="48">
        <v>5078</v>
      </c>
      <c r="HH156" s="48">
        <v>5078</v>
      </c>
      <c r="HI156" s="48">
        <v>1</v>
      </c>
      <c r="HJ156" s="48">
        <v>11.4916</v>
      </c>
      <c r="HK156" s="48">
        <v>0</v>
      </c>
      <c r="HL156" s="48">
        <v>0</v>
      </c>
      <c r="HM156" s="48">
        <v>0</v>
      </c>
      <c r="HN156" s="48">
        <v>0</v>
      </c>
      <c r="HO156" s="48">
        <v>0</v>
      </c>
      <c r="HP156" s="48">
        <v>0</v>
      </c>
      <c r="HQ156" s="48">
        <v>0</v>
      </c>
      <c r="HR156" s="48">
        <v>0</v>
      </c>
      <c r="HS156" s="48">
        <v>0.97309000000000001</v>
      </c>
      <c r="HT156" s="48">
        <v>1706491</v>
      </c>
      <c r="HU156" s="48">
        <v>0</v>
      </c>
      <c r="HV156" s="48">
        <v>0</v>
      </c>
      <c r="HW156" s="48">
        <v>384046</v>
      </c>
      <c r="HX156" s="48">
        <v>192023</v>
      </c>
      <c r="HY156" s="48">
        <v>0</v>
      </c>
      <c r="IA156" s="48">
        <v>0</v>
      </c>
      <c r="IB156" s="48">
        <v>0</v>
      </c>
      <c r="IC156" s="48">
        <v>0</v>
      </c>
      <c r="ID156" s="48">
        <v>0</v>
      </c>
      <c r="IE156" s="48">
        <v>0</v>
      </c>
      <c r="IF156" s="48">
        <v>0</v>
      </c>
      <c r="IG156" s="48">
        <v>0</v>
      </c>
      <c r="IH156" s="48">
        <v>1823897</v>
      </c>
      <c r="II156" s="48">
        <v>66209</v>
      </c>
      <c r="IJ156" s="48">
        <v>31612</v>
      </c>
      <c r="IK156" s="48">
        <v>0</v>
      </c>
      <c r="IL156" s="48">
        <v>97821</v>
      </c>
      <c r="IP156" s="48">
        <v>9095</v>
      </c>
      <c r="IQ156" s="48">
        <v>0</v>
      </c>
      <c r="IR156" s="48">
        <v>0</v>
      </c>
      <c r="IS156" s="48">
        <v>0</v>
      </c>
      <c r="IT156" s="48">
        <v>0</v>
      </c>
      <c r="IU156" s="48">
        <v>0</v>
      </c>
      <c r="IV156" s="48">
        <v>1</v>
      </c>
      <c r="IW156" s="48">
        <v>0</v>
      </c>
      <c r="IX156" s="48">
        <v>0</v>
      </c>
    </row>
    <row r="157" spans="1:258" s="48" customFormat="1">
      <c r="A157" s="47">
        <v>123807</v>
      </c>
      <c r="C157" s="48">
        <v>4</v>
      </c>
      <c r="E157" s="48">
        <v>0</v>
      </c>
      <c r="F157" s="48" t="s">
        <v>330</v>
      </c>
      <c r="G157" s="48">
        <v>1</v>
      </c>
      <c r="H157" s="48">
        <v>0</v>
      </c>
      <c r="I157" s="48" t="s">
        <v>537</v>
      </c>
      <c r="J157" s="48">
        <v>0</v>
      </c>
      <c r="L157" s="48">
        <v>12</v>
      </c>
      <c r="M157" s="48" t="s">
        <v>538</v>
      </c>
      <c r="N157" s="48" t="s">
        <v>537</v>
      </c>
      <c r="O157" s="48" t="s">
        <v>537</v>
      </c>
      <c r="P157" s="48">
        <v>0</v>
      </c>
      <c r="R157" s="48">
        <v>234.197</v>
      </c>
      <c r="S157" s="48">
        <v>0</v>
      </c>
      <c r="T157" s="48">
        <v>0</v>
      </c>
      <c r="U157" s="48">
        <v>0.23200000000000001</v>
      </c>
      <c r="V157" s="48">
        <v>0.85799999999999998</v>
      </c>
      <c r="W157" s="48">
        <v>0.98899999999999999</v>
      </c>
      <c r="X157" s="48">
        <v>0</v>
      </c>
      <c r="Y157" s="48">
        <v>0</v>
      </c>
      <c r="Z157" s="48">
        <v>234.197</v>
      </c>
      <c r="AA157" s="48">
        <v>0</v>
      </c>
      <c r="AB157" s="48">
        <v>0</v>
      </c>
      <c r="AC157" s="48">
        <v>0</v>
      </c>
      <c r="AD157" s="48">
        <v>89.71</v>
      </c>
      <c r="AE157" s="48">
        <v>0</v>
      </c>
      <c r="AF157" s="48">
        <v>5.5519999999999996</v>
      </c>
      <c r="AG157" s="48">
        <v>4.9790000000000001</v>
      </c>
      <c r="AH157" s="48">
        <v>0</v>
      </c>
      <c r="AI157" s="48">
        <v>0</v>
      </c>
      <c r="AJ157" s="48">
        <v>0</v>
      </c>
      <c r="AK157" s="48">
        <v>0</v>
      </c>
      <c r="AL157" s="48">
        <v>0</v>
      </c>
      <c r="AM157" s="48">
        <v>0</v>
      </c>
      <c r="AN157" s="48">
        <v>0</v>
      </c>
      <c r="AO157" s="48">
        <v>0</v>
      </c>
      <c r="AP157" s="48">
        <v>0</v>
      </c>
      <c r="AQ157" s="48">
        <v>0</v>
      </c>
      <c r="AR157" s="48">
        <v>0</v>
      </c>
      <c r="AS157" s="48">
        <v>0</v>
      </c>
      <c r="AT157" s="48">
        <v>0</v>
      </c>
      <c r="AU157" s="48">
        <v>0</v>
      </c>
      <c r="AV157" s="48">
        <v>0</v>
      </c>
      <c r="AW157" s="48">
        <v>7.6310000000000002</v>
      </c>
      <c r="AX157" s="48">
        <v>6.7009999999999996</v>
      </c>
      <c r="AY157" s="48">
        <v>0</v>
      </c>
      <c r="AZ157" s="48">
        <v>0</v>
      </c>
      <c r="BA157" s="48">
        <v>19.172999999999998</v>
      </c>
      <c r="BB157" s="48">
        <v>207.393</v>
      </c>
      <c r="BC157" s="48">
        <v>229.67</v>
      </c>
      <c r="BD157" s="48">
        <v>10.023</v>
      </c>
      <c r="BE157" s="48">
        <v>0</v>
      </c>
      <c r="BF157" s="48">
        <v>0</v>
      </c>
      <c r="BG157" s="48">
        <v>0</v>
      </c>
      <c r="BH157" s="48">
        <v>0</v>
      </c>
      <c r="BI157" s="48">
        <v>1</v>
      </c>
      <c r="BJ157" s="48">
        <v>0</v>
      </c>
      <c r="BK157" s="48">
        <v>5078</v>
      </c>
      <c r="BL157" s="48">
        <v>6152</v>
      </c>
      <c r="BM157" s="48">
        <v>1275882</v>
      </c>
      <c r="BN157" s="48">
        <v>0</v>
      </c>
      <c r="BO157" s="48">
        <v>91738</v>
      </c>
      <c r="BP157" s="48">
        <v>6166</v>
      </c>
      <c r="BQ157" s="48">
        <v>0</v>
      </c>
      <c r="BR157" s="48">
        <v>6166</v>
      </c>
      <c r="BS157" s="48">
        <v>0</v>
      </c>
      <c r="BT157" s="48">
        <v>282586</v>
      </c>
      <c r="BU157" s="48">
        <v>0</v>
      </c>
      <c r="BV157" s="48">
        <v>282586</v>
      </c>
      <c r="BW157" s="48">
        <v>0</v>
      </c>
      <c r="BX157" s="48">
        <v>41225</v>
      </c>
      <c r="BY157" s="48">
        <v>0</v>
      </c>
      <c r="BZ157" s="48">
        <v>136624</v>
      </c>
      <c r="CA157" s="48">
        <v>0</v>
      </c>
      <c r="CB157" s="48">
        <v>0</v>
      </c>
      <c r="CC157" s="48">
        <v>33694</v>
      </c>
      <c r="CD157" s="48">
        <v>0</v>
      </c>
      <c r="CE157" s="48">
        <v>211543</v>
      </c>
      <c r="CF157" s="48">
        <v>24670</v>
      </c>
      <c r="CG157" s="48">
        <v>159236</v>
      </c>
      <c r="CH157" s="48">
        <v>0</v>
      </c>
      <c r="CI157" s="48">
        <v>159236</v>
      </c>
      <c r="CJ157" s="48">
        <v>0</v>
      </c>
      <c r="CK157" s="48">
        <v>0</v>
      </c>
      <c r="CL157" s="48">
        <v>0</v>
      </c>
      <c r="CM157" s="48">
        <v>0</v>
      </c>
      <c r="CN157" s="48">
        <v>0</v>
      </c>
      <c r="CO157" s="48">
        <v>0</v>
      </c>
      <c r="CP157" s="48">
        <v>0</v>
      </c>
      <c r="CQ157" s="48">
        <v>0</v>
      </c>
      <c r="CR157" s="48">
        <v>0</v>
      </c>
      <c r="CS157" s="48">
        <v>0</v>
      </c>
      <c r="CT157" s="48">
        <v>0</v>
      </c>
      <c r="CU157" s="48">
        <v>0</v>
      </c>
      <c r="CV157" s="48">
        <v>0</v>
      </c>
      <c r="CW157" s="48">
        <v>0</v>
      </c>
      <c r="CX157" s="48">
        <v>0</v>
      </c>
      <c r="CY157" s="48">
        <v>0</v>
      </c>
      <c r="CZ157" s="48">
        <v>0</v>
      </c>
      <c r="DA157" s="48">
        <v>0</v>
      </c>
      <c r="DB157" s="48">
        <v>0</v>
      </c>
      <c r="DC157" s="48">
        <v>0</v>
      </c>
      <c r="DD157" s="48">
        <v>0</v>
      </c>
      <c r="DE157" s="48">
        <v>0</v>
      </c>
      <c r="DF157" s="48">
        <v>0</v>
      </c>
      <c r="DG157" s="48">
        <v>0</v>
      </c>
      <c r="DH157" s="48">
        <v>0</v>
      </c>
      <c r="DI157" s="48">
        <v>0</v>
      </c>
      <c r="DJ157" s="48">
        <v>0</v>
      </c>
      <c r="DK157" s="48">
        <v>0</v>
      </c>
      <c r="DL157" s="48">
        <v>0</v>
      </c>
      <c r="DM157" s="48">
        <v>0</v>
      </c>
      <c r="DN157" s="48">
        <v>0</v>
      </c>
      <c r="DO157" s="48">
        <v>1683</v>
      </c>
      <c r="DP157" s="48">
        <v>0</v>
      </c>
      <c r="DQ157" s="48">
        <v>0</v>
      </c>
      <c r="DR157" s="48">
        <v>0</v>
      </c>
      <c r="DS157" s="48">
        <v>1683</v>
      </c>
      <c r="DU157" s="48">
        <v>1961766</v>
      </c>
      <c r="DV157" s="48">
        <v>0</v>
      </c>
      <c r="DW157" s="48">
        <v>0</v>
      </c>
      <c r="DX157" s="48">
        <v>0</v>
      </c>
      <c r="DY157" s="48">
        <v>0</v>
      </c>
      <c r="DZ157" s="48">
        <v>286.61700000000002</v>
      </c>
      <c r="EA157" s="48">
        <v>67068</v>
      </c>
      <c r="EB157" s="48">
        <v>234</v>
      </c>
      <c r="EC157" s="48">
        <v>91738</v>
      </c>
      <c r="ED157" s="48">
        <v>0</v>
      </c>
      <c r="EE157" s="48">
        <v>1870028</v>
      </c>
      <c r="EG157" s="48">
        <v>0</v>
      </c>
      <c r="EH157" s="48">
        <v>0</v>
      </c>
      <c r="EI157" s="48">
        <v>0</v>
      </c>
      <c r="EJ157" s="48">
        <v>0</v>
      </c>
      <c r="EK157" s="48">
        <v>0</v>
      </c>
      <c r="EL157" s="48">
        <v>0</v>
      </c>
      <c r="EM157" s="48">
        <v>0</v>
      </c>
      <c r="EN157" s="48">
        <v>0</v>
      </c>
      <c r="EO157" s="48">
        <v>0</v>
      </c>
      <c r="EP157" s="48">
        <v>0</v>
      </c>
      <c r="EQ157" s="48">
        <v>0</v>
      </c>
      <c r="ER157" s="48">
        <v>0</v>
      </c>
      <c r="ES157" s="48">
        <v>0</v>
      </c>
      <c r="ET157" s="48">
        <v>0</v>
      </c>
      <c r="EU157" s="48">
        <v>0</v>
      </c>
      <c r="EV157" s="48">
        <v>0</v>
      </c>
      <c r="EW157" s="48">
        <v>0</v>
      </c>
      <c r="EX157" s="48">
        <v>2054581</v>
      </c>
      <c r="EY157" s="48">
        <v>125869</v>
      </c>
      <c r="EZ157" s="48">
        <v>2079251</v>
      </c>
      <c r="FA157" s="48">
        <v>0</v>
      </c>
      <c r="FB157" s="48">
        <v>0</v>
      </c>
      <c r="FC157" s="48">
        <v>0</v>
      </c>
      <c r="FD157" s="48">
        <v>58684</v>
      </c>
      <c r="FE157" s="48">
        <v>0</v>
      </c>
      <c r="FF157" s="48">
        <v>0</v>
      </c>
      <c r="FG157" s="48">
        <v>0</v>
      </c>
      <c r="FH157" s="48">
        <v>0</v>
      </c>
      <c r="FJ157" s="48">
        <v>0</v>
      </c>
      <c r="FK157" s="48">
        <v>0</v>
      </c>
      <c r="FL157" s="48">
        <v>0</v>
      </c>
      <c r="FM157" s="48">
        <v>0</v>
      </c>
      <c r="FO157" s="48">
        <v>0</v>
      </c>
      <c r="FP157" s="48">
        <v>0</v>
      </c>
      <c r="FQ157" s="48" t="s">
        <v>317</v>
      </c>
      <c r="FR157" s="48">
        <v>234.197</v>
      </c>
      <c r="FS157" s="48">
        <v>0</v>
      </c>
      <c r="FT157" s="48">
        <v>0</v>
      </c>
      <c r="FU157" s="48">
        <v>0</v>
      </c>
      <c r="FV157" s="48">
        <v>0</v>
      </c>
      <c r="FW157" s="48">
        <v>0</v>
      </c>
      <c r="FX157" s="48">
        <v>0</v>
      </c>
      <c r="FY157" s="48">
        <v>0</v>
      </c>
      <c r="FZ157" s="48">
        <v>0</v>
      </c>
      <c r="GA157" s="48">
        <v>0</v>
      </c>
      <c r="GB157" s="52">
        <v>5.3545445599999998E-2</v>
      </c>
      <c r="GC157" s="52">
        <v>4.68582762E-2</v>
      </c>
      <c r="GD157" s="48">
        <v>0</v>
      </c>
      <c r="GE157" s="48">
        <v>0</v>
      </c>
      <c r="GM157" s="48">
        <v>0</v>
      </c>
      <c r="GN157" s="48">
        <v>0</v>
      </c>
      <c r="GP157" s="48">
        <v>0</v>
      </c>
      <c r="GQ157" s="48">
        <v>0</v>
      </c>
      <c r="GR157" s="48">
        <v>0</v>
      </c>
      <c r="GS157" s="48">
        <v>391.97699999999998</v>
      </c>
      <c r="GT157" s="48">
        <v>2146319</v>
      </c>
      <c r="GU157" s="48">
        <v>0</v>
      </c>
      <c r="GV157" s="48">
        <v>2133111</v>
      </c>
      <c r="GW157" s="48">
        <v>0</v>
      </c>
      <c r="GX157" s="48">
        <v>0</v>
      </c>
      <c r="GY157" s="48">
        <v>0</v>
      </c>
      <c r="GZ157" s="48">
        <v>0</v>
      </c>
      <c r="HA157" s="48">
        <v>0</v>
      </c>
      <c r="HB157" s="48">
        <v>0</v>
      </c>
      <c r="HC157" s="48">
        <v>4804.7056220000004</v>
      </c>
      <c r="HD157" s="48">
        <v>207.393</v>
      </c>
      <c r="HE157" s="48">
        <v>1</v>
      </c>
      <c r="HF157" s="48">
        <v>0</v>
      </c>
      <c r="HG157" s="48">
        <v>5078</v>
      </c>
      <c r="HH157" s="48">
        <v>5078</v>
      </c>
      <c r="HI157" s="48">
        <v>1</v>
      </c>
      <c r="HJ157" s="48">
        <v>11.709849999999999</v>
      </c>
      <c r="HK157" s="48">
        <v>0</v>
      </c>
      <c r="HL157" s="48">
        <v>0</v>
      </c>
      <c r="HM157" s="48">
        <v>0</v>
      </c>
      <c r="HN157" s="48">
        <v>0</v>
      </c>
      <c r="HO157" s="48">
        <v>0</v>
      </c>
      <c r="HP157" s="48">
        <v>0</v>
      </c>
      <c r="HQ157" s="48">
        <v>0</v>
      </c>
      <c r="HR157" s="48">
        <v>0</v>
      </c>
      <c r="HS157" s="48">
        <v>0.97309000000000001</v>
      </c>
      <c r="HT157" s="48">
        <v>1883332</v>
      </c>
      <c r="HU157" s="48">
        <v>0</v>
      </c>
      <c r="HV157" s="48">
        <v>0</v>
      </c>
      <c r="HW157" s="48">
        <v>384046</v>
      </c>
      <c r="HX157" s="48">
        <v>192023</v>
      </c>
      <c r="HY157" s="48">
        <v>0</v>
      </c>
      <c r="IA157" s="48">
        <v>0</v>
      </c>
      <c r="IB157" s="48">
        <v>0</v>
      </c>
      <c r="IC157" s="48">
        <v>0</v>
      </c>
      <c r="ID157" s="48">
        <v>0</v>
      </c>
      <c r="IE157" s="48">
        <v>0</v>
      </c>
      <c r="IF157" s="48">
        <v>0</v>
      </c>
      <c r="IG157" s="48">
        <v>0</v>
      </c>
      <c r="IH157" s="48">
        <v>2133111</v>
      </c>
      <c r="II157" s="48">
        <v>91738</v>
      </c>
      <c r="IJ157" s="48">
        <v>-53860</v>
      </c>
      <c r="IK157" s="48">
        <v>0</v>
      </c>
      <c r="IL157" s="48">
        <v>37878</v>
      </c>
      <c r="IP157" s="48">
        <v>9095</v>
      </c>
      <c r="IQ157" s="48">
        <v>0</v>
      </c>
      <c r="IR157" s="48">
        <v>0</v>
      </c>
      <c r="IS157" s="48">
        <v>0</v>
      </c>
      <c r="IT157" s="48">
        <v>0</v>
      </c>
      <c r="IU157" s="48">
        <v>0</v>
      </c>
      <c r="IV157" s="48">
        <v>1</v>
      </c>
      <c r="IW157" s="48">
        <v>0</v>
      </c>
      <c r="IX157" s="48">
        <v>0</v>
      </c>
    </row>
    <row r="158" spans="1:258" s="48" customFormat="1">
      <c r="A158" s="47">
        <v>130801</v>
      </c>
      <c r="C158" s="48">
        <v>4</v>
      </c>
      <c r="E158" s="48">
        <v>0</v>
      </c>
      <c r="F158" s="48" t="s">
        <v>330</v>
      </c>
      <c r="G158" s="48">
        <v>1</v>
      </c>
      <c r="H158" s="48">
        <v>0</v>
      </c>
      <c r="I158" s="48" t="s">
        <v>537</v>
      </c>
      <c r="J158" s="48">
        <v>0</v>
      </c>
      <c r="L158" s="48">
        <v>12</v>
      </c>
      <c r="M158" s="48" t="s">
        <v>538</v>
      </c>
      <c r="N158" s="48" t="s">
        <v>537</v>
      </c>
      <c r="O158" s="48" t="s">
        <v>537</v>
      </c>
      <c r="P158" s="48">
        <v>0</v>
      </c>
      <c r="R158" s="48">
        <v>65.991</v>
      </c>
      <c r="S158" s="48">
        <v>0</v>
      </c>
      <c r="T158" s="48">
        <v>0</v>
      </c>
      <c r="U158" s="48">
        <v>1.9E-2</v>
      </c>
      <c r="V158" s="48">
        <v>0.27500000000000002</v>
      </c>
      <c r="W158" s="48">
        <v>0</v>
      </c>
      <c r="X158" s="48">
        <v>0</v>
      </c>
      <c r="Y158" s="48">
        <v>0</v>
      </c>
      <c r="Z158" s="48">
        <v>65.991</v>
      </c>
      <c r="AA158" s="48">
        <v>0</v>
      </c>
      <c r="AB158" s="48">
        <v>0</v>
      </c>
      <c r="AC158" s="48">
        <v>0</v>
      </c>
      <c r="AD158" s="48">
        <v>33.549999999999997</v>
      </c>
      <c r="AE158" s="48">
        <v>0</v>
      </c>
      <c r="AF158" s="48">
        <v>17.048999999999999</v>
      </c>
      <c r="AG158" s="48">
        <v>4.923</v>
      </c>
      <c r="AH158" s="48">
        <v>0</v>
      </c>
      <c r="AI158" s="48">
        <v>0</v>
      </c>
      <c r="AJ158" s="48">
        <v>0</v>
      </c>
      <c r="AK158" s="48">
        <v>0</v>
      </c>
      <c r="AL158" s="48">
        <v>0</v>
      </c>
      <c r="AM158" s="48">
        <v>0</v>
      </c>
      <c r="AN158" s="48">
        <v>0</v>
      </c>
      <c r="AO158" s="48">
        <v>0</v>
      </c>
      <c r="AP158" s="48">
        <v>0</v>
      </c>
      <c r="AQ158" s="48">
        <v>0</v>
      </c>
      <c r="AR158" s="48">
        <v>0</v>
      </c>
      <c r="AS158" s="48">
        <v>0</v>
      </c>
      <c r="AT158" s="48">
        <v>0</v>
      </c>
      <c r="AU158" s="48">
        <v>0</v>
      </c>
      <c r="AV158" s="48">
        <v>0</v>
      </c>
      <c r="AW158" s="48">
        <v>17.343</v>
      </c>
      <c r="AX158" s="48">
        <v>0.92</v>
      </c>
      <c r="AY158" s="48">
        <v>0</v>
      </c>
      <c r="AZ158" s="48">
        <v>0</v>
      </c>
      <c r="BA158" s="48">
        <v>0</v>
      </c>
      <c r="BB158" s="48">
        <v>48.648000000000003</v>
      </c>
      <c r="BC158" s="48">
        <v>43.67</v>
      </c>
      <c r="BD158" s="48">
        <v>0</v>
      </c>
      <c r="BE158" s="48">
        <v>0</v>
      </c>
      <c r="BF158" s="48">
        <v>0</v>
      </c>
      <c r="BG158" s="48">
        <v>0</v>
      </c>
      <c r="BH158" s="48">
        <v>6</v>
      </c>
      <c r="BI158" s="48">
        <v>1</v>
      </c>
      <c r="BJ158" s="48">
        <v>0</v>
      </c>
      <c r="BK158" s="48">
        <v>5078</v>
      </c>
      <c r="BL158" s="48">
        <v>6152</v>
      </c>
      <c r="BM158" s="48">
        <v>299282</v>
      </c>
      <c r="BN158" s="48">
        <v>0</v>
      </c>
      <c r="BO158" s="48">
        <v>28143</v>
      </c>
      <c r="BP158" s="48">
        <v>0</v>
      </c>
      <c r="BQ158" s="48">
        <v>0</v>
      </c>
      <c r="BR158" s="48">
        <v>0</v>
      </c>
      <c r="BS158" s="48">
        <v>0</v>
      </c>
      <c r="BT158" s="48">
        <v>53732</v>
      </c>
      <c r="BU158" s="48">
        <v>0</v>
      </c>
      <c r="BV158" s="48">
        <v>53732</v>
      </c>
      <c r="BW158" s="48">
        <v>0</v>
      </c>
      <c r="BX158" s="48">
        <v>5660</v>
      </c>
      <c r="BY158" s="48">
        <v>0</v>
      </c>
      <c r="BZ158" s="48">
        <v>419542</v>
      </c>
      <c r="CA158" s="48">
        <v>0</v>
      </c>
      <c r="CB158" s="48">
        <v>0</v>
      </c>
      <c r="CC158" s="48">
        <v>33315</v>
      </c>
      <c r="CD158" s="48">
        <v>0</v>
      </c>
      <c r="CE158" s="48">
        <v>458517</v>
      </c>
      <c r="CF158" s="48">
        <v>9226</v>
      </c>
      <c r="CG158" s="48">
        <v>0</v>
      </c>
      <c r="CH158" s="48">
        <v>0</v>
      </c>
      <c r="CI158" s="48">
        <v>0</v>
      </c>
      <c r="CJ158" s="48">
        <v>0</v>
      </c>
      <c r="CK158" s="48">
        <v>0</v>
      </c>
      <c r="CL158" s="48">
        <v>0</v>
      </c>
      <c r="CM158" s="48">
        <v>0</v>
      </c>
      <c r="CN158" s="48">
        <v>0</v>
      </c>
      <c r="CO158" s="48">
        <v>0</v>
      </c>
      <c r="CP158" s="48">
        <v>0</v>
      </c>
      <c r="CQ158" s="48">
        <v>0</v>
      </c>
      <c r="CR158" s="48">
        <v>0</v>
      </c>
      <c r="CS158" s="48">
        <v>0</v>
      </c>
      <c r="CT158" s="48">
        <v>0</v>
      </c>
      <c r="CU158" s="48">
        <v>0</v>
      </c>
      <c r="CV158" s="48">
        <v>0</v>
      </c>
      <c r="CW158" s="48">
        <v>0</v>
      </c>
      <c r="CX158" s="48">
        <v>0</v>
      </c>
      <c r="CY158" s="48">
        <v>0</v>
      </c>
      <c r="CZ158" s="48">
        <v>0</v>
      </c>
      <c r="DA158" s="48">
        <v>0</v>
      </c>
      <c r="DB158" s="48">
        <v>0</v>
      </c>
      <c r="DC158" s="48">
        <v>0</v>
      </c>
      <c r="DD158" s="48">
        <v>0</v>
      </c>
      <c r="DE158" s="48">
        <v>0</v>
      </c>
      <c r="DF158" s="48">
        <v>0</v>
      </c>
      <c r="DG158" s="48">
        <v>0</v>
      </c>
      <c r="DH158" s="48">
        <v>0</v>
      </c>
      <c r="DI158" s="48">
        <v>0</v>
      </c>
      <c r="DJ158" s="48">
        <v>0</v>
      </c>
      <c r="DK158" s="48">
        <v>0</v>
      </c>
      <c r="DL158" s="48">
        <v>0</v>
      </c>
      <c r="DM158" s="48">
        <v>0</v>
      </c>
      <c r="DN158" s="48">
        <v>0</v>
      </c>
      <c r="DO158" s="48">
        <v>0</v>
      </c>
      <c r="DP158" s="48">
        <v>0</v>
      </c>
      <c r="DQ158" s="48">
        <v>0</v>
      </c>
      <c r="DR158" s="48">
        <v>0</v>
      </c>
      <c r="DS158" s="48">
        <v>0</v>
      </c>
      <c r="DU158" s="48">
        <v>820757</v>
      </c>
      <c r="DV158" s="48">
        <v>0</v>
      </c>
      <c r="DW158" s="48">
        <v>0</v>
      </c>
      <c r="DX158" s="48">
        <v>0</v>
      </c>
      <c r="DY158" s="48">
        <v>0</v>
      </c>
      <c r="DZ158" s="48">
        <v>286.61700000000002</v>
      </c>
      <c r="EA158" s="48">
        <v>18917</v>
      </c>
      <c r="EB158" s="48">
        <v>66</v>
      </c>
      <c r="EC158" s="48">
        <v>28143</v>
      </c>
      <c r="ED158" s="48">
        <v>0</v>
      </c>
      <c r="EE158" s="48">
        <v>792614</v>
      </c>
      <c r="EG158" s="48">
        <v>0</v>
      </c>
      <c r="EH158" s="48">
        <v>0</v>
      </c>
      <c r="EI158" s="48">
        <v>0</v>
      </c>
      <c r="EJ158" s="48">
        <v>0</v>
      </c>
      <c r="EK158" s="48">
        <v>0</v>
      </c>
      <c r="EL158" s="48">
        <v>0</v>
      </c>
      <c r="EM158" s="48">
        <v>0</v>
      </c>
      <c r="EN158" s="48">
        <v>0</v>
      </c>
      <c r="EO158" s="48">
        <v>0</v>
      </c>
      <c r="EP158" s="48">
        <v>0</v>
      </c>
      <c r="EQ158" s="48">
        <v>0</v>
      </c>
      <c r="ER158" s="48">
        <v>0</v>
      </c>
      <c r="ES158" s="48">
        <v>0</v>
      </c>
      <c r="ET158" s="48">
        <v>0</v>
      </c>
      <c r="EU158" s="48">
        <v>0</v>
      </c>
      <c r="EV158" s="48">
        <v>0</v>
      </c>
      <c r="EW158" s="48">
        <v>0</v>
      </c>
      <c r="EX158" s="48">
        <v>869997</v>
      </c>
      <c r="EY158" s="48">
        <v>52777</v>
      </c>
      <c r="EZ158" s="48">
        <v>879223</v>
      </c>
      <c r="FA158" s="48">
        <v>0</v>
      </c>
      <c r="FB158" s="48">
        <v>0</v>
      </c>
      <c r="FC158" s="48">
        <v>0</v>
      </c>
      <c r="FD158" s="48">
        <v>24606</v>
      </c>
      <c r="FE158" s="48">
        <v>0</v>
      </c>
      <c r="FF158" s="48">
        <v>0</v>
      </c>
      <c r="FG158" s="48">
        <v>0</v>
      </c>
      <c r="FH158" s="48">
        <v>0</v>
      </c>
      <c r="FJ158" s="48">
        <v>0</v>
      </c>
      <c r="FK158" s="48">
        <v>0</v>
      </c>
      <c r="FL158" s="48">
        <v>0</v>
      </c>
      <c r="FM158" s="48">
        <v>0</v>
      </c>
      <c r="FO158" s="48">
        <v>0</v>
      </c>
      <c r="FP158" s="48">
        <v>0</v>
      </c>
      <c r="FQ158" s="48" t="s">
        <v>31</v>
      </c>
      <c r="FR158" s="48">
        <v>65.991</v>
      </c>
      <c r="FS158" s="48">
        <v>0</v>
      </c>
      <c r="FT158" s="48">
        <v>0</v>
      </c>
      <c r="FU158" s="48">
        <v>0</v>
      </c>
      <c r="FV158" s="48">
        <v>0</v>
      </c>
      <c r="FW158" s="48">
        <v>0</v>
      </c>
      <c r="FX158" s="48">
        <v>0</v>
      </c>
      <c r="FY158" s="48">
        <v>0</v>
      </c>
      <c r="FZ158" s="48">
        <v>0</v>
      </c>
      <c r="GA158" s="48">
        <v>0</v>
      </c>
      <c r="GB158" s="52">
        <v>5.3545445599999998E-2</v>
      </c>
      <c r="GC158" s="52">
        <v>4.68582762E-2</v>
      </c>
      <c r="GD158" s="48">
        <v>0</v>
      </c>
      <c r="GE158" s="48">
        <v>0</v>
      </c>
      <c r="GM158" s="48">
        <v>0</v>
      </c>
      <c r="GN158" s="48">
        <v>0</v>
      </c>
      <c r="GP158" s="48">
        <v>0</v>
      </c>
      <c r="GQ158" s="48">
        <v>0</v>
      </c>
      <c r="GR158" s="48">
        <v>0</v>
      </c>
      <c r="GS158" s="48">
        <v>164.358</v>
      </c>
      <c r="GT158" s="48">
        <v>898140</v>
      </c>
      <c r="GU158" s="48">
        <v>0</v>
      </c>
      <c r="GV158" s="48">
        <v>842652</v>
      </c>
      <c r="GW158" s="48">
        <v>0</v>
      </c>
      <c r="GX158" s="48">
        <v>0</v>
      </c>
      <c r="GY158" s="48">
        <v>0</v>
      </c>
      <c r="GZ158" s="48">
        <v>0</v>
      </c>
      <c r="HA158" s="48">
        <v>0</v>
      </c>
      <c r="HB158" s="48">
        <v>0</v>
      </c>
      <c r="HC158" s="48">
        <v>4804.7056220000004</v>
      </c>
      <c r="HD158" s="48">
        <v>48.648000000000003</v>
      </c>
      <c r="HE158" s="48">
        <v>1</v>
      </c>
      <c r="HF158" s="48">
        <v>0</v>
      </c>
      <c r="HG158" s="48">
        <v>5078</v>
      </c>
      <c r="HH158" s="48">
        <v>5078</v>
      </c>
      <c r="HI158" s="48">
        <v>1</v>
      </c>
      <c r="HJ158" s="48">
        <v>3.29955</v>
      </c>
      <c r="HK158" s="48">
        <v>0</v>
      </c>
      <c r="HL158" s="48">
        <v>0</v>
      </c>
      <c r="HM158" s="48">
        <v>0</v>
      </c>
      <c r="HN158" s="48">
        <v>0</v>
      </c>
      <c r="HO158" s="48">
        <v>0</v>
      </c>
      <c r="HP158" s="48">
        <v>0</v>
      </c>
      <c r="HQ158" s="48">
        <v>0</v>
      </c>
      <c r="HR158" s="48">
        <v>0</v>
      </c>
      <c r="HS158" s="48">
        <v>0.97309000000000001</v>
      </c>
      <c r="HT158" s="48">
        <v>789693</v>
      </c>
      <c r="HU158" s="48">
        <v>0</v>
      </c>
      <c r="HV158" s="48">
        <v>0</v>
      </c>
      <c r="HW158" s="48">
        <v>384046</v>
      </c>
      <c r="HX158" s="48">
        <v>192023</v>
      </c>
      <c r="HY158" s="48">
        <v>0</v>
      </c>
      <c r="IA158" s="48">
        <v>0</v>
      </c>
      <c r="IB158" s="48">
        <v>0</v>
      </c>
      <c r="IC158" s="48">
        <v>0</v>
      </c>
      <c r="ID158" s="48">
        <v>0</v>
      </c>
      <c r="IE158" s="48">
        <v>0</v>
      </c>
      <c r="IF158" s="48">
        <v>0</v>
      </c>
      <c r="IG158" s="48">
        <v>0</v>
      </c>
      <c r="IH158" s="48">
        <v>842652</v>
      </c>
      <c r="II158" s="48">
        <v>28143</v>
      </c>
      <c r="IJ158" s="48">
        <v>36571</v>
      </c>
      <c r="IK158" s="48">
        <v>0</v>
      </c>
      <c r="IL158" s="48">
        <v>64714</v>
      </c>
      <c r="IP158" s="48">
        <v>9095</v>
      </c>
      <c r="IQ158" s="48">
        <v>0</v>
      </c>
      <c r="IR158" s="48">
        <v>0</v>
      </c>
      <c r="IS158" s="48">
        <v>0</v>
      </c>
      <c r="IT158" s="48">
        <v>0</v>
      </c>
      <c r="IU158" s="48">
        <v>0</v>
      </c>
      <c r="IV158" s="48">
        <v>1</v>
      </c>
      <c r="IW158" s="48">
        <v>0</v>
      </c>
      <c r="IX158" s="48">
        <v>0</v>
      </c>
    </row>
    <row r="159" spans="1:258" s="48" customFormat="1">
      <c r="A159" s="47">
        <v>152802</v>
      </c>
      <c r="C159" s="48">
        <v>4</v>
      </c>
      <c r="E159" s="48">
        <v>0</v>
      </c>
      <c r="F159" s="48" t="s">
        <v>330</v>
      </c>
      <c r="G159" s="48">
        <v>1</v>
      </c>
      <c r="H159" s="48">
        <v>0</v>
      </c>
      <c r="I159" s="48" t="s">
        <v>537</v>
      </c>
      <c r="J159" s="48">
        <v>0</v>
      </c>
      <c r="L159" s="48">
        <v>12</v>
      </c>
      <c r="M159" s="48" t="s">
        <v>538</v>
      </c>
      <c r="N159" s="48" t="s">
        <v>537</v>
      </c>
      <c r="O159" s="48" t="s">
        <v>537</v>
      </c>
      <c r="P159" s="48">
        <v>0</v>
      </c>
      <c r="R159" s="48">
        <v>198.90199999999999</v>
      </c>
      <c r="S159" s="48">
        <v>0</v>
      </c>
      <c r="T159" s="48">
        <v>0</v>
      </c>
      <c r="U159" s="48">
        <v>0.88200000000000001</v>
      </c>
      <c r="V159" s="48">
        <v>5.2380000000000004</v>
      </c>
      <c r="W159" s="48">
        <v>0.77200000000000002</v>
      </c>
      <c r="X159" s="48">
        <v>0</v>
      </c>
      <c r="Y159" s="48">
        <v>0</v>
      </c>
      <c r="Z159" s="48">
        <v>198.90199999999999</v>
      </c>
      <c r="AA159" s="48">
        <v>0</v>
      </c>
      <c r="AB159" s="48">
        <v>0</v>
      </c>
      <c r="AC159" s="48">
        <v>0</v>
      </c>
      <c r="AD159" s="48">
        <v>0</v>
      </c>
      <c r="AE159" s="48">
        <v>0</v>
      </c>
      <c r="AF159" s="48">
        <v>0</v>
      </c>
      <c r="AG159" s="48">
        <v>0</v>
      </c>
      <c r="AH159" s="48">
        <v>0</v>
      </c>
      <c r="AI159" s="48">
        <v>0</v>
      </c>
      <c r="AJ159" s="48">
        <v>0</v>
      </c>
      <c r="AK159" s="48">
        <v>0</v>
      </c>
      <c r="AL159" s="48">
        <v>0</v>
      </c>
      <c r="AM159" s="48">
        <v>0</v>
      </c>
      <c r="AN159" s="48">
        <v>0</v>
      </c>
      <c r="AO159" s="48">
        <v>0</v>
      </c>
      <c r="AP159" s="48">
        <v>0</v>
      </c>
      <c r="AQ159" s="48">
        <v>11.5</v>
      </c>
      <c r="AR159" s="48">
        <v>0</v>
      </c>
      <c r="AS159" s="48">
        <v>0</v>
      </c>
      <c r="AT159" s="48">
        <v>0.33300000000000002</v>
      </c>
      <c r="AU159" s="48">
        <v>0</v>
      </c>
      <c r="AV159" s="48">
        <v>0</v>
      </c>
      <c r="AW159" s="48">
        <v>6.8920000000000003</v>
      </c>
      <c r="AX159" s="48">
        <v>22.44</v>
      </c>
      <c r="AY159" s="48">
        <v>0</v>
      </c>
      <c r="AZ159" s="48">
        <v>0</v>
      </c>
      <c r="BA159" s="48">
        <v>0</v>
      </c>
      <c r="BB159" s="48">
        <v>192.01</v>
      </c>
      <c r="BC159" s="48">
        <v>193</v>
      </c>
      <c r="BD159" s="48">
        <v>0</v>
      </c>
      <c r="BE159" s="48">
        <v>0</v>
      </c>
      <c r="BF159" s="48">
        <v>0</v>
      </c>
      <c r="BG159" s="48">
        <v>0</v>
      </c>
      <c r="BH159" s="48">
        <v>0</v>
      </c>
      <c r="BI159" s="48">
        <v>1</v>
      </c>
      <c r="BJ159" s="48">
        <v>0</v>
      </c>
      <c r="BK159" s="48">
        <v>5078</v>
      </c>
      <c r="BL159" s="48">
        <v>6152</v>
      </c>
      <c r="BM159" s="48">
        <v>1181246</v>
      </c>
      <c r="BN159" s="48">
        <v>0</v>
      </c>
      <c r="BO159" s="48">
        <v>57037</v>
      </c>
      <c r="BP159" s="48">
        <v>0</v>
      </c>
      <c r="BQ159" s="48">
        <v>0</v>
      </c>
      <c r="BR159" s="48">
        <v>0</v>
      </c>
      <c r="BS159" s="48">
        <v>0</v>
      </c>
      <c r="BT159" s="48">
        <v>237467</v>
      </c>
      <c r="BU159" s="48">
        <v>0</v>
      </c>
      <c r="BV159" s="48">
        <v>237467</v>
      </c>
      <c r="BW159" s="48">
        <v>0</v>
      </c>
      <c r="BX159" s="48">
        <v>138051</v>
      </c>
      <c r="BY159" s="48">
        <v>0</v>
      </c>
      <c r="BZ159" s="48">
        <v>0</v>
      </c>
      <c r="CA159" s="48">
        <v>0</v>
      </c>
      <c r="CB159" s="48">
        <v>0</v>
      </c>
      <c r="CC159" s="48">
        <v>0</v>
      </c>
      <c r="CD159" s="48">
        <v>0</v>
      </c>
      <c r="CE159" s="48">
        <v>138051</v>
      </c>
      <c r="CF159" s="48">
        <v>0</v>
      </c>
      <c r="CG159" s="48">
        <v>0</v>
      </c>
      <c r="CH159" s="48">
        <v>0</v>
      </c>
      <c r="CI159" s="48">
        <v>0</v>
      </c>
      <c r="CJ159" s="48">
        <v>5833</v>
      </c>
      <c r="CK159" s="48">
        <v>0</v>
      </c>
      <c r="CL159" s="48">
        <v>0</v>
      </c>
      <c r="CM159" s="48">
        <v>0</v>
      </c>
      <c r="CN159" s="48">
        <v>0</v>
      </c>
      <c r="CO159" s="48">
        <v>0</v>
      </c>
      <c r="CP159" s="48">
        <v>0</v>
      </c>
      <c r="CQ159" s="48">
        <v>0</v>
      </c>
      <c r="CR159" s="48">
        <v>0</v>
      </c>
      <c r="CS159" s="48">
        <v>0</v>
      </c>
      <c r="CT159" s="48">
        <v>0</v>
      </c>
      <c r="CU159" s="48">
        <v>0</v>
      </c>
      <c r="CV159" s="48">
        <v>0</v>
      </c>
      <c r="CW159" s="48">
        <v>0</v>
      </c>
      <c r="CX159" s="48">
        <v>0</v>
      </c>
      <c r="CY159" s="48">
        <v>0</v>
      </c>
      <c r="CZ159" s="48">
        <v>0</v>
      </c>
      <c r="DA159" s="48">
        <v>0</v>
      </c>
      <c r="DB159" s="48">
        <v>0</v>
      </c>
      <c r="DC159" s="48">
        <v>0</v>
      </c>
      <c r="DD159" s="48">
        <v>0</v>
      </c>
      <c r="DE159" s="48">
        <v>0</v>
      </c>
      <c r="DF159" s="48">
        <v>0</v>
      </c>
      <c r="DG159" s="48">
        <v>0</v>
      </c>
      <c r="DH159" s="48">
        <v>5833</v>
      </c>
      <c r="DI159" s="48">
        <v>0</v>
      </c>
      <c r="DJ159" s="48">
        <v>0</v>
      </c>
      <c r="DK159" s="48">
        <v>0</v>
      </c>
      <c r="DL159" s="48">
        <v>0</v>
      </c>
      <c r="DM159" s="48">
        <v>0</v>
      </c>
      <c r="DN159" s="48">
        <v>0</v>
      </c>
      <c r="DO159" s="48">
        <v>0</v>
      </c>
      <c r="DP159" s="48">
        <v>0</v>
      </c>
      <c r="DQ159" s="48">
        <v>0</v>
      </c>
      <c r="DR159" s="48">
        <v>0</v>
      </c>
      <c r="DS159" s="48">
        <v>0</v>
      </c>
      <c r="DU159" s="48">
        <v>1556764</v>
      </c>
      <c r="DV159" s="48">
        <v>0</v>
      </c>
      <c r="DW159" s="48">
        <v>0</v>
      </c>
      <c r="DX159" s="48">
        <v>0</v>
      </c>
      <c r="DY159" s="48">
        <v>0</v>
      </c>
      <c r="DZ159" s="48">
        <v>286.61700000000002</v>
      </c>
      <c r="EA159" s="48">
        <v>57037</v>
      </c>
      <c r="EB159" s="48">
        <v>199</v>
      </c>
      <c r="EC159" s="48">
        <v>57037</v>
      </c>
      <c r="ED159" s="48">
        <v>0</v>
      </c>
      <c r="EE159" s="48">
        <v>1499727</v>
      </c>
      <c r="EG159" s="48">
        <v>0</v>
      </c>
      <c r="EH159" s="48">
        <v>0</v>
      </c>
      <c r="EI159" s="48">
        <v>0</v>
      </c>
      <c r="EJ159" s="48">
        <v>0</v>
      </c>
      <c r="EK159" s="48">
        <v>0</v>
      </c>
      <c r="EL159" s="48">
        <v>0</v>
      </c>
      <c r="EM159" s="48">
        <v>0</v>
      </c>
      <c r="EN159" s="48">
        <v>0</v>
      </c>
      <c r="EO159" s="48">
        <v>0</v>
      </c>
      <c r="EP159" s="48">
        <v>0</v>
      </c>
      <c r="EQ159" s="48">
        <v>0</v>
      </c>
      <c r="ER159" s="48">
        <v>0</v>
      </c>
      <c r="ES159" s="48">
        <v>0</v>
      </c>
      <c r="ET159" s="48">
        <v>0</v>
      </c>
      <c r="EU159" s="48">
        <v>0</v>
      </c>
      <c r="EV159" s="48">
        <v>0</v>
      </c>
      <c r="EW159" s="48">
        <v>0</v>
      </c>
      <c r="EX159" s="48">
        <v>1648173</v>
      </c>
      <c r="EY159" s="48">
        <v>101243</v>
      </c>
      <c r="EZ159" s="48">
        <v>1654006</v>
      </c>
      <c r="FA159" s="48">
        <v>0</v>
      </c>
      <c r="FB159" s="48">
        <v>0</v>
      </c>
      <c r="FC159" s="48">
        <v>0</v>
      </c>
      <c r="FD159" s="48">
        <v>47203</v>
      </c>
      <c r="FE159" s="48">
        <v>0</v>
      </c>
      <c r="FF159" s="48">
        <v>0</v>
      </c>
      <c r="FG159" s="48">
        <v>0</v>
      </c>
      <c r="FH159" s="48">
        <v>0</v>
      </c>
      <c r="FJ159" s="48">
        <v>0</v>
      </c>
      <c r="FK159" s="48">
        <v>0</v>
      </c>
      <c r="FL159" s="48">
        <v>0</v>
      </c>
      <c r="FM159" s="48">
        <v>0</v>
      </c>
      <c r="FO159" s="48">
        <v>0</v>
      </c>
      <c r="FP159" s="48">
        <v>0</v>
      </c>
      <c r="FQ159" s="48" t="s">
        <v>314</v>
      </c>
      <c r="FR159" s="48">
        <v>198.90199999999999</v>
      </c>
      <c r="FS159" s="48">
        <v>0</v>
      </c>
      <c r="FT159" s="48">
        <v>0</v>
      </c>
      <c r="FU159" s="48">
        <v>0</v>
      </c>
      <c r="FV159" s="48">
        <v>0</v>
      </c>
      <c r="FW159" s="48">
        <v>0</v>
      </c>
      <c r="FX159" s="48">
        <v>0</v>
      </c>
      <c r="FY159" s="48">
        <v>0</v>
      </c>
      <c r="FZ159" s="48">
        <v>0</v>
      </c>
      <c r="GA159" s="48">
        <v>0</v>
      </c>
      <c r="GB159" s="52">
        <v>5.3545445599999998E-2</v>
      </c>
      <c r="GC159" s="52">
        <v>4.68582762E-2</v>
      </c>
      <c r="GD159" s="48">
        <v>0</v>
      </c>
      <c r="GE159" s="48">
        <v>0</v>
      </c>
      <c r="GM159" s="48">
        <v>0</v>
      </c>
      <c r="GN159" s="48">
        <v>0</v>
      </c>
      <c r="GP159" s="48">
        <v>0</v>
      </c>
      <c r="GQ159" s="48">
        <v>0</v>
      </c>
      <c r="GR159" s="48">
        <v>0</v>
      </c>
      <c r="GS159" s="48">
        <v>315.28899999999999</v>
      </c>
      <c r="GT159" s="48">
        <v>1711043</v>
      </c>
      <c r="GU159" s="48">
        <v>0</v>
      </c>
      <c r="GV159" s="48">
        <v>1542861</v>
      </c>
      <c r="GW159" s="48">
        <v>0</v>
      </c>
      <c r="GX159" s="48">
        <v>0</v>
      </c>
      <c r="GY159" s="48">
        <v>0</v>
      </c>
      <c r="GZ159" s="48">
        <v>0</v>
      </c>
      <c r="HA159" s="48">
        <v>0</v>
      </c>
      <c r="HB159" s="48">
        <v>0</v>
      </c>
      <c r="HC159" s="48">
        <v>4804.7056220000004</v>
      </c>
      <c r="HD159" s="48">
        <v>192.01</v>
      </c>
      <c r="HE159" s="48">
        <v>1</v>
      </c>
      <c r="HF159" s="48">
        <v>0</v>
      </c>
      <c r="HG159" s="48">
        <v>5078</v>
      </c>
      <c r="HH159" s="48">
        <v>5078</v>
      </c>
      <c r="HI159" s="48">
        <v>1</v>
      </c>
      <c r="HJ159" s="48">
        <v>9.9451000000000001</v>
      </c>
      <c r="HK159" s="48">
        <v>0</v>
      </c>
      <c r="HL159" s="48">
        <v>0</v>
      </c>
      <c r="HM159" s="48">
        <v>0</v>
      </c>
      <c r="HN159" s="48">
        <v>0</v>
      </c>
      <c r="HO159" s="48">
        <v>0</v>
      </c>
      <c r="HP159" s="48">
        <v>0</v>
      </c>
      <c r="HQ159" s="48">
        <v>0</v>
      </c>
      <c r="HR159" s="48">
        <v>0</v>
      </c>
      <c r="HS159" s="48">
        <v>0.97309000000000001</v>
      </c>
      <c r="HT159" s="48">
        <v>1514872</v>
      </c>
      <c r="HU159" s="48">
        <v>0</v>
      </c>
      <c r="HV159" s="48">
        <v>0</v>
      </c>
      <c r="HW159" s="48">
        <v>384046</v>
      </c>
      <c r="HX159" s="48">
        <v>192023</v>
      </c>
      <c r="HY159" s="48">
        <v>0</v>
      </c>
      <c r="IA159" s="48">
        <v>0</v>
      </c>
      <c r="IB159" s="48">
        <v>0</v>
      </c>
      <c r="IC159" s="48">
        <v>0</v>
      </c>
      <c r="ID159" s="48">
        <v>0</v>
      </c>
      <c r="IE159" s="48">
        <v>0</v>
      </c>
      <c r="IF159" s="48">
        <v>0</v>
      </c>
      <c r="IG159" s="48">
        <v>0</v>
      </c>
      <c r="IH159" s="48">
        <v>1542861</v>
      </c>
      <c r="II159" s="48">
        <v>57037</v>
      </c>
      <c r="IJ159" s="48">
        <v>111145</v>
      </c>
      <c r="IK159" s="48">
        <v>0</v>
      </c>
      <c r="IL159" s="48">
        <v>168182</v>
      </c>
      <c r="IP159" s="48">
        <v>9095</v>
      </c>
      <c r="IQ159" s="48">
        <v>0</v>
      </c>
      <c r="IR159" s="48">
        <v>0</v>
      </c>
      <c r="IS159" s="48">
        <v>0</v>
      </c>
      <c r="IT159" s="48">
        <v>0</v>
      </c>
      <c r="IU159" s="48">
        <v>0</v>
      </c>
      <c r="IV159" s="48">
        <v>1</v>
      </c>
      <c r="IW159" s="48">
        <v>0</v>
      </c>
      <c r="IX159" s="48">
        <v>0</v>
      </c>
    </row>
    <row r="160" spans="1:258" s="48" customFormat="1">
      <c r="A160" s="47">
        <v>152803</v>
      </c>
      <c r="C160" s="48">
        <v>4</v>
      </c>
      <c r="E160" s="48">
        <v>0</v>
      </c>
      <c r="F160" s="48" t="s">
        <v>330</v>
      </c>
      <c r="G160" s="48">
        <v>1</v>
      </c>
      <c r="H160" s="48">
        <v>0</v>
      </c>
      <c r="I160" s="48" t="s">
        <v>537</v>
      </c>
      <c r="J160" s="48">
        <v>0</v>
      </c>
      <c r="L160" s="48">
        <v>12</v>
      </c>
      <c r="M160" s="48" t="s">
        <v>538</v>
      </c>
      <c r="N160" s="48" t="s">
        <v>537</v>
      </c>
      <c r="O160" s="48" t="s">
        <v>537</v>
      </c>
      <c r="P160" s="48">
        <v>0</v>
      </c>
      <c r="R160" s="48">
        <v>162.167</v>
      </c>
      <c r="S160" s="48">
        <v>0.02</v>
      </c>
      <c r="T160" s="48">
        <v>0</v>
      </c>
      <c r="U160" s="48">
        <v>0</v>
      </c>
      <c r="V160" s="48">
        <v>2.5249999999999999</v>
      </c>
      <c r="W160" s="48">
        <v>0</v>
      </c>
      <c r="X160" s="48">
        <v>0</v>
      </c>
      <c r="Y160" s="48">
        <v>0</v>
      </c>
      <c r="Z160" s="48">
        <v>162.167</v>
      </c>
      <c r="AA160" s="48">
        <v>0</v>
      </c>
      <c r="AB160" s="48">
        <v>0</v>
      </c>
      <c r="AC160" s="48">
        <v>0</v>
      </c>
      <c r="AD160" s="48">
        <v>166.33</v>
      </c>
      <c r="AE160" s="48">
        <v>2.512</v>
      </c>
      <c r="AF160" s="48">
        <v>0</v>
      </c>
      <c r="AG160" s="48">
        <v>24.724</v>
      </c>
      <c r="AH160" s="48">
        <v>0</v>
      </c>
      <c r="AI160" s="48">
        <v>0</v>
      </c>
      <c r="AJ160" s="48">
        <v>0</v>
      </c>
      <c r="AK160" s="48">
        <v>0</v>
      </c>
      <c r="AL160" s="48">
        <v>0</v>
      </c>
      <c r="AM160" s="48">
        <v>0</v>
      </c>
      <c r="AN160" s="48">
        <v>0</v>
      </c>
      <c r="AO160" s="48">
        <v>0</v>
      </c>
      <c r="AP160" s="48">
        <v>0</v>
      </c>
      <c r="AQ160" s="48">
        <v>4.5830000000000002</v>
      </c>
      <c r="AR160" s="48">
        <v>0</v>
      </c>
      <c r="AS160" s="48">
        <v>0</v>
      </c>
      <c r="AT160" s="48">
        <v>0</v>
      </c>
      <c r="AU160" s="48">
        <v>0</v>
      </c>
      <c r="AV160" s="48">
        <v>0</v>
      </c>
      <c r="AW160" s="48">
        <v>2.5449999999999999</v>
      </c>
      <c r="AX160" s="48">
        <v>7.6749999999999998</v>
      </c>
      <c r="AY160" s="48">
        <v>0</v>
      </c>
      <c r="AZ160" s="48">
        <v>0</v>
      </c>
      <c r="BA160" s="48">
        <v>8.64</v>
      </c>
      <c r="BB160" s="48">
        <v>150.982</v>
      </c>
      <c r="BC160" s="48">
        <v>145</v>
      </c>
      <c r="BD160" s="48">
        <v>0.13200000000000001</v>
      </c>
      <c r="BE160" s="48">
        <v>0</v>
      </c>
      <c r="BF160" s="48">
        <v>0</v>
      </c>
      <c r="BG160" s="48">
        <v>0</v>
      </c>
      <c r="BH160" s="48">
        <v>8</v>
      </c>
      <c r="BI160" s="48">
        <v>1</v>
      </c>
      <c r="BJ160" s="48">
        <v>0</v>
      </c>
      <c r="BK160" s="48">
        <v>5078</v>
      </c>
      <c r="BL160" s="48">
        <v>6152</v>
      </c>
      <c r="BM160" s="48">
        <v>928841</v>
      </c>
      <c r="BN160" s="48">
        <v>0</v>
      </c>
      <c r="BO160" s="48">
        <v>92174</v>
      </c>
      <c r="BP160" s="48">
        <v>81</v>
      </c>
      <c r="BQ160" s="48">
        <v>0</v>
      </c>
      <c r="BR160" s="48">
        <v>81</v>
      </c>
      <c r="BS160" s="48">
        <v>0</v>
      </c>
      <c r="BT160" s="48">
        <v>178408</v>
      </c>
      <c r="BU160" s="48">
        <v>0</v>
      </c>
      <c r="BV160" s="48">
        <v>215652</v>
      </c>
      <c r="BW160" s="48">
        <v>37244</v>
      </c>
      <c r="BX160" s="48">
        <v>47217</v>
      </c>
      <c r="BY160" s="48">
        <v>0</v>
      </c>
      <c r="BZ160" s="48">
        <v>0</v>
      </c>
      <c r="CA160" s="48">
        <v>0</v>
      </c>
      <c r="CB160" s="48">
        <v>0</v>
      </c>
      <c r="CC160" s="48">
        <v>167312</v>
      </c>
      <c r="CD160" s="48">
        <v>0</v>
      </c>
      <c r="CE160" s="48">
        <v>214529</v>
      </c>
      <c r="CF160" s="48">
        <v>44596</v>
      </c>
      <c r="CG160" s="48">
        <v>71757</v>
      </c>
      <c r="CH160" s="48">
        <v>0</v>
      </c>
      <c r="CI160" s="48">
        <v>71757</v>
      </c>
      <c r="CJ160" s="48">
        <v>2292</v>
      </c>
      <c r="CK160" s="48">
        <v>0</v>
      </c>
      <c r="CL160" s="48">
        <v>0</v>
      </c>
      <c r="CM160" s="48">
        <v>0</v>
      </c>
      <c r="CN160" s="48">
        <v>0</v>
      </c>
      <c r="CO160" s="48">
        <v>0</v>
      </c>
      <c r="CP160" s="48">
        <v>0</v>
      </c>
      <c r="CQ160" s="48">
        <v>0</v>
      </c>
      <c r="CR160" s="48">
        <v>0</v>
      </c>
      <c r="CS160" s="48">
        <v>0</v>
      </c>
      <c r="CT160" s="48">
        <v>0</v>
      </c>
      <c r="CU160" s="48">
        <v>0</v>
      </c>
      <c r="CV160" s="48">
        <v>0</v>
      </c>
      <c r="CW160" s="48">
        <v>0</v>
      </c>
      <c r="CX160" s="48">
        <v>0</v>
      </c>
      <c r="CY160" s="48">
        <v>0</v>
      </c>
      <c r="CZ160" s="48">
        <v>0</v>
      </c>
      <c r="DA160" s="48">
        <v>0</v>
      </c>
      <c r="DB160" s="48">
        <v>0</v>
      </c>
      <c r="DC160" s="48">
        <v>0</v>
      </c>
      <c r="DD160" s="48">
        <v>0</v>
      </c>
      <c r="DE160" s="48">
        <v>0</v>
      </c>
      <c r="DF160" s="48">
        <v>0</v>
      </c>
      <c r="DG160" s="48">
        <v>0</v>
      </c>
      <c r="DH160" s="48">
        <v>2292</v>
      </c>
      <c r="DI160" s="48">
        <v>0</v>
      </c>
      <c r="DJ160" s="48">
        <v>0</v>
      </c>
      <c r="DK160" s="48">
        <v>0</v>
      </c>
      <c r="DL160" s="48">
        <v>0</v>
      </c>
      <c r="DM160" s="48">
        <v>0</v>
      </c>
      <c r="DN160" s="48">
        <v>0</v>
      </c>
      <c r="DO160" s="48">
        <v>0</v>
      </c>
      <c r="DP160" s="48">
        <v>0</v>
      </c>
      <c r="DQ160" s="48">
        <v>0</v>
      </c>
      <c r="DR160" s="48">
        <v>0</v>
      </c>
      <c r="DS160" s="48">
        <v>0</v>
      </c>
      <c r="DU160" s="48">
        <v>1475456</v>
      </c>
      <c r="DV160" s="48">
        <v>0</v>
      </c>
      <c r="DW160" s="48">
        <v>0</v>
      </c>
      <c r="DX160" s="48">
        <v>0</v>
      </c>
      <c r="DY160" s="48">
        <v>0</v>
      </c>
      <c r="DZ160" s="48">
        <v>286.61700000000002</v>
      </c>
      <c r="EA160" s="48">
        <v>47578</v>
      </c>
      <c r="EB160" s="48">
        <v>166</v>
      </c>
      <c r="EC160" s="48">
        <v>92174</v>
      </c>
      <c r="ED160" s="48">
        <v>0</v>
      </c>
      <c r="EE160" s="48">
        <v>1383282</v>
      </c>
      <c r="EG160" s="48">
        <v>0</v>
      </c>
      <c r="EH160" s="48">
        <v>0</v>
      </c>
      <c r="EI160" s="48">
        <v>0</v>
      </c>
      <c r="EJ160" s="48">
        <v>0</v>
      </c>
      <c r="EK160" s="48">
        <v>0</v>
      </c>
      <c r="EL160" s="48">
        <v>0</v>
      </c>
      <c r="EM160" s="48">
        <v>0</v>
      </c>
      <c r="EN160" s="48">
        <v>0</v>
      </c>
      <c r="EO160" s="48">
        <v>0</v>
      </c>
      <c r="EP160" s="48">
        <v>0</v>
      </c>
      <c r="EQ160" s="48">
        <v>0</v>
      </c>
      <c r="ER160" s="48">
        <v>0</v>
      </c>
      <c r="ES160" s="48">
        <v>0</v>
      </c>
      <c r="ET160" s="48">
        <v>0</v>
      </c>
      <c r="EU160" s="48">
        <v>0</v>
      </c>
      <c r="EV160" s="48">
        <v>0</v>
      </c>
      <c r="EW160" s="48">
        <v>0</v>
      </c>
      <c r="EX160" s="48">
        <v>1519722</v>
      </c>
      <c r="EY160" s="48">
        <v>93055</v>
      </c>
      <c r="EZ160" s="48">
        <v>1566610</v>
      </c>
      <c r="FA160" s="48">
        <v>0</v>
      </c>
      <c r="FB160" s="48">
        <v>0</v>
      </c>
      <c r="FC160" s="48">
        <v>0</v>
      </c>
      <c r="FD160" s="48">
        <v>43385</v>
      </c>
      <c r="FE160" s="48">
        <v>0</v>
      </c>
      <c r="FF160" s="48">
        <v>0</v>
      </c>
      <c r="FG160" s="48">
        <v>0</v>
      </c>
      <c r="FH160" s="48">
        <v>0</v>
      </c>
      <c r="FJ160" s="48">
        <v>0</v>
      </c>
      <c r="FK160" s="48">
        <v>0</v>
      </c>
      <c r="FL160" s="48">
        <v>0</v>
      </c>
      <c r="FM160" s="48">
        <v>0</v>
      </c>
      <c r="FO160" s="48">
        <v>0</v>
      </c>
      <c r="FP160" s="48">
        <v>0</v>
      </c>
      <c r="FQ160" s="48" t="s">
        <v>580</v>
      </c>
      <c r="FR160" s="48">
        <v>162.167</v>
      </c>
      <c r="FS160" s="48">
        <v>0</v>
      </c>
      <c r="FT160" s="48">
        <v>0</v>
      </c>
      <c r="FU160" s="48">
        <v>0</v>
      </c>
      <c r="FV160" s="48">
        <v>0</v>
      </c>
      <c r="FW160" s="48">
        <v>0</v>
      </c>
      <c r="FX160" s="48">
        <v>0</v>
      </c>
      <c r="FY160" s="48">
        <v>0</v>
      </c>
      <c r="FZ160" s="48">
        <v>0</v>
      </c>
      <c r="GA160" s="48">
        <v>0</v>
      </c>
      <c r="GB160" s="52">
        <v>5.3545445599999998E-2</v>
      </c>
      <c r="GC160" s="52">
        <v>4.68582762E-2</v>
      </c>
      <c r="GD160" s="48">
        <v>0</v>
      </c>
      <c r="GE160" s="48">
        <v>0</v>
      </c>
      <c r="GM160" s="48">
        <v>0</v>
      </c>
      <c r="GN160" s="48">
        <v>0</v>
      </c>
      <c r="GP160" s="48">
        <v>0</v>
      </c>
      <c r="GQ160" s="48">
        <v>0</v>
      </c>
      <c r="GR160" s="48">
        <v>0</v>
      </c>
      <c r="GS160" s="48">
        <v>289.79000000000002</v>
      </c>
      <c r="GT160" s="48">
        <v>1614188</v>
      </c>
      <c r="GU160" s="48">
        <v>0</v>
      </c>
      <c r="GV160" s="48">
        <v>1827610</v>
      </c>
      <c r="GW160" s="48">
        <v>0</v>
      </c>
      <c r="GX160" s="48">
        <v>0</v>
      </c>
      <c r="GY160" s="48">
        <v>0</v>
      </c>
      <c r="GZ160" s="48">
        <v>0</v>
      </c>
      <c r="HA160" s="48">
        <v>0</v>
      </c>
      <c r="HB160" s="48">
        <v>0</v>
      </c>
      <c r="HC160" s="48">
        <v>4804.7056220000004</v>
      </c>
      <c r="HD160" s="48">
        <v>150.982</v>
      </c>
      <c r="HE160" s="48">
        <v>1</v>
      </c>
      <c r="HF160" s="48">
        <v>0</v>
      </c>
      <c r="HG160" s="48">
        <v>5078</v>
      </c>
      <c r="HH160" s="48">
        <v>5078</v>
      </c>
      <c r="HI160" s="48">
        <v>1</v>
      </c>
      <c r="HJ160" s="48">
        <v>8.1083499999999997</v>
      </c>
      <c r="HK160" s="48">
        <v>0</v>
      </c>
      <c r="HL160" s="48">
        <v>0</v>
      </c>
      <c r="HM160" s="48">
        <v>0</v>
      </c>
      <c r="HN160" s="48">
        <v>0</v>
      </c>
      <c r="HO160" s="48">
        <v>0</v>
      </c>
      <c r="HP160" s="48">
        <v>0</v>
      </c>
      <c r="HQ160" s="48">
        <v>0</v>
      </c>
      <c r="HR160" s="48">
        <v>0</v>
      </c>
      <c r="HS160" s="48">
        <v>0.97309000000000001</v>
      </c>
      <c r="HT160" s="48">
        <v>1392356</v>
      </c>
      <c r="HU160" s="48">
        <v>0</v>
      </c>
      <c r="HV160" s="48">
        <v>0</v>
      </c>
      <c r="HW160" s="48">
        <v>384046</v>
      </c>
      <c r="HX160" s="48">
        <v>192023</v>
      </c>
      <c r="HY160" s="48">
        <v>0</v>
      </c>
      <c r="IA160" s="48">
        <v>0</v>
      </c>
      <c r="IB160" s="48">
        <v>0</v>
      </c>
      <c r="IC160" s="48">
        <v>0</v>
      </c>
      <c r="ID160" s="48">
        <v>0</v>
      </c>
      <c r="IE160" s="48">
        <v>0</v>
      </c>
      <c r="IF160" s="48">
        <v>0</v>
      </c>
      <c r="IG160" s="48">
        <v>0</v>
      </c>
      <c r="IH160" s="48">
        <v>1827610</v>
      </c>
      <c r="II160" s="48">
        <v>92174</v>
      </c>
      <c r="IJ160" s="48">
        <v>-261000</v>
      </c>
      <c r="IK160" s="48">
        <v>0</v>
      </c>
      <c r="IL160" s="48">
        <v>-168826</v>
      </c>
      <c r="IP160" s="48">
        <v>9095</v>
      </c>
      <c r="IQ160" s="48">
        <v>0</v>
      </c>
      <c r="IR160" s="48">
        <v>0</v>
      </c>
      <c r="IS160" s="48">
        <v>0</v>
      </c>
      <c r="IT160" s="48">
        <v>0</v>
      </c>
      <c r="IU160" s="48">
        <v>0</v>
      </c>
      <c r="IV160" s="48">
        <v>1</v>
      </c>
      <c r="IW160" s="48">
        <v>0</v>
      </c>
      <c r="IX160" s="48">
        <v>0</v>
      </c>
    </row>
    <row r="161" spans="1:258" s="48" customFormat="1">
      <c r="A161" s="47">
        <v>152805</v>
      </c>
      <c r="C161" s="48">
        <v>4</v>
      </c>
      <c r="E161" s="48">
        <v>0</v>
      </c>
      <c r="F161" s="48" t="s">
        <v>330</v>
      </c>
      <c r="G161" s="48">
        <v>1</v>
      </c>
      <c r="H161" s="48">
        <v>0</v>
      </c>
      <c r="I161" s="48" t="s">
        <v>537</v>
      </c>
      <c r="J161" s="48">
        <v>0</v>
      </c>
      <c r="L161" s="48">
        <v>12</v>
      </c>
      <c r="M161" s="48" t="s">
        <v>538</v>
      </c>
      <c r="N161" s="48" t="s">
        <v>537</v>
      </c>
      <c r="O161" s="48" t="s">
        <v>537</v>
      </c>
      <c r="P161" s="48">
        <v>0</v>
      </c>
      <c r="R161" s="48">
        <v>778.21</v>
      </c>
      <c r="S161" s="48">
        <v>0</v>
      </c>
      <c r="T161" s="48">
        <v>0</v>
      </c>
      <c r="U161" s="48">
        <v>1.5249999999999999</v>
      </c>
      <c r="V161" s="48">
        <v>13.253</v>
      </c>
      <c r="W161" s="48">
        <v>0.439</v>
      </c>
      <c r="X161" s="48">
        <v>0</v>
      </c>
      <c r="Y161" s="48">
        <v>0</v>
      </c>
      <c r="Z161" s="48">
        <v>778.21</v>
      </c>
      <c r="AA161" s="48">
        <v>0</v>
      </c>
      <c r="AB161" s="48">
        <v>0</v>
      </c>
      <c r="AC161" s="48">
        <v>0</v>
      </c>
      <c r="AD161" s="48">
        <v>78.709999999999994</v>
      </c>
      <c r="AE161" s="48">
        <v>0</v>
      </c>
      <c r="AF161" s="48">
        <v>0</v>
      </c>
      <c r="AG161" s="48">
        <v>17.117000000000001</v>
      </c>
      <c r="AH161" s="48">
        <v>0</v>
      </c>
      <c r="AI161" s="48">
        <v>0</v>
      </c>
      <c r="AJ161" s="48">
        <v>0</v>
      </c>
      <c r="AK161" s="48">
        <v>0</v>
      </c>
      <c r="AL161" s="48">
        <v>0</v>
      </c>
      <c r="AM161" s="48">
        <v>0</v>
      </c>
      <c r="AN161" s="48">
        <v>0</v>
      </c>
      <c r="AO161" s="48">
        <v>0</v>
      </c>
      <c r="AP161" s="48">
        <v>0</v>
      </c>
      <c r="AQ161" s="48">
        <v>6.9169999999999998</v>
      </c>
      <c r="AR161" s="48">
        <v>0</v>
      </c>
      <c r="AS161" s="48">
        <v>0</v>
      </c>
      <c r="AT161" s="48">
        <v>0</v>
      </c>
      <c r="AU161" s="48">
        <v>0</v>
      </c>
      <c r="AV161" s="48">
        <v>0</v>
      </c>
      <c r="AW161" s="48">
        <v>15.217000000000001</v>
      </c>
      <c r="AX161" s="48">
        <v>48.701000000000001</v>
      </c>
      <c r="AY161" s="48">
        <v>0</v>
      </c>
      <c r="AZ161" s="48">
        <v>0</v>
      </c>
      <c r="BA161" s="48">
        <v>0</v>
      </c>
      <c r="BB161" s="48">
        <v>762.99300000000005</v>
      </c>
      <c r="BC161" s="48">
        <v>550.5</v>
      </c>
      <c r="BD161" s="48">
        <v>36.695999999999998</v>
      </c>
      <c r="BE161" s="48">
        <v>25</v>
      </c>
      <c r="BF161" s="48">
        <v>0</v>
      </c>
      <c r="BG161" s="48">
        <v>0</v>
      </c>
      <c r="BH161" s="48">
        <v>0</v>
      </c>
      <c r="BI161" s="48">
        <v>1</v>
      </c>
      <c r="BJ161" s="48">
        <v>0</v>
      </c>
      <c r="BK161" s="48">
        <v>5078</v>
      </c>
      <c r="BL161" s="48">
        <v>6152</v>
      </c>
      <c r="BM161" s="48">
        <v>4693933</v>
      </c>
      <c r="BN161" s="48">
        <v>0</v>
      </c>
      <c r="BO161" s="48">
        <v>244633</v>
      </c>
      <c r="BP161" s="48">
        <v>22575</v>
      </c>
      <c r="BQ161" s="48">
        <v>0</v>
      </c>
      <c r="BR161" s="48">
        <v>22575</v>
      </c>
      <c r="BS161" s="48">
        <v>0</v>
      </c>
      <c r="BT161" s="48">
        <v>677335</v>
      </c>
      <c r="BU161" s="48">
        <v>0</v>
      </c>
      <c r="BV161" s="48">
        <v>677335</v>
      </c>
      <c r="BW161" s="48">
        <v>0</v>
      </c>
      <c r="BX161" s="48">
        <v>299609</v>
      </c>
      <c r="BY161" s="48">
        <v>0</v>
      </c>
      <c r="BZ161" s="48">
        <v>0</v>
      </c>
      <c r="CA161" s="48">
        <v>0</v>
      </c>
      <c r="CB161" s="48">
        <v>0</v>
      </c>
      <c r="CC161" s="48">
        <v>115834</v>
      </c>
      <c r="CD161" s="48">
        <v>0</v>
      </c>
      <c r="CE161" s="48">
        <v>415443</v>
      </c>
      <c r="CF161" s="48">
        <v>21645</v>
      </c>
      <c r="CG161" s="48">
        <v>0</v>
      </c>
      <c r="CH161" s="48">
        <v>0</v>
      </c>
      <c r="CI161" s="48">
        <v>0</v>
      </c>
      <c r="CJ161" s="48">
        <v>3459</v>
      </c>
      <c r="CK161" s="48">
        <v>18456</v>
      </c>
      <c r="CL161" s="48">
        <v>0</v>
      </c>
      <c r="CM161" s="48">
        <v>18456</v>
      </c>
      <c r="CN161" s="48">
        <v>0</v>
      </c>
      <c r="CO161" s="48">
        <v>0</v>
      </c>
      <c r="CP161" s="48">
        <v>0</v>
      </c>
      <c r="CQ161" s="48">
        <v>0</v>
      </c>
      <c r="CR161" s="48">
        <v>0</v>
      </c>
      <c r="CS161" s="48">
        <v>0</v>
      </c>
      <c r="CT161" s="48">
        <v>0</v>
      </c>
      <c r="CU161" s="48">
        <v>0</v>
      </c>
      <c r="CV161" s="48">
        <v>0</v>
      </c>
      <c r="CW161" s="48">
        <v>0</v>
      </c>
      <c r="CX161" s="48">
        <v>0</v>
      </c>
      <c r="CY161" s="48">
        <v>0</v>
      </c>
      <c r="CZ161" s="48">
        <v>0</v>
      </c>
      <c r="DA161" s="48">
        <v>0</v>
      </c>
      <c r="DB161" s="48">
        <v>0</v>
      </c>
      <c r="DC161" s="48">
        <v>0</v>
      </c>
      <c r="DD161" s="48">
        <v>0</v>
      </c>
      <c r="DE161" s="48">
        <v>0</v>
      </c>
      <c r="DF161" s="48">
        <v>0</v>
      </c>
      <c r="DG161" s="48">
        <v>0</v>
      </c>
      <c r="DH161" s="48">
        <v>3459</v>
      </c>
      <c r="DI161" s="48">
        <v>0</v>
      </c>
      <c r="DJ161" s="48">
        <v>0</v>
      </c>
      <c r="DK161" s="48">
        <v>0</v>
      </c>
      <c r="DL161" s="48">
        <v>0</v>
      </c>
      <c r="DM161" s="48">
        <v>0</v>
      </c>
      <c r="DN161" s="48">
        <v>0</v>
      </c>
      <c r="DO161" s="48">
        <v>0</v>
      </c>
      <c r="DP161" s="48">
        <v>0</v>
      </c>
      <c r="DQ161" s="48">
        <v>0</v>
      </c>
      <c r="DR161" s="48">
        <v>0</v>
      </c>
      <c r="DS161" s="48">
        <v>0</v>
      </c>
      <c r="DU161" s="48">
        <v>5849387</v>
      </c>
      <c r="DV161" s="48">
        <v>0</v>
      </c>
      <c r="DW161" s="48">
        <v>0</v>
      </c>
      <c r="DX161" s="48">
        <v>0</v>
      </c>
      <c r="DY161" s="48">
        <v>0</v>
      </c>
      <c r="DZ161" s="48">
        <v>286.61700000000002</v>
      </c>
      <c r="EA161" s="48">
        <v>222988</v>
      </c>
      <c r="EB161" s="48">
        <v>778</v>
      </c>
      <c r="EC161" s="48">
        <v>244633</v>
      </c>
      <c r="ED161" s="48">
        <v>0</v>
      </c>
      <c r="EE161" s="48">
        <v>5604754</v>
      </c>
      <c r="EG161" s="48">
        <v>0</v>
      </c>
      <c r="EH161" s="48">
        <v>0</v>
      </c>
      <c r="EI161" s="48">
        <v>0</v>
      </c>
      <c r="EJ161" s="48">
        <v>0</v>
      </c>
      <c r="EK161" s="48">
        <v>0</v>
      </c>
      <c r="EL161" s="48">
        <v>0</v>
      </c>
      <c r="EM161" s="48">
        <v>0</v>
      </c>
      <c r="EN161" s="48">
        <v>0</v>
      </c>
      <c r="EO161" s="48">
        <v>0</v>
      </c>
      <c r="EP161" s="48">
        <v>0</v>
      </c>
      <c r="EQ161" s="48">
        <v>0</v>
      </c>
      <c r="ER161" s="48">
        <v>0</v>
      </c>
      <c r="ES161" s="48">
        <v>0</v>
      </c>
      <c r="ET161" s="48">
        <v>0</v>
      </c>
      <c r="EU161" s="48">
        <v>0</v>
      </c>
      <c r="EV161" s="48">
        <v>0</v>
      </c>
      <c r="EW161" s="48">
        <v>0</v>
      </c>
      <c r="EX161" s="48">
        <v>6160460</v>
      </c>
      <c r="EY161" s="48">
        <v>379003</v>
      </c>
      <c r="EZ161" s="48">
        <v>6185564</v>
      </c>
      <c r="FA161" s="48">
        <v>0</v>
      </c>
      <c r="FB161" s="48">
        <v>0</v>
      </c>
      <c r="FC161" s="48">
        <v>0</v>
      </c>
      <c r="FD161" s="48">
        <v>176703</v>
      </c>
      <c r="FE161" s="48">
        <v>0</v>
      </c>
      <c r="FF161" s="48">
        <v>0</v>
      </c>
      <c r="FG161" s="48">
        <v>0</v>
      </c>
      <c r="FH161" s="48">
        <v>0</v>
      </c>
      <c r="FJ161" s="48">
        <v>0</v>
      </c>
      <c r="FK161" s="48">
        <v>0</v>
      </c>
      <c r="FL161" s="48">
        <v>0</v>
      </c>
      <c r="FM161" s="48">
        <v>0</v>
      </c>
      <c r="FO161" s="48">
        <v>0</v>
      </c>
      <c r="FP161" s="48">
        <v>0</v>
      </c>
      <c r="FQ161" s="48" t="s">
        <v>32</v>
      </c>
      <c r="FR161" s="48">
        <v>778.21</v>
      </c>
      <c r="FS161" s="48">
        <v>0</v>
      </c>
      <c r="FT161" s="48">
        <v>0</v>
      </c>
      <c r="FU161" s="48">
        <v>0</v>
      </c>
      <c r="FV161" s="48">
        <v>0</v>
      </c>
      <c r="FW161" s="48">
        <v>0</v>
      </c>
      <c r="FX161" s="48">
        <v>0</v>
      </c>
      <c r="FY161" s="48">
        <v>0</v>
      </c>
      <c r="FZ161" s="48">
        <v>0</v>
      </c>
      <c r="GA161" s="48">
        <v>0</v>
      </c>
      <c r="GB161" s="52">
        <v>5.3545445599999998E-2</v>
      </c>
      <c r="GC161" s="52">
        <v>4.68582762E-2</v>
      </c>
      <c r="GD161" s="48">
        <v>0</v>
      </c>
      <c r="GE161" s="48">
        <v>0</v>
      </c>
      <c r="GM161" s="48">
        <v>0</v>
      </c>
      <c r="GN161" s="48">
        <v>0</v>
      </c>
      <c r="GP161" s="48">
        <v>0</v>
      </c>
      <c r="GQ161" s="48">
        <v>0</v>
      </c>
      <c r="GR161" s="48">
        <v>0</v>
      </c>
      <c r="GS161" s="48">
        <v>1180.2840000000001</v>
      </c>
      <c r="GT161" s="48">
        <v>6408552</v>
      </c>
      <c r="GU161" s="48">
        <v>0</v>
      </c>
      <c r="GV161" s="48">
        <v>7577040</v>
      </c>
      <c r="GW161" s="48">
        <v>0</v>
      </c>
      <c r="GX161" s="48">
        <v>0</v>
      </c>
      <c r="GY161" s="48">
        <v>0</v>
      </c>
      <c r="GZ161" s="48">
        <v>0</v>
      </c>
      <c r="HA161" s="48">
        <v>0</v>
      </c>
      <c r="HB161" s="48">
        <v>0</v>
      </c>
      <c r="HC161" s="48">
        <v>4804.7056220000004</v>
      </c>
      <c r="HD161" s="48">
        <v>762.99300000000005</v>
      </c>
      <c r="HE161" s="48">
        <v>1</v>
      </c>
      <c r="HF161" s="48">
        <v>0</v>
      </c>
      <c r="HG161" s="48">
        <v>5078</v>
      </c>
      <c r="HH161" s="48">
        <v>5078</v>
      </c>
      <c r="HI161" s="48">
        <v>1</v>
      </c>
      <c r="HJ161" s="48">
        <v>38.910499999999999</v>
      </c>
      <c r="HK161" s="48">
        <v>0</v>
      </c>
      <c r="HL161" s="48">
        <v>0</v>
      </c>
      <c r="HM161" s="48">
        <v>0</v>
      </c>
      <c r="HN161" s="48">
        <v>0</v>
      </c>
      <c r="HO161" s="48">
        <v>0</v>
      </c>
      <c r="HP161" s="48">
        <v>0</v>
      </c>
      <c r="HQ161" s="48">
        <v>0</v>
      </c>
      <c r="HR161" s="48">
        <v>0</v>
      </c>
      <c r="HS161" s="48">
        <v>0.97309000000000001</v>
      </c>
      <c r="HT161" s="48">
        <v>5670920</v>
      </c>
      <c r="HU161" s="48">
        <v>0</v>
      </c>
      <c r="HV161" s="48">
        <v>0</v>
      </c>
      <c r="HW161" s="48">
        <v>384046</v>
      </c>
      <c r="HX161" s="48">
        <v>192023</v>
      </c>
      <c r="HY161" s="48">
        <v>0</v>
      </c>
      <c r="IA161" s="48">
        <v>0</v>
      </c>
      <c r="IB161" s="48">
        <v>0</v>
      </c>
      <c r="IC161" s="48">
        <v>0</v>
      </c>
      <c r="ID161" s="48">
        <v>0</v>
      </c>
      <c r="IE161" s="48">
        <v>0</v>
      </c>
      <c r="IF161" s="48">
        <v>0</v>
      </c>
      <c r="IG161" s="48">
        <v>0</v>
      </c>
      <c r="IH161" s="48">
        <v>7577040</v>
      </c>
      <c r="II161" s="48">
        <v>244633</v>
      </c>
      <c r="IJ161" s="48">
        <v>-1391476</v>
      </c>
      <c r="IK161" s="48">
        <v>0</v>
      </c>
      <c r="IL161" s="48">
        <v>-1146843</v>
      </c>
      <c r="IP161" s="48">
        <v>9095</v>
      </c>
      <c r="IQ161" s="48">
        <v>0</v>
      </c>
      <c r="IR161" s="48">
        <v>0</v>
      </c>
      <c r="IS161" s="48">
        <v>0</v>
      </c>
      <c r="IT161" s="48">
        <v>0</v>
      </c>
      <c r="IU161" s="48">
        <v>0</v>
      </c>
      <c r="IV161" s="48">
        <v>1</v>
      </c>
      <c r="IW161" s="48">
        <v>0</v>
      </c>
      <c r="IX161" s="48">
        <v>0</v>
      </c>
    </row>
    <row r="162" spans="1:258" s="48" customFormat="1">
      <c r="A162" s="47">
        <v>161801</v>
      </c>
      <c r="C162" s="48">
        <v>4</v>
      </c>
      <c r="E162" s="48">
        <v>0</v>
      </c>
      <c r="F162" s="48" t="s">
        <v>330</v>
      </c>
      <c r="G162" s="48">
        <v>1</v>
      </c>
      <c r="H162" s="48">
        <v>0</v>
      </c>
      <c r="I162" s="48" t="s">
        <v>537</v>
      </c>
      <c r="J162" s="48">
        <v>0</v>
      </c>
      <c r="L162" s="48">
        <v>12</v>
      </c>
      <c r="M162" s="48" t="s">
        <v>538</v>
      </c>
      <c r="N162" s="48" t="s">
        <v>537</v>
      </c>
      <c r="O162" s="48" t="s">
        <v>537</v>
      </c>
      <c r="P162" s="48">
        <v>0</v>
      </c>
      <c r="R162" s="48">
        <v>234.93799999999999</v>
      </c>
      <c r="S162" s="48">
        <v>0</v>
      </c>
      <c r="T162" s="48">
        <v>0</v>
      </c>
      <c r="U162" s="48">
        <v>0.57199999999999995</v>
      </c>
      <c r="V162" s="48">
        <v>4.6130000000000004</v>
      </c>
      <c r="W162" s="48">
        <v>0</v>
      </c>
      <c r="X162" s="48">
        <v>0</v>
      </c>
      <c r="Y162" s="48">
        <v>0</v>
      </c>
      <c r="Z162" s="48">
        <v>234.93799999999999</v>
      </c>
      <c r="AA162" s="48">
        <v>0</v>
      </c>
      <c r="AB162" s="48">
        <v>0</v>
      </c>
      <c r="AC162" s="48">
        <v>0</v>
      </c>
      <c r="AD162" s="48">
        <v>0</v>
      </c>
      <c r="AE162" s="48">
        <v>0</v>
      </c>
      <c r="AF162" s="48">
        <v>0</v>
      </c>
      <c r="AG162" s="48">
        <v>0</v>
      </c>
      <c r="AH162" s="48">
        <v>0</v>
      </c>
      <c r="AI162" s="48">
        <v>0</v>
      </c>
      <c r="AJ162" s="48">
        <v>0</v>
      </c>
      <c r="AK162" s="48">
        <v>0</v>
      </c>
      <c r="AL162" s="48">
        <v>0</v>
      </c>
      <c r="AM162" s="48">
        <v>0</v>
      </c>
      <c r="AN162" s="48">
        <v>0</v>
      </c>
      <c r="AO162" s="48">
        <v>0</v>
      </c>
      <c r="AP162" s="48">
        <v>0</v>
      </c>
      <c r="AQ162" s="48">
        <v>0</v>
      </c>
      <c r="AR162" s="48">
        <v>0</v>
      </c>
      <c r="AS162" s="48">
        <v>0</v>
      </c>
      <c r="AT162" s="48">
        <v>0</v>
      </c>
      <c r="AU162" s="48">
        <v>0</v>
      </c>
      <c r="AV162" s="48">
        <v>0</v>
      </c>
      <c r="AW162" s="48">
        <v>5.1849999999999996</v>
      </c>
      <c r="AX162" s="48">
        <v>16.699000000000002</v>
      </c>
      <c r="AY162" s="48">
        <v>0</v>
      </c>
      <c r="AZ162" s="48">
        <v>0</v>
      </c>
      <c r="BA162" s="48">
        <v>0</v>
      </c>
      <c r="BB162" s="48">
        <v>229.75299999999999</v>
      </c>
      <c r="BC162" s="48">
        <v>248.17</v>
      </c>
      <c r="BD162" s="48">
        <v>61.502000000000002</v>
      </c>
      <c r="BE162" s="48">
        <v>0</v>
      </c>
      <c r="BF162" s="48">
        <v>0</v>
      </c>
      <c r="BG162" s="48">
        <v>0</v>
      </c>
      <c r="BH162" s="48">
        <v>16</v>
      </c>
      <c r="BI162" s="48">
        <v>1</v>
      </c>
      <c r="BJ162" s="48">
        <v>0</v>
      </c>
      <c r="BK162" s="48">
        <v>5078</v>
      </c>
      <c r="BL162" s="48">
        <v>6152</v>
      </c>
      <c r="BM162" s="48">
        <v>1413440</v>
      </c>
      <c r="BN162" s="48">
        <v>0</v>
      </c>
      <c r="BO162" s="48">
        <v>67355</v>
      </c>
      <c r="BP162" s="48">
        <v>37836</v>
      </c>
      <c r="BQ162" s="48">
        <v>0</v>
      </c>
      <c r="BR162" s="48">
        <v>37836</v>
      </c>
      <c r="BS162" s="48">
        <v>0</v>
      </c>
      <c r="BT162" s="48">
        <v>305348</v>
      </c>
      <c r="BU162" s="48">
        <v>0</v>
      </c>
      <c r="BV162" s="48">
        <v>305348</v>
      </c>
      <c r="BW162" s="48">
        <v>0</v>
      </c>
      <c r="BX162" s="48">
        <v>102732</v>
      </c>
      <c r="BY162" s="48">
        <v>0</v>
      </c>
      <c r="BZ162" s="48">
        <v>0</v>
      </c>
      <c r="CA162" s="48">
        <v>0</v>
      </c>
      <c r="CB162" s="48">
        <v>0</v>
      </c>
      <c r="CC162" s="48">
        <v>0</v>
      </c>
      <c r="CD162" s="48">
        <v>0</v>
      </c>
      <c r="CE162" s="48">
        <v>102732</v>
      </c>
      <c r="CF162" s="48">
        <v>0</v>
      </c>
      <c r="CG162" s="48">
        <v>0</v>
      </c>
      <c r="CH162" s="48">
        <v>0</v>
      </c>
      <c r="CI162" s="48">
        <v>0</v>
      </c>
      <c r="CJ162" s="48">
        <v>0</v>
      </c>
      <c r="CK162" s="48">
        <v>0</v>
      </c>
      <c r="CL162" s="48">
        <v>0</v>
      </c>
      <c r="CM162" s="48">
        <v>0</v>
      </c>
      <c r="CN162" s="48">
        <v>0</v>
      </c>
      <c r="CO162" s="48">
        <v>0</v>
      </c>
      <c r="CP162" s="48">
        <v>0</v>
      </c>
      <c r="CQ162" s="48">
        <v>0</v>
      </c>
      <c r="CR162" s="48">
        <v>0</v>
      </c>
      <c r="CS162" s="48">
        <v>0</v>
      </c>
      <c r="CT162" s="48">
        <v>0</v>
      </c>
      <c r="CU162" s="48">
        <v>0</v>
      </c>
      <c r="CV162" s="48">
        <v>0</v>
      </c>
      <c r="CW162" s="48">
        <v>0</v>
      </c>
      <c r="CX162" s="48">
        <v>0</v>
      </c>
      <c r="CY162" s="48">
        <v>0</v>
      </c>
      <c r="CZ162" s="48">
        <v>0</v>
      </c>
      <c r="DA162" s="48">
        <v>0</v>
      </c>
      <c r="DB162" s="48">
        <v>0</v>
      </c>
      <c r="DC162" s="48">
        <v>0</v>
      </c>
      <c r="DD162" s="48">
        <v>0</v>
      </c>
      <c r="DE162" s="48">
        <v>0</v>
      </c>
      <c r="DF162" s="48">
        <v>0</v>
      </c>
      <c r="DG162" s="48">
        <v>0</v>
      </c>
      <c r="DH162" s="48">
        <v>0</v>
      </c>
      <c r="DI162" s="48">
        <v>0</v>
      </c>
      <c r="DJ162" s="48">
        <v>0</v>
      </c>
      <c r="DK162" s="48">
        <v>0</v>
      </c>
      <c r="DL162" s="48">
        <v>0</v>
      </c>
      <c r="DM162" s="48">
        <v>0</v>
      </c>
      <c r="DN162" s="48">
        <v>0</v>
      </c>
      <c r="DO162" s="48">
        <v>0</v>
      </c>
      <c r="DP162" s="48">
        <v>0</v>
      </c>
      <c r="DQ162" s="48">
        <v>0</v>
      </c>
      <c r="DR162" s="48">
        <v>0</v>
      </c>
      <c r="DS162" s="48">
        <v>0</v>
      </c>
      <c r="DU162" s="48">
        <v>1859356</v>
      </c>
      <c r="DV162" s="48">
        <v>0</v>
      </c>
      <c r="DW162" s="48">
        <v>0</v>
      </c>
      <c r="DX162" s="48">
        <v>0</v>
      </c>
      <c r="DY162" s="48">
        <v>0</v>
      </c>
      <c r="DZ162" s="48">
        <v>286.61700000000002</v>
      </c>
      <c r="EA162" s="48">
        <v>67355</v>
      </c>
      <c r="EB162" s="48">
        <v>235</v>
      </c>
      <c r="EC162" s="48">
        <v>67355</v>
      </c>
      <c r="ED162" s="48">
        <v>0</v>
      </c>
      <c r="EE162" s="48">
        <v>1792001</v>
      </c>
      <c r="EG162" s="48">
        <v>0</v>
      </c>
      <c r="EH162" s="48">
        <v>0</v>
      </c>
      <c r="EI162" s="48">
        <v>0</v>
      </c>
      <c r="EJ162" s="48">
        <v>0</v>
      </c>
      <c r="EK162" s="48">
        <v>0</v>
      </c>
      <c r="EL162" s="48">
        <v>0</v>
      </c>
      <c r="EM162" s="48">
        <v>0</v>
      </c>
      <c r="EN162" s="48">
        <v>0</v>
      </c>
      <c r="EO162" s="48">
        <v>0</v>
      </c>
      <c r="EP162" s="48">
        <v>0</v>
      </c>
      <c r="EQ162" s="48">
        <v>0</v>
      </c>
      <c r="ER162" s="48">
        <v>0</v>
      </c>
      <c r="ES162" s="48">
        <v>0</v>
      </c>
      <c r="ET162" s="48">
        <v>0</v>
      </c>
      <c r="EU162" s="48">
        <v>0</v>
      </c>
      <c r="EV162" s="48">
        <v>0</v>
      </c>
      <c r="EW162" s="48">
        <v>0</v>
      </c>
      <c r="EX162" s="48">
        <v>1969301</v>
      </c>
      <c r="EY162" s="48">
        <v>120922</v>
      </c>
      <c r="EZ162" s="48">
        <v>1969301</v>
      </c>
      <c r="FA162" s="48">
        <v>0</v>
      </c>
      <c r="FB162" s="48">
        <v>0</v>
      </c>
      <c r="FC162" s="48">
        <v>0</v>
      </c>
      <c r="FD162" s="48">
        <v>56378</v>
      </c>
      <c r="FE162" s="48">
        <v>0</v>
      </c>
      <c r="FF162" s="48">
        <v>0</v>
      </c>
      <c r="FG162" s="48">
        <v>0</v>
      </c>
      <c r="FH162" s="48">
        <v>0</v>
      </c>
      <c r="FJ162" s="48">
        <v>0</v>
      </c>
      <c r="FK162" s="48">
        <v>0</v>
      </c>
      <c r="FL162" s="48">
        <v>0</v>
      </c>
      <c r="FM162" s="48">
        <v>0</v>
      </c>
      <c r="FO162" s="48">
        <v>0</v>
      </c>
      <c r="FP162" s="48">
        <v>0</v>
      </c>
      <c r="FQ162" s="48" t="s">
        <v>113</v>
      </c>
      <c r="FR162" s="48">
        <v>234.93799999999999</v>
      </c>
      <c r="FS162" s="48">
        <v>0</v>
      </c>
      <c r="FT162" s="48">
        <v>0</v>
      </c>
      <c r="FU162" s="48">
        <v>0</v>
      </c>
      <c r="FV162" s="48">
        <v>0</v>
      </c>
      <c r="FW162" s="48">
        <v>0</v>
      </c>
      <c r="FX162" s="48">
        <v>0</v>
      </c>
      <c r="FY162" s="48">
        <v>0</v>
      </c>
      <c r="FZ162" s="48">
        <v>0</v>
      </c>
      <c r="GA162" s="48">
        <v>0</v>
      </c>
      <c r="GB162" s="52">
        <v>5.3545445599999998E-2</v>
      </c>
      <c r="GC162" s="52">
        <v>4.68582762E-2</v>
      </c>
      <c r="GD162" s="48">
        <v>0</v>
      </c>
      <c r="GE162" s="48">
        <v>0</v>
      </c>
      <c r="GM162" s="48">
        <v>0</v>
      </c>
      <c r="GN162" s="48">
        <v>0</v>
      </c>
      <c r="GP162" s="48">
        <v>0</v>
      </c>
      <c r="GQ162" s="48">
        <v>0</v>
      </c>
      <c r="GR162" s="48">
        <v>0</v>
      </c>
      <c r="GS162" s="48">
        <v>376.57299999999998</v>
      </c>
      <c r="GT162" s="48">
        <v>2036656</v>
      </c>
      <c r="GU162" s="48">
        <v>0</v>
      </c>
      <c r="GV162" s="48">
        <v>2002642</v>
      </c>
      <c r="GW162" s="48">
        <v>0</v>
      </c>
      <c r="GX162" s="48">
        <v>0</v>
      </c>
      <c r="GY162" s="48">
        <v>0</v>
      </c>
      <c r="GZ162" s="48">
        <v>0</v>
      </c>
      <c r="HA162" s="48">
        <v>0</v>
      </c>
      <c r="HB162" s="48">
        <v>0</v>
      </c>
      <c r="HC162" s="48">
        <v>4804.7056220000004</v>
      </c>
      <c r="HD162" s="48">
        <v>229.75299999999999</v>
      </c>
      <c r="HE162" s="48">
        <v>1</v>
      </c>
      <c r="HF162" s="48">
        <v>0</v>
      </c>
      <c r="HG162" s="48">
        <v>5078</v>
      </c>
      <c r="HH162" s="48">
        <v>5078</v>
      </c>
      <c r="HI162" s="48">
        <v>1</v>
      </c>
      <c r="HJ162" s="48">
        <v>11.7469</v>
      </c>
      <c r="HK162" s="48">
        <v>0</v>
      </c>
      <c r="HL162" s="48">
        <v>0</v>
      </c>
      <c r="HM162" s="48">
        <v>0</v>
      </c>
      <c r="HN162" s="48">
        <v>0</v>
      </c>
      <c r="HO162" s="48">
        <v>0</v>
      </c>
      <c r="HP162" s="48">
        <v>0</v>
      </c>
      <c r="HQ162" s="48">
        <v>0</v>
      </c>
      <c r="HR162" s="48">
        <v>0</v>
      </c>
      <c r="HS162" s="48">
        <v>0.97309000000000001</v>
      </c>
      <c r="HT162" s="48">
        <v>1809321</v>
      </c>
      <c r="HU162" s="48">
        <v>0</v>
      </c>
      <c r="HV162" s="48">
        <v>0</v>
      </c>
      <c r="HW162" s="48">
        <v>384046</v>
      </c>
      <c r="HX162" s="48">
        <v>192023</v>
      </c>
      <c r="HY162" s="48">
        <v>0</v>
      </c>
      <c r="IA162" s="48">
        <v>0</v>
      </c>
      <c r="IB162" s="48">
        <v>0</v>
      </c>
      <c r="IC162" s="48">
        <v>0</v>
      </c>
      <c r="ID162" s="48">
        <v>0</v>
      </c>
      <c r="IE162" s="48">
        <v>0</v>
      </c>
      <c r="IF162" s="48">
        <v>0</v>
      </c>
      <c r="IG162" s="48">
        <v>0</v>
      </c>
      <c r="IH162" s="48">
        <v>2002642</v>
      </c>
      <c r="II162" s="48">
        <v>67355</v>
      </c>
      <c r="IJ162" s="48">
        <v>-33341</v>
      </c>
      <c r="IK162" s="48">
        <v>0</v>
      </c>
      <c r="IL162" s="48">
        <v>34014</v>
      </c>
      <c r="IP162" s="48">
        <v>9095</v>
      </c>
      <c r="IQ162" s="48">
        <v>0</v>
      </c>
      <c r="IR162" s="48">
        <v>0</v>
      </c>
      <c r="IS162" s="48">
        <v>0</v>
      </c>
      <c r="IT162" s="48">
        <v>0</v>
      </c>
      <c r="IU162" s="48">
        <v>0</v>
      </c>
      <c r="IV162" s="48">
        <v>1</v>
      </c>
      <c r="IW162" s="48">
        <v>0</v>
      </c>
      <c r="IX162" s="48">
        <v>0</v>
      </c>
    </row>
    <row r="163" spans="1:258" s="48" customFormat="1">
      <c r="A163" s="47">
        <v>161802</v>
      </c>
      <c r="C163" s="48">
        <v>4</v>
      </c>
      <c r="E163" s="48">
        <v>0</v>
      </c>
      <c r="F163" s="48" t="s">
        <v>330</v>
      </c>
      <c r="G163" s="48">
        <v>1</v>
      </c>
      <c r="H163" s="48">
        <v>0</v>
      </c>
      <c r="I163" s="48" t="s">
        <v>537</v>
      </c>
      <c r="J163" s="48">
        <v>0</v>
      </c>
      <c r="L163" s="48">
        <v>12</v>
      </c>
      <c r="M163" s="48" t="s">
        <v>538</v>
      </c>
      <c r="N163" s="48" t="s">
        <v>537</v>
      </c>
      <c r="O163" s="48" t="s">
        <v>537</v>
      </c>
      <c r="P163" s="48">
        <v>0</v>
      </c>
      <c r="R163" s="48">
        <v>528.51099999999997</v>
      </c>
      <c r="S163" s="48">
        <v>0</v>
      </c>
      <c r="T163" s="48">
        <v>0</v>
      </c>
      <c r="U163" s="48">
        <v>0.19800000000000001</v>
      </c>
      <c r="V163" s="48">
        <v>5.0369999999999999</v>
      </c>
      <c r="W163" s="48">
        <v>0</v>
      </c>
      <c r="X163" s="48">
        <v>0</v>
      </c>
      <c r="Y163" s="48">
        <v>0</v>
      </c>
      <c r="Z163" s="48">
        <v>528.51099999999997</v>
      </c>
      <c r="AA163" s="48">
        <v>0</v>
      </c>
      <c r="AB163" s="48">
        <v>0</v>
      </c>
      <c r="AC163" s="48">
        <v>0</v>
      </c>
      <c r="AD163" s="48">
        <v>110.75</v>
      </c>
      <c r="AE163" s="48">
        <v>0</v>
      </c>
      <c r="AF163" s="48">
        <v>0</v>
      </c>
      <c r="AG163" s="48">
        <v>12.683</v>
      </c>
      <c r="AH163" s="48">
        <v>0</v>
      </c>
      <c r="AI163" s="48">
        <v>0</v>
      </c>
      <c r="AJ163" s="48">
        <v>0</v>
      </c>
      <c r="AK163" s="48">
        <v>0</v>
      </c>
      <c r="AL163" s="48">
        <v>0</v>
      </c>
      <c r="AM163" s="48">
        <v>0</v>
      </c>
      <c r="AN163" s="48">
        <v>0</v>
      </c>
      <c r="AO163" s="48">
        <v>0</v>
      </c>
      <c r="AP163" s="48">
        <v>0</v>
      </c>
      <c r="AQ163" s="48">
        <v>0</v>
      </c>
      <c r="AR163" s="48">
        <v>0</v>
      </c>
      <c r="AS163" s="48">
        <v>0</v>
      </c>
      <c r="AT163" s="48">
        <v>0</v>
      </c>
      <c r="AU163" s="48">
        <v>0</v>
      </c>
      <c r="AV163" s="48">
        <v>0</v>
      </c>
      <c r="AW163" s="48">
        <v>5.2350000000000003</v>
      </c>
      <c r="AX163" s="48">
        <v>16.100999999999999</v>
      </c>
      <c r="AY163" s="48">
        <v>0</v>
      </c>
      <c r="AZ163" s="48">
        <v>0</v>
      </c>
      <c r="BA163" s="48">
        <v>0</v>
      </c>
      <c r="BB163" s="48">
        <v>523.27599999999995</v>
      </c>
      <c r="BC163" s="48">
        <v>318.5</v>
      </c>
      <c r="BD163" s="48">
        <v>3.456</v>
      </c>
      <c r="BE163" s="48">
        <v>0</v>
      </c>
      <c r="BF163" s="48">
        <v>0</v>
      </c>
      <c r="BG163" s="48">
        <v>0</v>
      </c>
      <c r="BH163" s="48">
        <v>40</v>
      </c>
      <c r="BI163" s="48">
        <v>1</v>
      </c>
      <c r="BJ163" s="48">
        <v>0</v>
      </c>
      <c r="BK163" s="48">
        <v>5078</v>
      </c>
      <c r="BL163" s="48">
        <v>6152</v>
      </c>
      <c r="BM163" s="48">
        <v>3219194</v>
      </c>
      <c r="BN163" s="48">
        <v>0</v>
      </c>
      <c r="BO163" s="48">
        <v>182076</v>
      </c>
      <c r="BP163" s="48">
        <v>2126</v>
      </c>
      <c r="BQ163" s="48">
        <v>0</v>
      </c>
      <c r="BR163" s="48">
        <v>2126</v>
      </c>
      <c r="BS163" s="48">
        <v>0</v>
      </c>
      <c r="BT163" s="48">
        <v>391882</v>
      </c>
      <c r="BU163" s="48">
        <v>0</v>
      </c>
      <c r="BV163" s="48">
        <v>391882</v>
      </c>
      <c r="BW163" s="48">
        <v>0</v>
      </c>
      <c r="BX163" s="48">
        <v>99053</v>
      </c>
      <c r="BY163" s="48">
        <v>0</v>
      </c>
      <c r="BZ163" s="48">
        <v>0</v>
      </c>
      <c r="CA163" s="48">
        <v>0</v>
      </c>
      <c r="CB163" s="48">
        <v>0</v>
      </c>
      <c r="CC163" s="48">
        <v>85828</v>
      </c>
      <c r="CD163" s="48">
        <v>0</v>
      </c>
      <c r="CE163" s="48">
        <v>184881</v>
      </c>
      <c r="CF163" s="48">
        <v>30456</v>
      </c>
      <c r="CG163" s="48">
        <v>0</v>
      </c>
      <c r="CH163" s="48">
        <v>0</v>
      </c>
      <c r="CI163" s="48">
        <v>0</v>
      </c>
      <c r="CJ163" s="48">
        <v>0</v>
      </c>
      <c r="CK163" s="48">
        <v>0</v>
      </c>
      <c r="CL163" s="48">
        <v>0</v>
      </c>
      <c r="CM163" s="48">
        <v>0</v>
      </c>
      <c r="CN163" s="48">
        <v>0</v>
      </c>
      <c r="CO163" s="48">
        <v>0</v>
      </c>
      <c r="CP163" s="48">
        <v>0</v>
      </c>
      <c r="CQ163" s="48">
        <v>0</v>
      </c>
      <c r="CR163" s="48">
        <v>0</v>
      </c>
      <c r="CS163" s="48">
        <v>0</v>
      </c>
      <c r="CT163" s="48">
        <v>0</v>
      </c>
      <c r="CU163" s="48">
        <v>0</v>
      </c>
      <c r="CV163" s="48">
        <v>0</v>
      </c>
      <c r="CW163" s="48">
        <v>0</v>
      </c>
      <c r="CX163" s="48">
        <v>0</v>
      </c>
      <c r="CY163" s="48">
        <v>0</v>
      </c>
      <c r="CZ163" s="48">
        <v>0</v>
      </c>
      <c r="DA163" s="48">
        <v>0</v>
      </c>
      <c r="DB163" s="48">
        <v>0</v>
      </c>
      <c r="DC163" s="48">
        <v>0</v>
      </c>
      <c r="DD163" s="48">
        <v>0</v>
      </c>
      <c r="DE163" s="48">
        <v>0</v>
      </c>
      <c r="DF163" s="48">
        <v>0</v>
      </c>
      <c r="DG163" s="48">
        <v>0</v>
      </c>
      <c r="DH163" s="48">
        <v>0</v>
      </c>
      <c r="DI163" s="48">
        <v>0</v>
      </c>
      <c r="DJ163" s="48">
        <v>0</v>
      </c>
      <c r="DK163" s="48">
        <v>0</v>
      </c>
      <c r="DL163" s="48">
        <v>0</v>
      </c>
      <c r="DM163" s="48">
        <v>0</v>
      </c>
      <c r="DN163" s="48">
        <v>0</v>
      </c>
      <c r="DO163" s="48">
        <v>0</v>
      </c>
      <c r="DP163" s="48">
        <v>0</v>
      </c>
      <c r="DQ163" s="48">
        <v>0</v>
      </c>
      <c r="DR163" s="48">
        <v>0</v>
      </c>
      <c r="DS163" s="48">
        <v>0</v>
      </c>
      <c r="DU163" s="48">
        <v>3828539</v>
      </c>
      <c r="DV163" s="48">
        <v>0</v>
      </c>
      <c r="DW163" s="48">
        <v>0</v>
      </c>
      <c r="DX163" s="48">
        <v>0</v>
      </c>
      <c r="DY163" s="48">
        <v>0</v>
      </c>
      <c r="DZ163" s="48">
        <v>286.61700000000002</v>
      </c>
      <c r="EA163" s="48">
        <v>151620</v>
      </c>
      <c r="EB163" s="48">
        <v>529</v>
      </c>
      <c r="EC163" s="48">
        <v>182076</v>
      </c>
      <c r="ED163" s="48">
        <v>0</v>
      </c>
      <c r="EE163" s="48">
        <v>3646463</v>
      </c>
      <c r="EG163" s="48">
        <v>0</v>
      </c>
      <c r="EH163" s="48">
        <v>0</v>
      </c>
      <c r="EI163" s="48">
        <v>0</v>
      </c>
      <c r="EJ163" s="48">
        <v>0</v>
      </c>
      <c r="EK163" s="48">
        <v>0</v>
      </c>
      <c r="EL163" s="48">
        <v>0</v>
      </c>
      <c r="EM163" s="48">
        <v>0</v>
      </c>
      <c r="EN163" s="48">
        <v>0</v>
      </c>
      <c r="EO163" s="48">
        <v>0</v>
      </c>
      <c r="EP163" s="48">
        <v>0</v>
      </c>
      <c r="EQ163" s="48">
        <v>0</v>
      </c>
      <c r="ER163" s="48">
        <v>0</v>
      </c>
      <c r="ES163" s="48">
        <v>0</v>
      </c>
      <c r="ET163" s="48">
        <v>0</v>
      </c>
      <c r="EU163" s="48">
        <v>0</v>
      </c>
      <c r="EV163" s="48">
        <v>0</v>
      </c>
      <c r="EW163" s="48">
        <v>0</v>
      </c>
      <c r="EX163" s="48">
        <v>4008631</v>
      </c>
      <c r="EY163" s="48">
        <v>247006</v>
      </c>
      <c r="EZ163" s="48">
        <v>4039087</v>
      </c>
      <c r="FA163" s="48">
        <v>0</v>
      </c>
      <c r="FB163" s="48">
        <v>0</v>
      </c>
      <c r="FC163" s="48">
        <v>0</v>
      </c>
      <c r="FD163" s="48">
        <v>115162</v>
      </c>
      <c r="FE163" s="48">
        <v>0</v>
      </c>
      <c r="FF163" s="48">
        <v>0</v>
      </c>
      <c r="FG163" s="48">
        <v>0</v>
      </c>
      <c r="FH163" s="48">
        <v>0</v>
      </c>
      <c r="FJ163" s="48">
        <v>0</v>
      </c>
      <c r="FK163" s="48">
        <v>0</v>
      </c>
      <c r="FL163" s="48">
        <v>0</v>
      </c>
      <c r="FM163" s="48">
        <v>0</v>
      </c>
      <c r="FO163" s="48">
        <v>0</v>
      </c>
      <c r="FP163" s="48">
        <v>0</v>
      </c>
      <c r="FQ163" s="48" t="s">
        <v>33</v>
      </c>
      <c r="FR163" s="48">
        <v>528.51099999999997</v>
      </c>
      <c r="FS163" s="48">
        <v>0</v>
      </c>
      <c r="FT163" s="48">
        <v>0</v>
      </c>
      <c r="FU163" s="48">
        <v>0</v>
      </c>
      <c r="FV163" s="48">
        <v>0</v>
      </c>
      <c r="FW163" s="48">
        <v>0</v>
      </c>
      <c r="FX163" s="48">
        <v>0</v>
      </c>
      <c r="FY163" s="48">
        <v>0</v>
      </c>
      <c r="FZ163" s="48">
        <v>0</v>
      </c>
      <c r="GA163" s="48">
        <v>0</v>
      </c>
      <c r="GB163" s="52">
        <v>5.3545445599999998E-2</v>
      </c>
      <c r="GC163" s="52">
        <v>4.68582762E-2</v>
      </c>
      <c r="GD163" s="48">
        <v>0</v>
      </c>
      <c r="GE163" s="48">
        <v>0</v>
      </c>
      <c r="GM163" s="48">
        <v>0</v>
      </c>
      <c r="GN163" s="48">
        <v>0</v>
      </c>
      <c r="GP163" s="48">
        <v>0</v>
      </c>
      <c r="GQ163" s="48">
        <v>0</v>
      </c>
      <c r="GR163" s="48">
        <v>0</v>
      </c>
      <c r="GS163" s="48">
        <v>769.22</v>
      </c>
      <c r="GT163" s="48">
        <v>4190707</v>
      </c>
      <c r="GU163" s="48">
        <v>0</v>
      </c>
      <c r="GV163" s="48">
        <v>4573460</v>
      </c>
      <c r="GW163" s="48">
        <v>0</v>
      </c>
      <c r="GX163" s="48">
        <v>0</v>
      </c>
      <c r="GY163" s="48">
        <v>0</v>
      </c>
      <c r="GZ163" s="48">
        <v>0</v>
      </c>
      <c r="HA163" s="48">
        <v>0</v>
      </c>
      <c r="HB163" s="48">
        <v>0</v>
      </c>
      <c r="HC163" s="48">
        <v>4804.7056220000004</v>
      </c>
      <c r="HD163" s="48">
        <v>523.27599999999995</v>
      </c>
      <c r="HE163" s="48">
        <v>1</v>
      </c>
      <c r="HF163" s="48">
        <v>0</v>
      </c>
      <c r="HG163" s="48">
        <v>5078</v>
      </c>
      <c r="HH163" s="48">
        <v>5078</v>
      </c>
      <c r="HI163" s="48">
        <v>1</v>
      </c>
      <c r="HJ163" s="48">
        <v>26.425550000000001</v>
      </c>
      <c r="HK163" s="48">
        <v>0</v>
      </c>
      <c r="HL163" s="48">
        <v>0</v>
      </c>
      <c r="HM163" s="48">
        <v>0</v>
      </c>
      <c r="HN163" s="48">
        <v>0</v>
      </c>
      <c r="HO163" s="48">
        <v>0</v>
      </c>
      <c r="HP163" s="48">
        <v>0</v>
      </c>
      <c r="HQ163" s="48">
        <v>0</v>
      </c>
      <c r="HR163" s="48">
        <v>0</v>
      </c>
      <c r="HS163" s="48">
        <v>0.97309000000000001</v>
      </c>
      <c r="HT163" s="48">
        <v>3695878</v>
      </c>
      <c r="HU163" s="48">
        <v>0</v>
      </c>
      <c r="HV163" s="48">
        <v>0</v>
      </c>
      <c r="HW163" s="48">
        <v>384046</v>
      </c>
      <c r="HX163" s="48">
        <v>192023</v>
      </c>
      <c r="HY163" s="48">
        <v>0</v>
      </c>
      <c r="IA163" s="48">
        <v>0</v>
      </c>
      <c r="IB163" s="48">
        <v>0</v>
      </c>
      <c r="IC163" s="48">
        <v>0</v>
      </c>
      <c r="ID163" s="48">
        <v>0</v>
      </c>
      <c r="IE163" s="48">
        <v>0</v>
      </c>
      <c r="IF163" s="48">
        <v>0</v>
      </c>
      <c r="IG163" s="48">
        <v>0</v>
      </c>
      <c r="IH163" s="48">
        <v>4573460</v>
      </c>
      <c r="II163" s="48">
        <v>182076</v>
      </c>
      <c r="IJ163" s="48">
        <v>-534373</v>
      </c>
      <c r="IK163" s="48">
        <v>0</v>
      </c>
      <c r="IL163" s="48">
        <v>-352297</v>
      </c>
      <c r="IP163" s="48">
        <v>9095</v>
      </c>
      <c r="IQ163" s="48">
        <v>0</v>
      </c>
      <c r="IR163" s="48">
        <v>0</v>
      </c>
      <c r="IS163" s="48">
        <v>0</v>
      </c>
      <c r="IT163" s="48">
        <v>0</v>
      </c>
      <c r="IU163" s="48">
        <v>0</v>
      </c>
      <c r="IV163" s="48">
        <v>1</v>
      </c>
      <c r="IW163" s="48">
        <v>0</v>
      </c>
      <c r="IX163" s="48">
        <v>0</v>
      </c>
    </row>
    <row r="164" spans="1:258" s="48" customFormat="1">
      <c r="A164" s="47">
        <v>161807</v>
      </c>
      <c r="C164" s="48">
        <v>4</v>
      </c>
      <c r="E164" s="48">
        <v>0</v>
      </c>
      <c r="F164" s="48" t="s">
        <v>330</v>
      </c>
      <c r="G164" s="48">
        <v>1</v>
      </c>
      <c r="H164" s="48">
        <v>0</v>
      </c>
      <c r="I164" s="48" t="s">
        <v>537</v>
      </c>
      <c r="J164" s="48">
        <v>0</v>
      </c>
      <c r="L164" s="48">
        <v>12</v>
      </c>
      <c r="M164" s="48" t="s">
        <v>538</v>
      </c>
      <c r="N164" s="48" t="s">
        <v>537</v>
      </c>
      <c r="O164" s="48" t="s">
        <v>537</v>
      </c>
      <c r="P164" s="48">
        <v>0</v>
      </c>
      <c r="R164" s="48">
        <v>3535.5239999999999</v>
      </c>
      <c r="S164" s="48">
        <v>0</v>
      </c>
      <c r="T164" s="48">
        <v>0</v>
      </c>
      <c r="U164" s="48">
        <v>3.2010000000000001</v>
      </c>
      <c r="V164" s="48">
        <v>36.360999999999997</v>
      </c>
      <c r="W164" s="48">
        <v>1.28</v>
      </c>
      <c r="X164" s="48">
        <v>0</v>
      </c>
      <c r="Y164" s="48">
        <v>0</v>
      </c>
      <c r="Z164" s="48">
        <v>3535.5239999999999</v>
      </c>
      <c r="AA164" s="48">
        <v>0</v>
      </c>
      <c r="AB164" s="48">
        <v>0</v>
      </c>
      <c r="AC164" s="48">
        <v>0</v>
      </c>
      <c r="AD164" s="48">
        <v>490.39</v>
      </c>
      <c r="AE164" s="48">
        <v>0</v>
      </c>
      <c r="AF164" s="48">
        <v>0</v>
      </c>
      <c r="AG164" s="48">
        <v>29.786000000000001</v>
      </c>
      <c r="AH164" s="48">
        <v>0</v>
      </c>
      <c r="AI164" s="48">
        <v>0</v>
      </c>
      <c r="AJ164" s="48">
        <v>0</v>
      </c>
      <c r="AK164" s="48">
        <v>0</v>
      </c>
      <c r="AL164" s="48">
        <v>0</v>
      </c>
      <c r="AM164" s="48">
        <v>0</v>
      </c>
      <c r="AN164" s="48">
        <v>0</v>
      </c>
      <c r="AO164" s="48">
        <v>0</v>
      </c>
      <c r="AP164" s="48">
        <v>0</v>
      </c>
      <c r="AQ164" s="48">
        <v>0</v>
      </c>
      <c r="AR164" s="48">
        <v>0</v>
      </c>
      <c r="AS164" s="48">
        <v>0</v>
      </c>
      <c r="AT164" s="48">
        <v>0</v>
      </c>
      <c r="AU164" s="48">
        <v>0</v>
      </c>
      <c r="AV164" s="48">
        <v>0</v>
      </c>
      <c r="AW164" s="48">
        <v>40.841999999999999</v>
      </c>
      <c r="AX164" s="48">
        <v>128.928</v>
      </c>
      <c r="AY164" s="48">
        <v>0</v>
      </c>
      <c r="AZ164" s="48">
        <v>0</v>
      </c>
      <c r="BA164" s="48">
        <v>36.829000000000001</v>
      </c>
      <c r="BB164" s="48">
        <v>3457.8530000000001</v>
      </c>
      <c r="BC164" s="48">
        <v>2069.83</v>
      </c>
      <c r="BD164" s="48">
        <v>523.572</v>
      </c>
      <c r="BE164" s="48">
        <v>176.77600000000001</v>
      </c>
      <c r="BF164" s="48">
        <v>0</v>
      </c>
      <c r="BG164" s="48">
        <v>0</v>
      </c>
      <c r="BH164" s="48">
        <v>0</v>
      </c>
      <c r="BI164" s="48">
        <v>1</v>
      </c>
      <c r="BJ164" s="48">
        <v>0</v>
      </c>
      <c r="BK164" s="48">
        <v>5078</v>
      </c>
      <c r="BL164" s="48">
        <v>6152</v>
      </c>
      <c r="BM164" s="48">
        <v>21272712</v>
      </c>
      <c r="BN164" s="48">
        <v>0</v>
      </c>
      <c r="BO164" s="48">
        <v>1148335</v>
      </c>
      <c r="BP164" s="48">
        <v>322101</v>
      </c>
      <c r="BQ164" s="48">
        <v>0</v>
      </c>
      <c r="BR164" s="48">
        <v>322101</v>
      </c>
      <c r="BS164" s="48">
        <v>0</v>
      </c>
      <c r="BT164" s="48">
        <v>2546719</v>
      </c>
      <c r="BU164" s="48">
        <v>0</v>
      </c>
      <c r="BV164" s="48">
        <v>2546719</v>
      </c>
      <c r="BW164" s="48">
        <v>0</v>
      </c>
      <c r="BX164" s="48">
        <v>793165</v>
      </c>
      <c r="BY164" s="48">
        <v>0</v>
      </c>
      <c r="BZ164" s="48">
        <v>0</v>
      </c>
      <c r="CA164" s="48">
        <v>0</v>
      </c>
      <c r="CB164" s="48">
        <v>0</v>
      </c>
      <c r="CC164" s="48">
        <v>201568</v>
      </c>
      <c r="CD164" s="48">
        <v>0</v>
      </c>
      <c r="CE164" s="48">
        <v>994733</v>
      </c>
      <c r="CF164" s="48">
        <v>134857</v>
      </c>
      <c r="CG164" s="48">
        <v>305872</v>
      </c>
      <c r="CH164" s="48">
        <v>0</v>
      </c>
      <c r="CI164" s="48">
        <v>305872</v>
      </c>
      <c r="CJ164" s="48">
        <v>0</v>
      </c>
      <c r="CK164" s="48">
        <v>130503</v>
      </c>
      <c r="CL164" s="48">
        <v>0</v>
      </c>
      <c r="CM164" s="48">
        <v>130503</v>
      </c>
      <c r="CN164" s="48">
        <v>0</v>
      </c>
      <c r="CO164" s="48">
        <v>0</v>
      </c>
      <c r="CP164" s="48">
        <v>0</v>
      </c>
      <c r="CQ164" s="48">
        <v>0</v>
      </c>
      <c r="CR164" s="48">
        <v>0</v>
      </c>
      <c r="CS164" s="48">
        <v>0</v>
      </c>
      <c r="CT164" s="48">
        <v>0</v>
      </c>
      <c r="CU164" s="48">
        <v>0</v>
      </c>
      <c r="CV164" s="48">
        <v>0</v>
      </c>
      <c r="CW164" s="48">
        <v>0</v>
      </c>
      <c r="CX164" s="48">
        <v>0</v>
      </c>
      <c r="CY164" s="48">
        <v>0</v>
      </c>
      <c r="CZ164" s="48">
        <v>0</v>
      </c>
      <c r="DA164" s="48">
        <v>0</v>
      </c>
      <c r="DB164" s="48">
        <v>0</v>
      </c>
      <c r="DC164" s="48">
        <v>0</v>
      </c>
      <c r="DD164" s="48">
        <v>0</v>
      </c>
      <c r="DE164" s="48">
        <v>0</v>
      </c>
      <c r="DF164" s="48">
        <v>0</v>
      </c>
      <c r="DG164" s="48">
        <v>0</v>
      </c>
      <c r="DH164" s="48">
        <v>0</v>
      </c>
      <c r="DI164" s="48">
        <v>0</v>
      </c>
      <c r="DJ164" s="48">
        <v>0</v>
      </c>
      <c r="DK164" s="48">
        <v>0</v>
      </c>
      <c r="DL164" s="48">
        <v>0</v>
      </c>
      <c r="DM164" s="48">
        <v>0</v>
      </c>
      <c r="DN164" s="48">
        <v>0</v>
      </c>
      <c r="DO164" s="48">
        <v>0</v>
      </c>
      <c r="DP164" s="48">
        <v>0</v>
      </c>
      <c r="DQ164" s="48">
        <v>0</v>
      </c>
      <c r="DR164" s="48">
        <v>0</v>
      </c>
      <c r="DS164" s="48">
        <v>0</v>
      </c>
      <c r="DU164" s="48">
        <v>25707497</v>
      </c>
      <c r="DV164" s="48">
        <v>0</v>
      </c>
      <c r="DW164" s="48">
        <v>0</v>
      </c>
      <c r="DX164" s="48">
        <v>0</v>
      </c>
      <c r="DY164" s="48">
        <v>0</v>
      </c>
      <c r="DZ164" s="48">
        <v>286.61700000000002</v>
      </c>
      <c r="EA164" s="48">
        <v>1013478</v>
      </c>
      <c r="EB164" s="48">
        <v>3536</v>
      </c>
      <c r="EC164" s="48">
        <v>1148335</v>
      </c>
      <c r="ED164" s="48">
        <v>0</v>
      </c>
      <c r="EE164" s="48">
        <v>24559162</v>
      </c>
      <c r="EG164" s="48">
        <v>0</v>
      </c>
      <c r="EH164" s="48">
        <v>0</v>
      </c>
      <c r="EI164" s="48">
        <v>0</v>
      </c>
      <c r="EJ164" s="48">
        <v>0</v>
      </c>
      <c r="EK164" s="48">
        <v>0</v>
      </c>
      <c r="EL164" s="48">
        <v>0</v>
      </c>
      <c r="EM164" s="48">
        <v>0</v>
      </c>
      <c r="EN164" s="48">
        <v>0</v>
      </c>
      <c r="EO164" s="48">
        <v>0</v>
      </c>
      <c r="EP164" s="48">
        <v>0</v>
      </c>
      <c r="EQ164" s="48">
        <v>0</v>
      </c>
      <c r="ER164" s="48">
        <v>0</v>
      </c>
      <c r="ES164" s="48">
        <v>0</v>
      </c>
      <c r="ET164" s="48">
        <v>0</v>
      </c>
      <c r="EU164" s="48">
        <v>0</v>
      </c>
      <c r="EV164" s="48">
        <v>0</v>
      </c>
      <c r="EW164" s="48">
        <v>0</v>
      </c>
      <c r="EX164" s="48">
        <v>26997651</v>
      </c>
      <c r="EY164" s="48">
        <v>1663101</v>
      </c>
      <c r="EZ164" s="48">
        <v>27132508</v>
      </c>
      <c r="FA164" s="48">
        <v>0</v>
      </c>
      <c r="FB164" s="48">
        <v>0</v>
      </c>
      <c r="FC164" s="48">
        <v>0</v>
      </c>
      <c r="FD164" s="48">
        <v>775388</v>
      </c>
      <c r="FE164" s="48">
        <v>0</v>
      </c>
      <c r="FF164" s="48">
        <v>0</v>
      </c>
      <c r="FG164" s="48">
        <v>0</v>
      </c>
      <c r="FH164" s="48">
        <v>0</v>
      </c>
      <c r="FJ164" s="48">
        <v>0</v>
      </c>
      <c r="FK164" s="48">
        <v>0</v>
      </c>
      <c r="FL164" s="48">
        <v>0</v>
      </c>
      <c r="FM164" s="48">
        <v>0</v>
      </c>
      <c r="FO164" s="48">
        <v>0</v>
      </c>
      <c r="FP164" s="48">
        <v>0</v>
      </c>
      <c r="FQ164" s="48" t="s">
        <v>34</v>
      </c>
      <c r="FR164" s="48">
        <v>3535.5239999999999</v>
      </c>
      <c r="FS164" s="48">
        <v>0</v>
      </c>
      <c r="FT164" s="48">
        <v>0</v>
      </c>
      <c r="FU164" s="48">
        <v>0</v>
      </c>
      <c r="FV164" s="48">
        <v>0</v>
      </c>
      <c r="FW164" s="48">
        <v>0</v>
      </c>
      <c r="FX164" s="48">
        <v>0</v>
      </c>
      <c r="FY164" s="48">
        <v>0</v>
      </c>
      <c r="FZ164" s="48">
        <v>0</v>
      </c>
      <c r="GA164" s="48">
        <v>0</v>
      </c>
      <c r="GB164" s="52">
        <v>5.3545445599999998E-2</v>
      </c>
      <c r="GC164" s="52">
        <v>4.68582762E-2</v>
      </c>
      <c r="GD164" s="48">
        <v>0</v>
      </c>
      <c r="GE164" s="48">
        <v>0</v>
      </c>
      <c r="GM164" s="48">
        <v>0</v>
      </c>
      <c r="GN164" s="48">
        <v>0</v>
      </c>
      <c r="GP164" s="48">
        <v>0</v>
      </c>
      <c r="GQ164" s="48">
        <v>0</v>
      </c>
      <c r="GR164" s="48">
        <v>0</v>
      </c>
      <c r="GS164" s="48">
        <v>5179.1909999999998</v>
      </c>
      <c r="GT164" s="48">
        <v>28145986</v>
      </c>
      <c r="GU164" s="48">
        <v>0</v>
      </c>
      <c r="GV164" s="48">
        <v>30541225</v>
      </c>
      <c r="GW164" s="48">
        <v>0</v>
      </c>
      <c r="GX164" s="48">
        <v>0</v>
      </c>
      <c r="GY164" s="48">
        <v>0</v>
      </c>
      <c r="GZ164" s="48">
        <v>0</v>
      </c>
      <c r="HA164" s="48">
        <v>0</v>
      </c>
      <c r="HB164" s="48">
        <v>0</v>
      </c>
      <c r="HC164" s="48">
        <v>4804.7056220000004</v>
      </c>
      <c r="HD164" s="48">
        <v>3457.8530000000001</v>
      </c>
      <c r="HE164" s="48">
        <v>1</v>
      </c>
      <c r="HF164" s="48">
        <v>0</v>
      </c>
      <c r="HG164" s="48">
        <v>5078</v>
      </c>
      <c r="HH164" s="48">
        <v>5078</v>
      </c>
      <c r="HI164" s="48">
        <v>1</v>
      </c>
      <c r="HJ164" s="48">
        <v>176.77619999999999</v>
      </c>
      <c r="HK164" s="48">
        <v>0</v>
      </c>
      <c r="HL164" s="48">
        <v>0</v>
      </c>
      <c r="HM164" s="48">
        <v>0</v>
      </c>
      <c r="HN164" s="48">
        <v>0</v>
      </c>
      <c r="HO164" s="48">
        <v>0</v>
      </c>
      <c r="HP164" s="48">
        <v>0</v>
      </c>
      <c r="HQ164" s="48">
        <v>0</v>
      </c>
      <c r="HR164" s="48">
        <v>0</v>
      </c>
      <c r="HS164" s="48">
        <v>0.97309000000000001</v>
      </c>
      <c r="HT164" s="48">
        <v>24884489</v>
      </c>
      <c r="HU164" s="48">
        <v>0</v>
      </c>
      <c r="HV164" s="48">
        <v>0</v>
      </c>
      <c r="HW164" s="48">
        <v>384046</v>
      </c>
      <c r="HX164" s="48">
        <v>192023</v>
      </c>
      <c r="HY164" s="48">
        <v>0</v>
      </c>
      <c r="IA164" s="48">
        <v>0</v>
      </c>
      <c r="IB164" s="48">
        <v>0</v>
      </c>
      <c r="IC164" s="48">
        <v>0</v>
      </c>
      <c r="ID164" s="48">
        <v>0</v>
      </c>
      <c r="IE164" s="48">
        <v>0</v>
      </c>
      <c r="IF164" s="48">
        <v>0</v>
      </c>
      <c r="IG164" s="48">
        <v>0</v>
      </c>
      <c r="IH164" s="48">
        <v>30541225</v>
      </c>
      <c r="II164" s="48">
        <v>1148335</v>
      </c>
      <c r="IJ164" s="48">
        <v>-3408717</v>
      </c>
      <c r="IK164" s="48">
        <v>0</v>
      </c>
      <c r="IL164" s="48">
        <v>-2260382</v>
      </c>
      <c r="IP164" s="48">
        <v>9095</v>
      </c>
      <c r="IQ164" s="48">
        <v>0</v>
      </c>
      <c r="IR164" s="48">
        <v>0</v>
      </c>
      <c r="IS164" s="48">
        <v>0</v>
      </c>
      <c r="IT164" s="48">
        <v>0</v>
      </c>
      <c r="IU164" s="48">
        <v>0</v>
      </c>
      <c r="IV164" s="48">
        <v>1</v>
      </c>
      <c r="IW164" s="48">
        <v>0</v>
      </c>
      <c r="IX164" s="48">
        <v>0</v>
      </c>
    </row>
    <row r="165" spans="1:258" s="48" customFormat="1">
      <c r="A165" s="47">
        <v>165802</v>
      </c>
      <c r="C165" s="48">
        <v>4</v>
      </c>
      <c r="E165" s="48">
        <v>0</v>
      </c>
      <c r="F165" s="48" t="s">
        <v>330</v>
      </c>
      <c r="G165" s="48">
        <v>1</v>
      </c>
      <c r="H165" s="48">
        <v>0</v>
      </c>
      <c r="I165" s="48" t="s">
        <v>537</v>
      </c>
      <c r="J165" s="48">
        <v>0</v>
      </c>
      <c r="L165" s="48">
        <v>12</v>
      </c>
      <c r="M165" s="48" t="s">
        <v>538</v>
      </c>
      <c r="N165" s="48" t="s">
        <v>537</v>
      </c>
      <c r="O165" s="48" t="s">
        <v>537</v>
      </c>
      <c r="P165" s="48">
        <v>0</v>
      </c>
      <c r="R165" s="48">
        <v>447.47500000000002</v>
      </c>
      <c r="S165" s="48">
        <v>0</v>
      </c>
      <c r="T165" s="48">
        <v>0</v>
      </c>
      <c r="U165" s="48">
        <v>0.70499999999999996</v>
      </c>
      <c r="V165" s="48">
        <v>2.8769999999999998</v>
      </c>
      <c r="W165" s="48">
        <v>0</v>
      </c>
      <c r="X165" s="48">
        <v>0</v>
      </c>
      <c r="Y165" s="48">
        <v>0</v>
      </c>
      <c r="Z165" s="48">
        <v>447.47500000000002</v>
      </c>
      <c r="AA165" s="48">
        <v>0</v>
      </c>
      <c r="AB165" s="48">
        <v>0</v>
      </c>
      <c r="AC165" s="48">
        <v>0</v>
      </c>
      <c r="AD165" s="48">
        <v>16.57</v>
      </c>
      <c r="AE165" s="48">
        <v>0</v>
      </c>
      <c r="AF165" s="48">
        <v>0</v>
      </c>
      <c r="AG165" s="48">
        <v>5.758</v>
      </c>
      <c r="AH165" s="48">
        <v>0</v>
      </c>
      <c r="AI165" s="48">
        <v>0</v>
      </c>
      <c r="AJ165" s="48">
        <v>0</v>
      </c>
      <c r="AK165" s="48">
        <v>0</v>
      </c>
      <c r="AL165" s="48">
        <v>0</v>
      </c>
      <c r="AM165" s="48">
        <v>0</v>
      </c>
      <c r="AN165" s="48">
        <v>0</v>
      </c>
      <c r="AO165" s="48">
        <v>0</v>
      </c>
      <c r="AP165" s="48">
        <v>0</v>
      </c>
      <c r="AQ165" s="48">
        <v>17.417000000000002</v>
      </c>
      <c r="AR165" s="48">
        <v>0</v>
      </c>
      <c r="AS165" s="48">
        <v>0</v>
      </c>
      <c r="AT165" s="48">
        <v>0.33300000000000002</v>
      </c>
      <c r="AU165" s="48">
        <v>0</v>
      </c>
      <c r="AV165" s="48">
        <v>0</v>
      </c>
      <c r="AW165" s="48">
        <v>3.5819999999999999</v>
      </c>
      <c r="AX165" s="48">
        <v>12.156000000000001</v>
      </c>
      <c r="AY165" s="48">
        <v>0</v>
      </c>
      <c r="AZ165" s="48">
        <v>0</v>
      </c>
      <c r="BA165" s="48">
        <v>0</v>
      </c>
      <c r="BB165" s="48">
        <v>443.89299999999997</v>
      </c>
      <c r="BC165" s="48">
        <v>339.33</v>
      </c>
      <c r="BD165" s="48">
        <v>27.224</v>
      </c>
      <c r="BE165" s="48">
        <v>2</v>
      </c>
      <c r="BF165" s="48">
        <v>0</v>
      </c>
      <c r="BG165" s="48">
        <v>0</v>
      </c>
      <c r="BH165" s="48">
        <v>0</v>
      </c>
      <c r="BI165" s="48">
        <v>1</v>
      </c>
      <c r="BJ165" s="48">
        <v>0</v>
      </c>
      <c r="BK165" s="48">
        <v>5078</v>
      </c>
      <c r="BL165" s="48">
        <v>6152</v>
      </c>
      <c r="BM165" s="48">
        <v>2730830</v>
      </c>
      <c r="BN165" s="48">
        <v>0</v>
      </c>
      <c r="BO165" s="48">
        <v>133248</v>
      </c>
      <c r="BP165" s="48">
        <v>16748</v>
      </c>
      <c r="BQ165" s="48">
        <v>0</v>
      </c>
      <c r="BR165" s="48">
        <v>16748</v>
      </c>
      <c r="BS165" s="48">
        <v>0</v>
      </c>
      <c r="BT165" s="48">
        <v>417512</v>
      </c>
      <c r="BU165" s="48">
        <v>0</v>
      </c>
      <c r="BV165" s="48">
        <v>417512</v>
      </c>
      <c r="BW165" s="48">
        <v>0</v>
      </c>
      <c r="BX165" s="48">
        <v>74784</v>
      </c>
      <c r="BY165" s="48">
        <v>0</v>
      </c>
      <c r="BZ165" s="48">
        <v>0</v>
      </c>
      <c r="CA165" s="48">
        <v>0</v>
      </c>
      <c r="CB165" s="48">
        <v>0</v>
      </c>
      <c r="CC165" s="48">
        <v>38966</v>
      </c>
      <c r="CD165" s="48">
        <v>0</v>
      </c>
      <c r="CE165" s="48">
        <v>113750</v>
      </c>
      <c r="CF165" s="48">
        <v>4557</v>
      </c>
      <c r="CG165" s="48">
        <v>0</v>
      </c>
      <c r="CH165" s="48">
        <v>0</v>
      </c>
      <c r="CI165" s="48">
        <v>0</v>
      </c>
      <c r="CJ165" s="48">
        <v>8792</v>
      </c>
      <c r="CK165" s="48">
        <v>1476</v>
      </c>
      <c r="CL165" s="48">
        <v>0</v>
      </c>
      <c r="CM165" s="48">
        <v>1476</v>
      </c>
      <c r="CN165" s="48">
        <v>0</v>
      </c>
      <c r="CO165" s="48">
        <v>0</v>
      </c>
      <c r="CP165" s="48">
        <v>0</v>
      </c>
      <c r="CQ165" s="48">
        <v>0</v>
      </c>
      <c r="CR165" s="48">
        <v>0</v>
      </c>
      <c r="CS165" s="48">
        <v>0</v>
      </c>
      <c r="CT165" s="48">
        <v>0</v>
      </c>
      <c r="CU165" s="48">
        <v>0</v>
      </c>
      <c r="CV165" s="48">
        <v>0</v>
      </c>
      <c r="CW165" s="48">
        <v>0</v>
      </c>
      <c r="CX165" s="48">
        <v>0</v>
      </c>
      <c r="CY165" s="48">
        <v>0</v>
      </c>
      <c r="CZ165" s="48">
        <v>0</v>
      </c>
      <c r="DA165" s="48">
        <v>0</v>
      </c>
      <c r="DB165" s="48">
        <v>0</v>
      </c>
      <c r="DC165" s="48">
        <v>0</v>
      </c>
      <c r="DD165" s="48">
        <v>0</v>
      </c>
      <c r="DE165" s="48">
        <v>0</v>
      </c>
      <c r="DF165" s="48">
        <v>0</v>
      </c>
      <c r="DG165" s="48">
        <v>0</v>
      </c>
      <c r="DH165" s="48">
        <v>8792</v>
      </c>
      <c r="DI165" s="48">
        <v>0</v>
      </c>
      <c r="DJ165" s="48">
        <v>0</v>
      </c>
      <c r="DK165" s="48">
        <v>0</v>
      </c>
      <c r="DL165" s="48">
        <v>0</v>
      </c>
      <c r="DM165" s="48">
        <v>0</v>
      </c>
      <c r="DN165" s="48">
        <v>0</v>
      </c>
      <c r="DO165" s="48">
        <v>0</v>
      </c>
      <c r="DP165" s="48">
        <v>0</v>
      </c>
      <c r="DQ165" s="48">
        <v>0</v>
      </c>
      <c r="DR165" s="48">
        <v>0</v>
      </c>
      <c r="DS165" s="48">
        <v>0</v>
      </c>
      <c r="DU165" s="48">
        <v>3284873</v>
      </c>
      <c r="DV165" s="48">
        <v>0</v>
      </c>
      <c r="DW165" s="48">
        <v>0</v>
      </c>
      <c r="DX165" s="48">
        <v>0</v>
      </c>
      <c r="DY165" s="48">
        <v>0</v>
      </c>
      <c r="DZ165" s="48">
        <v>286.61700000000002</v>
      </c>
      <c r="EA165" s="48">
        <v>128691</v>
      </c>
      <c r="EB165" s="48">
        <v>449</v>
      </c>
      <c r="EC165" s="48">
        <v>133248</v>
      </c>
      <c r="ED165" s="48">
        <v>0</v>
      </c>
      <c r="EE165" s="48">
        <v>3151625</v>
      </c>
      <c r="EG165" s="48">
        <v>0</v>
      </c>
      <c r="EH165" s="48">
        <v>0</v>
      </c>
      <c r="EI165" s="48">
        <v>0</v>
      </c>
      <c r="EJ165" s="48">
        <v>0</v>
      </c>
      <c r="EK165" s="48">
        <v>0</v>
      </c>
      <c r="EL165" s="48">
        <v>0</v>
      </c>
      <c r="EM165" s="48">
        <v>0</v>
      </c>
      <c r="EN165" s="48">
        <v>0</v>
      </c>
      <c r="EO165" s="48">
        <v>0</v>
      </c>
      <c r="EP165" s="48">
        <v>0</v>
      </c>
      <c r="EQ165" s="48">
        <v>0</v>
      </c>
      <c r="ER165" s="48">
        <v>0</v>
      </c>
      <c r="ES165" s="48">
        <v>0</v>
      </c>
      <c r="ET165" s="48">
        <v>0</v>
      </c>
      <c r="EU165" s="48">
        <v>0</v>
      </c>
      <c r="EV165" s="48">
        <v>0</v>
      </c>
      <c r="EW165" s="48">
        <v>0</v>
      </c>
      <c r="EX165" s="48">
        <v>3464420</v>
      </c>
      <c r="EY165" s="48">
        <v>213333</v>
      </c>
      <c r="EZ165" s="48">
        <v>3477769</v>
      </c>
      <c r="FA165" s="48">
        <v>0</v>
      </c>
      <c r="FB165" s="48">
        <v>0</v>
      </c>
      <c r="FC165" s="48">
        <v>0</v>
      </c>
      <c r="FD165" s="48">
        <v>99462</v>
      </c>
      <c r="FE165" s="48">
        <v>0</v>
      </c>
      <c r="FF165" s="48">
        <v>0</v>
      </c>
      <c r="FG165" s="48">
        <v>0</v>
      </c>
      <c r="FH165" s="48">
        <v>0</v>
      </c>
      <c r="FJ165" s="48">
        <v>0</v>
      </c>
      <c r="FK165" s="48">
        <v>0</v>
      </c>
      <c r="FL165" s="48">
        <v>0</v>
      </c>
      <c r="FM165" s="48">
        <v>0</v>
      </c>
      <c r="FO165" s="48">
        <v>0</v>
      </c>
      <c r="FP165" s="48">
        <v>0</v>
      </c>
      <c r="FQ165" s="48" t="s">
        <v>315</v>
      </c>
      <c r="FR165" s="48">
        <v>447.47500000000002</v>
      </c>
      <c r="FS165" s="48">
        <v>0</v>
      </c>
      <c r="FT165" s="48">
        <v>0</v>
      </c>
      <c r="FU165" s="48">
        <v>0</v>
      </c>
      <c r="FV165" s="48">
        <v>0</v>
      </c>
      <c r="FW165" s="48">
        <v>0</v>
      </c>
      <c r="FX165" s="48">
        <v>0</v>
      </c>
      <c r="FY165" s="48">
        <v>0</v>
      </c>
      <c r="FZ165" s="48">
        <v>0</v>
      </c>
      <c r="GA165" s="48">
        <v>0</v>
      </c>
      <c r="GB165" s="52">
        <v>5.3545445599999998E-2</v>
      </c>
      <c r="GC165" s="52">
        <v>4.68582762E-2</v>
      </c>
      <c r="GD165" s="48">
        <v>0</v>
      </c>
      <c r="GE165" s="48">
        <v>0</v>
      </c>
      <c r="GM165" s="48">
        <v>0</v>
      </c>
      <c r="GN165" s="48">
        <v>0</v>
      </c>
      <c r="GP165" s="48">
        <v>0</v>
      </c>
      <c r="GQ165" s="48">
        <v>0</v>
      </c>
      <c r="GR165" s="48">
        <v>0</v>
      </c>
      <c r="GS165" s="48">
        <v>664.35799999999995</v>
      </c>
      <c r="GT165" s="48">
        <v>3606460</v>
      </c>
      <c r="GU165" s="48">
        <v>0</v>
      </c>
      <c r="GV165" s="48">
        <v>3580283</v>
      </c>
      <c r="GW165" s="48">
        <v>0</v>
      </c>
      <c r="GX165" s="48">
        <v>0</v>
      </c>
      <c r="GY165" s="48">
        <v>0</v>
      </c>
      <c r="GZ165" s="48">
        <v>0</v>
      </c>
      <c r="HA165" s="48">
        <v>0</v>
      </c>
      <c r="HB165" s="48">
        <v>0</v>
      </c>
      <c r="HC165" s="48">
        <v>4804.7056220000004</v>
      </c>
      <c r="HD165" s="48">
        <v>443.89299999999997</v>
      </c>
      <c r="HE165" s="48">
        <v>1</v>
      </c>
      <c r="HF165" s="48">
        <v>0</v>
      </c>
      <c r="HG165" s="48">
        <v>5078</v>
      </c>
      <c r="HH165" s="48">
        <v>5078</v>
      </c>
      <c r="HI165" s="48">
        <v>1</v>
      </c>
      <c r="HJ165" s="48">
        <v>22.373750000000001</v>
      </c>
      <c r="HK165" s="48">
        <v>0</v>
      </c>
      <c r="HL165" s="48">
        <v>0</v>
      </c>
      <c r="HM165" s="48">
        <v>0</v>
      </c>
      <c r="HN165" s="48">
        <v>0</v>
      </c>
      <c r="HO165" s="48">
        <v>0</v>
      </c>
      <c r="HP165" s="48">
        <v>0</v>
      </c>
      <c r="HQ165" s="48">
        <v>0</v>
      </c>
      <c r="HR165" s="48">
        <v>0</v>
      </c>
      <c r="HS165" s="48">
        <v>0.97309000000000001</v>
      </c>
      <c r="HT165" s="48">
        <v>3192044</v>
      </c>
      <c r="HU165" s="48">
        <v>0</v>
      </c>
      <c r="HV165" s="48">
        <v>0</v>
      </c>
      <c r="HW165" s="48">
        <v>384046</v>
      </c>
      <c r="HX165" s="48">
        <v>192023</v>
      </c>
      <c r="HY165" s="48">
        <v>0</v>
      </c>
      <c r="IA165" s="48">
        <v>0</v>
      </c>
      <c r="IB165" s="48">
        <v>0</v>
      </c>
      <c r="IC165" s="48">
        <v>0</v>
      </c>
      <c r="ID165" s="48">
        <v>0</v>
      </c>
      <c r="IE165" s="48">
        <v>0</v>
      </c>
      <c r="IF165" s="48">
        <v>0</v>
      </c>
      <c r="IG165" s="48">
        <v>0</v>
      </c>
      <c r="IH165" s="48">
        <v>3580283</v>
      </c>
      <c r="II165" s="48">
        <v>133248</v>
      </c>
      <c r="IJ165" s="48">
        <v>-102514</v>
      </c>
      <c r="IK165" s="48">
        <v>0</v>
      </c>
      <c r="IL165" s="48">
        <v>30734</v>
      </c>
      <c r="IP165" s="48">
        <v>9095</v>
      </c>
      <c r="IQ165" s="48">
        <v>0</v>
      </c>
      <c r="IR165" s="48">
        <v>0</v>
      </c>
      <c r="IS165" s="48">
        <v>0</v>
      </c>
      <c r="IT165" s="48">
        <v>0</v>
      </c>
      <c r="IU165" s="48">
        <v>0</v>
      </c>
      <c r="IV165" s="48">
        <v>1</v>
      </c>
      <c r="IW165" s="48">
        <v>0</v>
      </c>
      <c r="IX165" s="48">
        <v>0</v>
      </c>
    </row>
    <row r="166" spans="1:258" s="48" customFormat="1">
      <c r="A166" s="47">
        <v>170801</v>
      </c>
      <c r="C166" s="48">
        <v>4</v>
      </c>
      <c r="E166" s="48">
        <v>0</v>
      </c>
      <c r="F166" s="48" t="s">
        <v>330</v>
      </c>
      <c r="G166" s="48">
        <v>1</v>
      </c>
      <c r="H166" s="48">
        <v>0</v>
      </c>
      <c r="I166" s="48" t="s">
        <v>537</v>
      </c>
      <c r="J166" s="48">
        <v>0</v>
      </c>
      <c r="L166" s="48">
        <v>12</v>
      </c>
      <c r="M166" s="48" t="s">
        <v>538</v>
      </c>
      <c r="N166" s="48" t="s">
        <v>537</v>
      </c>
      <c r="O166" s="48" t="s">
        <v>537</v>
      </c>
      <c r="P166" s="48">
        <v>0</v>
      </c>
      <c r="R166" s="48">
        <v>387.77199999999999</v>
      </c>
      <c r="S166" s="48">
        <v>0</v>
      </c>
      <c r="T166" s="48">
        <v>0</v>
      </c>
      <c r="U166" s="48">
        <v>0.27300000000000002</v>
      </c>
      <c r="V166" s="48">
        <v>10.488</v>
      </c>
      <c r="W166" s="48">
        <v>0</v>
      </c>
      <c r="X166" s="48">
        <v>0</v>
      </c>
      <c r="Y166" s="48">
        <v>0</v>
      </c>
      <c r="Z166" s="48">
        <v>387.77199999999999</v>
      </c>
      <c r="AA166" s="48">
        <v>0</v>
      </c>
      <c r="AB166" s="48">
        <v>0</v>
      </c>
      <c r="AC166" s="48">
        <v>0</v>
      </c>
      <c r="AD166" s="48">
        <v>0</v>
      </c>
      <c r="AE166" s="48">
        <v>0</v>
      </c>
      <c r="AF166" s="48">
        <v>0</v>
      </c>
      <c r="AG166" s="48">
        <v>0</v>
      </c>
      <c r="AH166" s="48">
        <v>0</v>
      </c>
      <c r="AI166" s="48">
        <v>0</v>
      </c>
      <c r="AJ166" s="48">
        <v>0</v>
      </c>
      <c r="AK166" s="48">
        <v>0</v>
      </c>
      <c r="AL166" s="48">
        <v>0</v>
      </c>
      <c r="AM166" s="48">
        <v>0</v>
      </c>
      <c r="AN166" s="48">
        <v>0</v>
      </c>
      <c r="AO166" s="48">
        <v>0</v>
      </c>
      <c r="AP166" s="48">
        <v>0</v>
      </c>
      <c r="AQ166" s="48">
        <v>24</v>
      </c>
      <c r="AR166" s="48">
        <v>0</v>
      </c>
      <c r="AS166" s="48">
        <v>0</v>
      </c>
      <c r="AT166" s="48">
        <v>1.167</v>
      </c>
      <c r="AU166" s="48">
        <v>0</v>
      </c>
      <c r="AV166" s="48">
        <v>0</v>
      </c>
      <c r="AW166" s="48">
        <v>10.760999999999999</v>
      </c>
      <c r="AX166" s="48">
        <v>32.829000000000001</v>
      </c>
      <c r="AY166" s="48">
        <v>0</v>
      </c>
      <c r="AZ166" s="48">
        <v>0</v>
      </c>
      <c r="BA166" s="48">
        <v>0</v>
      </c>
      <c r="BB166" s="48">
        <v>377.01100000000002</v>
      </c>
      <c r="BC166" s="48">
        <v>406.17</v>
      </c>
      <c r="BD166" s="48">
        <v>120.85599999999999</v>
      </c>
      <c r="BE166" s="48">
        <v>0</v>
      </c>
      <c r="BF166" s="48">
        <v>0</v>
      </c>
      <c r="BG166" s="48">
        <v>0</v>
      </c>
      <c r="BH166" s="48">
        <v>0</v>
      </c>
      <c r="BI166" s="48">
        <v>1</v>
      </c>
      <c r="BJ166" s="48">
        <v>0</v>
      </c>
      <c r="BK166" s="48">
        <v>5078</v>
      </c>
      <c r="BL166" s="48">
        <v>6152</v>
      </c>
      <c r="BM166" s="48">
        <v>2319372</v>
      </c>
      <c r="BN166" s="48">
        <v>0</v>
      </c>
      <c r="BO166" s="48">
        <v>112067</v>
      </c>
      <c r="BP166" s="48">
        <v>74351</v>
      </c>
      <c r="BQ166" s="48">
        <v>0</v>
      </c>
      <c r="BR166" s="48">
        <v>74351</v>
      </c>
      <c r="BS166" s="48">
        <v>0</v>
      </c>
      <c r="BT166" s="48">
        <v>499752</v>
      </c>
      <c r="BU166" s="48">
        <v>0</v>
      </c>
      <c r="BV166" s="48">
        <v>499752</v>
      </c>
      <c r="BW166" s="48">
        <v>0</v>
      </c>
      <c r="BX166" s="48">
        <v>201964</v>
      </c>
      <c r="BY166" s="48">
        <v>0</v>
      </c>
      <c r="BZ166" s="48">
        <v>0</v>
      </c>
      <c r="CA166" s="48">
        <v>0</v>
      </c>
      <c r="CB166" s="48">
        <v>0</v>
      </c>
      <c r="CC166" s="48">
        <v>0</v>
      </c>
      <c r="CD166" s="48">
        <v>0</v>
      </c>
      <c r="CE166" s="48">
        <v>201964</v>
      </c>
      <c r="CF166" s="48">
        <v>0</v>
      </c>
      <c r="CG166" s="48">
        <v>0</v>
      </c>
      <c r="CH166" s="48">
        <v>0</v>
      </c>
      <c r="CI166" s="48">
        <v>0</v>
      </c>
      <c r="CJ166" s="48">
        <v>12292</v>
      </c>
      <c r="CK166" s="48">
        <v>0</v>
      </c>
      <c r="CL166" s="48">
        <v>0</v>
      </c>
      <c r="CM166" s="48">
        <v>0</v>
      </c>
      <c r="CN166" s="48">
        <v>0</v>
      </c>
      <c r="CO166" s="48">
        <v>0</v>
      </c>
      <c r="CP166" s="48">
        <v>0</v>
      </c>
      <c r="CQ166" s="48">
        <v>0</v>
      </c>
      <c r="CR166" s="48">
        <v>0</v>
      </c>
      <c r="CS166" s="48">
        <v>0</v>
      </c>
      <c r="CT166" s="48">
        <v>0</v>
      </c>
      <c r="CU166" s="48">
        <v>0</v>
      </c>
      <c r="CV166" s="48">
        <v>0</v>
      </c>
      <c r="CW166" s="48">
        <v>0</v>
      </c>
      <c r="CX166" s="48">
        <v>0</v>
      </c>
      <c r="CY166" s="48">
        <v>0</v>
      </c>
      <c r="CZ166" s="48">
        <v>0</v>
      </c>
      <c r="DA166" s="48">
        <v>0</v>
      </c>
      <c r="DB166" s="48">
        <v>0</v>
      </c>
      <c r="DC166" s="48">
        <v>0</v>
      </c>
      <c r="DD166" s="48">
        <v>0</v>
      </c>
      <c r="DE166" s="48">
        <v>0</v>
      </c>
      <c r="DF166" s="48">
        <v>0</v>
      </c>
      <c r="DG166" s="48">
        <v>0</v>
      </c>
      <c r="DH166" s="48">
        <v>12292</v>
      </c>
      <c r="DI166" s="48">
        <v>0</v>
      </c>
      <c r="DJ166" s="48">
        <v>139590</v>
      </c>
      <c r="DK166" s="48">
        <v>0</v>
      </c>
      <c r="DL166" s="48">
        <v>0</v>
      </c>
      <c r="DM166" s="48">
        <v>0</v>
      </c>
      <c r="DN166" s="48">
        <v>139590</v>
      </c>
      <c r="DO166" s="48">
        <v>0</v>
      </c>
      <c r="DP166" s="48">
        <v>0</v>
      </c>
      <c r="DQ166" s="48">
        <v>0</v>
      </c>
      <c r="DR166" s="48">
        <v>0</v>
      </c>
      <c r="DS166" s="48">
        <v>139590</v>
      </c>
      <c r="DU166" s="48">
        <v>3235029</v>
      </c>
      <c r="DV166" s="48">
        <v>0</v>
      </c>
      <c r="DW166" s="48">
        <v>0</v>
      </c>
      <c r="DX166" s="48">
        <v>0</v>
      </c>
      <c r="DY166" s="48">
        <v>0</v>
      </c>
      <c r="DZ166" s="48">
        <v>286.61700000000002</v>
      </c>
      <c r="EA166" s="48">
        <v>112067</v>
      </c>
      <c r="EB166" s="48">
        <v>391</v>
      </c>
      <c r="EC166" s="48">
        <v>112067</v>
      </c>
      <c r="ED166" s="48">
        <v>0</v>
      </c>
      <c r="EE166" s="48">
        <v>3122962</v>
      </c>
      <c r="EG166" s="48">
        <v>0</v>
      </c>
      <c r="EH166" s="48">
        <v>0</v>
      </c>
      <c r="EI166" s="48">
        <v>0</v>
      </c>
      <c r="EJ166" s="48">
        <v>0</v>
      </c>
      <c r="EK166" s="48">
        <v>0</v>
      </c>
      <c r="EL166" s="48">
        <v>0</v>
      </c>
      <c r="EM166" s="48">
        <v>0</v>
      </c>
      <c r="EN166" s="48">
        <v>0</v>
      </c>
      <c r="EO166" s="48">
        <v>0</v>
      </c>
      <c r="EP166" s="48">
        <v>0</v>
      </c>
      <c r="EQ166" s="48">
        <v>0</v>
      </c>
      <c r="ER166" s="48">
        <v>0</v>
      </c>
      <c r="ES166" s="48">
        <v>0</v>
      </c>
      <c r="ET166" s="48">
        <v>0</v>
      </c>
      <c r="EU166" s="48">
        <v>0</v>
      </c>
      <c r="EV166" s="48">
        <v>0</v>
      </c>
      <c r="EW166" s="48">
        <v>0</v>
      </c>
      <c r="EX166" s="48">
        <v>3418129</v>
      </c>
      <c r="EY166" s="48">
        <v>201310</v>
      </c>
      <c r="EZ166" s="48">
        <v>3430421</v>
      </c>
      <c r="FA166" s="48">
        <v>0</v>
      </c>
      <c r="FB166" s="48">
        <v>0</v>
      </c>
      <c r="FC166" s="48">
        <v>0</v>
      </c>
      <c r="FD166" s="48">
        <v>93857</v>
      </c>
      <c r="FE166" s="48">
        <v>0</v>
      </c>
      <c r="FF166" s="48">
        <v>0</v>
      </c>
      <c r="FG166" s="48">
        <v>0</v>
      </c>
      <c r="FH166" s="48">
        <v>0</v>
      </c>
      <c r="FJ166" s="48">
        <v>0</v>
      </c>
      <c r="FK166" s="48">
        <v>0</v>
      </c>
      <c r="FL166" s="48">
        <v>0</v>
      </c>
      <c r="FM166" s="48">
        <v>0</v>
      </c>
      <c r="FO166" s="48">
        <v>0</v>
      </c>
      <c r="FP166" s="48">
        <v>0</v>
      </c>
      <c r="FQ166" s="48" t="s">
        <v>284</v>
      </c>
      <c r="FR166" s="48">
        <v>387.77199999999999</v>
      </c>
      <c r="FS166" s="48">
        <v>0</v>
      </c>
      <c r="FT166" s="48">
        <v>0</v>
      </c>
      <c r="FU166" s="48">
        <v>0</v>
      </c>
      <c r="FV166" s="48">
        <v>0</v>
      </c>
      <c r="FW166" s="48">
        <v>0</v>
      </c>
      <c r="FX166" s="48">
        <v>0</v>
      </c>
      <c r="FY166" s="48">
        <v>0</v>
      </c>
      <c r="FZ166" s="48">
        <v>0</v>
      </c>
      <c r="GA166" s="48">
        <v>0</v>
      </c>
      <c r="GB166" s="52">
        <v>5.3545445599999998E-2</v>
      </c>
      <c r="GC166" s="52">
        <v>4.68582762E-2</v>
      </c>
      <c r="GD166" s="48">
        <v>0</v>
      </c>
      <c r="GE166" s="48">
        <v>0</v>
      </c>
      <c r="GM166" s="48">
        <v>0</v>
      </c>
      <c r="GN166" s="48">
        <v>0</v>
      </c>
      <c r="GP166" s="48">
        <v>0</v>
      </c>
      <c r="GQ166" s="48">
        <v>0</v>
      </c>
      <c r="GR166" s="48">
        <v>0</v>
      </c>
      <c r="GS166" s="48">
        <v>626.91499999999996</v>
      </c>
      <c r="GT166" s="48">
        <v>3542488</v>
      </c>
      <c r="GU166" s="48">
        <v>0</v>
      </c>
      <c r="GV166" s="48">
        <v>3371467</v>
      </c>
      <c r="GW166" s="48">
        <v>0</v>
      </c>
      <c r="GX166" s="48">
        <v>0</v>
      </c>
      <c r="GY166" s="48">
        <v>0</v>
      </c>
      <c r="GZ166" s="48">
        <v>0</v>
      </c>
      <c r="HA166" s="48">
        <v>0</v>
      </c>
      <c r="HB166" s="48">
        <v>0</v>
      </c>
      <c r="HC166" s="48">
        <v>4804.7056220000004</v>
      </c>
      <c r="HD166" s="48">
        <v>377.01100000000002</v>
      </c>
      <c r="HE166" s="48">
        <v>1</v>
      </c>
      <c r="HF166" s="48">
        <v>0</v>
      </c>
      <c r="HG166" s="48">
        <v>5078</v>
      </c>
      <c r="HH166" s="48">
        <v>5078</v>
      </c>
      <c r="HI166" s="48">
        <v>1</v>
      </c>
      <c r="HJ166" s="48">
        <v>19.3886</v>
      </c>
      <c r="HK166" s="48">
        <v>0</v>
      </c>
      <c r="HL166" s="48">
        <v>0</v>
      </c>
      <c r="HM166" s="48">
        <v>0</v>
      </c>
      <c r="HN166" s="48">
        <v>0</v>
      </c>
      <c r="HO166" s="48">
        <v>0</v>
      </c>
      <c r="HP166" s="48">
        <v>0</v>
      </c>
      <c r="HQ166" s="48">
        <v>0</v>
      </c>
      <c r="HR166" s="48">
        <v>0</v>
      </c>
      <c r="HS166" s="48">
        <v>0.97309000000000001</v>
      </c>
      <c r="HT166" s="48">
        <v>3012142</v>
      </c>
      <c r="HU166" s="48">
        <v>0</v>
      </c>
      <c r="HV166" s="48">
        <v>0</v>
      </c>
      <c r="HW166" s="48">
        <v>384046</v>
      </c>
      <c r="HX166" s="48">
        <v>192023</v>
      </c>
      <c r="HY166" s="48">
        <v>0</v>
      </c>
      <c r="IA166" s="48">
        <v>0</v>
      </c>
      <c r="IB166" s="48">
        <v>0</v>
      </c>
      <c r="IC166" s="48">
        <v>0</v>
      </c>
      <c r="ID166" s="48">
        <v>0</v>
      </c>
      <c r="IE166" s="48">
        <v>0</v>
      </c>
      <c r="IF166" s="48">
        <v>0</v>
      </c>
      <c r="IG166" s="48">
        <v>0</v>
      </c>
      <c r="IH166" s="48">
        <v>3371467</v>
      </c>
      <c r="II166" s="48">
        <v>112067</v>
      </c>
      <c r="IJ166" s="48">
        <v>58954</v>
      </c>
      <c r="IK166" s="48">
        <v>0</v>
      </c>
      <c r="IL166" s="48">
        <v>171021</v>
      </c>
      <c r="IP166" s="48">
        <v>9095</v>
      </c>
      <c r="IQ166" s="48">
        <v>0</v>
      </c>
      <c r="IR166" s="48">
        <v>0</v>
      </c>
      <c r="IS166" s="48">
        <v>0</v>
      </c>
      <c r="IT166" s="48">
        <v>0</v>
      </c>
      <c r="IU166" s="48">
        <v>0</v>
      </c>
      <c r="IV166" s="48">
        <v>1</v>
      </c>
      <c r="IW166" s="48">
        <v>0</v>
      </c>
      <c r="IX166" s="48">
        <v>0</v>
      </c>
    </row>
    <row r="167" spans="1:258" s="48" customFormat="1">
      <c r="A167" s="47">
        <v>174801</v>
      </c>
      <c r="C167" s="48">
        <v>4</v>
      </c>
      <c r="E167" s="48">
        <v>0</v>
      </c>
      <c r="F167" s="48" t="s">
        <v>330</v>
      </c>
      <c r="G167" s="48">
        <v>1</v>
      </c>
      <c r="H167" s="48">
        <v>0</v>
      </c>
      <c r="I167" s="48" t="s">
        <v>537</v>
      </c>
      <c r="J167" s="48">
        <v>0</v>
      </c>
      <c r="L167" s="48">
        <v>12</v>
      </c>
      <c r="M167" s="48" t="s">
        <v>538</v>
      </c>
      <c r="N167" s="48" t="s">
        <v>537</v>
      </c>
      <c r="O167" s="48" t="s">
        <v>537</v>
      </c>
      <c r="P167" s="48">
        <v>0</v>
      </c>
      <c r="R167" s="48">
        <v>247.93700000000001</v>
      </c>
      <c r="S167" s="48">
        <v>0</v>
      </c>
      <c r="T167" s="48">
        <v>0</v>
      </c>
      <c r="U167" s="48">
        <v>0.39400000000000002</v>
      </c>
      <c r="V167" s="48">
        <v>0.47399999999999998</v>
      </c>
      <c r="W167" s="48">
        <v>0</v>
      </c>
      <c r="X167" s="48">
        <v>0</v>
      </c>
      <c r="Y167" s="48">
        <v>0</v>
      </c>
      <c r="Z167" s="48">
        <v>247.93700000000001</v>
      </c>
      <c r="AA167" s="48">
        <v>0</v>
      </c>
      <c r="AB167" s="48">
        <v>0</v>
      </c>
      <c r="AC167" s="48">
        <v>0</v>
      </c>
      <c r="AD167" s="48">
        <v>0</v>
      </c>
      <c r="AE167" s="48">
        <v>0</v>
      </c>
      <c r="AF167" s="48">
        <v>0</v>
      </c>
      <c r="AG167" s="48">
        <v>1.073</v>
      </c>
      <c r="AH167" s="48">
        <v>0</v>
      </c>
      <c r="AI167" s="48">
        <v>0</v>
      </c>
      <c r="AJ167" s="48">
        <v>0</v>
      </c>
      <c r="AK167" s="48">
        <v>0</v>
      </c>
      <c r="AL167" s="48">
        <v>0</v>
      </c>
      <c r="AM167" s="48">
        <v>0</v>
      </c>
      <c r="AN167" s="48">
        <v>0</v>
      </c>
      <c r="AO167" s="48">
        <v>0</v>
      </c>
      <c r="AP167" s="48">
        <v>0</v>
      </c>
      <c r="AQ167" s="48">
        <v>0</v>
      </c>
      <c r="AR167" s="48">
        <v>0</v>
      </c>
      <c r="AS167" s="48">
        <v>0</v>
      </c>
      <c r="AT167" s="48">
        <v>0</v>
      </c>
      <c r="AU167" s="48">
        <v>0</v>
      </c>
      <c r="AV167" s="48">
        <v>0</v>
      </c>
      <c r="AW167" s="48">
        <v>0.86799999999999999</v>
      </c>
      <c r="AX167" s="48">
        <v>3.3919999999999999</v>
      </c>
      <c r="AY167" s="48">
        <v>0</v>
      </c>
      <c r="AZ167" s="48">
        <v>0</v>
      </c>
      <c r="BA167" s="48">
        <v>0</v>
      </c>
      <c r="BB167" s="48">
        <v>247.06899999999999</v>
      </c>
      <c r="BC167" s="48">
        <v>25</v>
      </c>
      <c r="BD167" s="48">
        <v>1.8220000000000001</v>
      </c>
      <c r="BE167" s="48">
        <v>0</v>
      </c>
      <c r="BF167" s="48">
        <v>0</v>
      </c>
      <c r="BG167" s="48">
        <v>0</v>
      </c>
      <c r="BH167" s="48">
        <v>12</v>
      </c>
      <c r="BI167" s="48">
        <v>1</v>
      </c>
      <c r="BJ167" s="48">
        <v>0</v>
      </c>
      <c r="BK167" s="48">
        <v>5078</v>
      </c>
      <c r="BL167" s="48">
        <v>6152</v>
      </c>
      <c r="BM167" s="48">
        <v>1519968</v>
      </c>
      <c r="BN167" s="48">
        <v>0</v>
      </c>
      <c r="BO167" s="48">
        <v>71081</v>
      </c>
      <c r="BP167" s="48">
        <v>1121</v>
      </c>
      <c r="BQ167" s="48">
        <v>0</v>
      </c>
      <c r="BR167" s="48">
        <v>1121</v>
      </c>
      <c r="BS167" s="48">
        <v>0</v>
      </c>
      <c r="BT167" s="48">
        <v>30760</v>
      </c>
      <c r="BU167" s="48">
        <v>0</v>
      </c>
      <c r="BV167" s="48">
        <v>30760</v>
      </c>
      <c r="BW167" s="48">
        <v>0</v>
      </c>
      <c r="BX167" s="48">
        <v>20868</v>
      </c>
      <c r="BY167" s="48">
        <v>0</v>
      </c>
      <c r="BZ167" s="48">
        <v>0</v>
      </c>
      <c r="CA167" s="48">
        <v>0</v>
      </c>
      <c r="CB167" s="48">
        <v>0</v>
      </c>
      <c r="CC167" s="48">
        <v>7261</v>
      </c>
      <c r="CD167" s="48">
        <v>0</v>
      </c>
      <c r="CE167" s="48">
        <v>28129</v>
      </c>
      <c r="CF167" s="48">
        <v>0</v>
      </c>
      <c r="CG167" s="48">
        <v>0</v>
      </c>
      <c r="CH167" s="48">
        <v>0</v>
      </c>
      <c r="CI167" s="48">
        <v>0</v>
      </c>
      <c r="CJ167" s="48">
        <v>0</v>
      </c>
      <c r="CK167" s="48">
        <v>0</v>
      </c>
      <c r="CL167" s="48">
        <v>0</v>
      </c>
      <c r="CM167" s="48">
        <v>0</v>
      </c>
      <c r="CN167" s="48">
        <v>0</v>
      </c>
      <c r="CO167" s="48">
        <v>0</v>
      </c>
      <c r="CP167" s="48">
        <v>0</v>
      </c>
      <c r="CQ167" s="48">
        <v>0</v>
      </c>
      <c r="CR167" s="48">
        <v>0</v>
      </c>
      <c r="CS167" s="48">
        <v>0</v>
      </c>
      <c r="CT167" s="48">
        <v>0</v>
      </c>
      <c r="CU167" s="48">
        <v>0</v>
      </c>
      <c r="CV167" s="48">
        <v>0</v>
      </c>
      <c r="CW167" s="48">
        <v>0</v>
      </c>
      <c r="CX167" s="48">
        <v>0</v>
      </c>
      <c r="CY167" s="48">
        <v>0</v>
      </c>
      <c r="CZ167" s="48">
        <v>0</v>
      </c>
      <c r="DA167" s="48">
        <v>0</v>
      </c>
      <c r="DB167" s="48">
        <v>0</v>
      </c>
      <c r="DC167" s="48">
        <v>0</v>
      </c>
      <c r="DD167" s="48">
        <v>0</v>
      </c>
      <c r="DE167" s="48">
        <v>0</v>
      </c>
      <c r="DF167" s="48">
        <v>0</v>
      </c>
      <c r="DG167" s="48">
        <v>0</v>
      </c>
      <c r="DH167" s="48">
        <v>0</v>
      </c>
      <c r="DI167" s="48">
        <v>0</v>
      </c>
      <c r="DJ167" s="48">
        <v>0</v>
      </c>
      <c r="DK167" s="48">
        <v>0</v>
      </c>
      <c r="DL167" s="48">
        <v>0</v>
      </c>
      <c r="DM167" s="48">
        <v>0</v>
      </c>
      <c r="DN167" s="48">
        <v>0</v>
      </c>
      <c r="DO167" s="48">
        <v>0</v>
      </c>
      <c r="DP167" s="48">
        <v>0</v>
      </c>
      <c r="DQ167" s="48">
        <v>0</v>
      </c>
      <c r="DR167" s="48">
        <v>0</v>
      </c>
      <c r="DS167" s="48">
        <v>0</v>
      </c>
      <c r="DU167" s="48">
        <v>1579978</v>
      </c>
      <c r="DV167" s="48">
        <v>0</v>
      </c>
      <c r="DW167" s="48">
        <v>0</v>
      </c>
      <c r="DX167" s="48">
        <v>0</v>
      </c>
      <c r="DY167" s="48">
        <v>0</v>
      </c>
      <c r="DZ167" s="48">
        <v>286.61700000000002</v>
      </c>
      <c r="EA167" s="48">
        <v>71081</v>
      </c>
      <c r="EB167" s="48">
        <v>248</v>
      </c>
      <c r="EC167" s="48">
        <v>71081</v>
      </c>
      <c r="ED167" s="48">
        <v>0</v>
      </c>
      <c r="EE167" s="48">
        <v>1508897</v>
      </c>
      <c r="EG167" s="48">
        <v>0</v>
      </c>
      <c r="EH167" s="48">
        <v>0</v>
      </c>
      <c r="EI167" s="48">
        <v>0</v>
      </c>
      <c r="EJ167" s="48">
        <v>0</v>
      </c>
      <c r="EK167" s="48">
        <v>0</v>
      </c>
      <c r="EL167" s="48">
        <v>0</v>
      </c>
      <c r="EM167" s="48">
        <v>0</v>
      </c>
      <c r="EN167" s="48">
        <v>0</v>
      </c>
      <c r="EO167" s="48">
        <v>0</v>
      </c>
      <c r="EP167" s="48">
        <v>0</v>
      </c>
      <c r="EQ167" s="48">
        <v>0</v>
      </c>
      <c r="ER167" s="48">
        <v>0</v>
      </c>
      <c r="ES167" s="48">
        <v>0</v>
      </c>
      <c r="ET167" s="48">
        <v>0</v>
      </c>
      <c r="EU167" s="48">
        <v>0</v>
      </c>
      <c r="EV167" s="48">
        <v>0</v>
      </c>
      <c r="EW167" s="48">
        <v>0</v>
      </c>
      <c r="EX167" s="48">
        <v>1659557</v>
      </c>
      <c r="EY167" s="48">
        <v>102753</v>
      </c>
      <c r="EZ167" s="48">
        <v>1659557</v>
      </c>
      <c r="FA167" s="48">
        <v>0</v>
      </c>
      <c r="FB167" s="48">
        <v>0</v>
      </c>
      <c r="FC167" s="48">
        <v>0</v>
      </c>
      <c r="FD167" s="48">
        <v>47907</v>
      </c>
      <c r="FE167" s="48">
        <v>0</v>
      </c>
      <c r="FF167" s="48">
        <v>0</v>
      </c>
      <c r="FG167" s="48">
        <v>0</v>
      </c>
      <c r="FH167" s="48">
        <v>0</v>
      </c>
      <c r="FJ167" s="48">
        <v>0</v>
      </c>
      <c r="FK167" s="48">
        <v>0</v>
      </c>
      <c r="FL167" s="48">
        <v>0</v>
      </c>
      <c r="FM167" s="48">
        <v>0</v>
      </c>
      <c r="FO167" s="48">
        <v>0</v>
      </c>
      <c r="FP167" s="48">
        <v>0</v>
      </c>
      <c r="FQ167" s="48" t="s">
        <v>35</v>
      </c>
      <c r="FR167" s="48">
        <v>247.93700000000001</v>
      </c>
      <c r="FS167" s="48">
        <v>0</v>
      </c>
      <c r="FT167" s="48">
        <v>0</v>
      </c>
      <c r="FU167" s="48">
        <v>0</v>
      </c>
      <c r="FV167" s="48">
        <v>0</v>
      </c>
      <c r="FW167" s="48">
        <v>0</v>
      </c>
      <c r="FX167" s="48">
        <v>0</v>
      </c>
      <c r="FY167" s="48">
        <v>0</v>
      </c>
      <c r="FZ167" s="48">
        <v>0</v>
      </c>
      <c r="GA167" s="48">
        <v>0</v>
      </c>
      <c r="GB167" s="52">
        <v>5.3545445599999998E-2</v>
      </c>
      <c r="GC167" s="52">
        <v>4.68582762E-2</v>
      </c>
      <c r="GD167" s="48">
        <v>0</v>
      </c>
      <c r="GE167" s="48">
        <v>0</v>
      </c>
      <c r="GM167" s="48">
        <v>0</v>
      </c>
      <c r="GN167" s="48">
        <v>0</v>
      </c>
      <c r="GP167" s="48">
        <v>0</v>
      </c>
      <c r="GQ167" s="48">
        <v>0</v>
      </c>
      <c r="GR167" s="48">
        <v>0</v>
      </c>
      <c r="GS167" s="48">
        <v>319.99099999999999</v>
      </c>
      <c r="GT167" s="48">
        <v>1730638</v>
      </c>
      <c r="GU167" s="48">
        <v>0</v>
      </c>
      <c r="GV167" s="48">
        <v>1670544</v>
      </c>
      <c r="GW167" s="48">
        <v>0</v>
      </c>
      <c r="GX167" s="48">
        <v>0</v>
      </c>
      <c r="GY167" s="48">
        <v>0</v>
      </c>
      <c r="GZ167" s="48">
        <v>0</v>
      </c>
      <c r="HA167" s="48">
        <v>0</v>
      </c>
      <c r="HB167" s="48">
        <v>0</v>
      </c>
      <c r="HC167" s="48">
        <v>4804.7056220000004</v>
      </c>
      <c r="HD167" s="48">
        <v>247.06899999999999</v>
      </c>
      <c r="HE167" s="48">
        <v>1</v>
      </c>
      <c r="HF167" s="48">
        <v>0</v>
      </c>
      <c r="HG167" s="48">
        <v>5078</v>
      </c>
      <c r="HH167" s="48">
        <v>5078</v>
      </c>
      <c r="HI167" s="48">
        <v>1</v>
      </c>
      <c r="HJ167" s="48">
        <v>12.396850000000001</v>
      </c>
      <c r="HK167" s="48">
        <v>0</v>
      </c>
      <c r="HL167" s="48">
        <v>0</v>
      </c>
      <c r="HM167" s="48">
        <v>0</v>
      </c>
      <c r="HN167" s="48">
        <v>0</v>
      </c>
      <c r="HO167" s="48">
        <v>0</v>
      </c>
      <c r="HP167" s="48">
        <v>0</v>
      </c>
      <c r="HQ167" s="48">
        <v>0</v>
      </c>
      <c r="HR167" s="48">
        <v>0</v>
      </c>
      <c r="HS167" s="48">
        <v>0.97309000000000001</v>
      </c>
      <c r="HT167" s="48">
        <v>1537461</v>
      </c>
      <c r="HU167" s="48">
        <v>0</v>
      </c>
      <c r="HV167" s="48">
        <v>0</v>
      </c>
      <c r="HW167" s="48">
        <v>384046</v>
      </c>
      <c r="HX167" s="48">
        <v>192023</v>
      </c>
      <c r="HY167" s="48">
        <v>0</v>
      </c>
      <c r="IA167" s="48">
        <v>0</v>
      </c>
      <c r="IB167" s="48">
        <v>0</v>
      </c>
      <c r="IC167" s="48">
        <v>0</v>
      </c>
      <c r="ID167" s="48">
        <v>0</v>
      </c>
      <c r="IE167" s="48">
        <v>0</v>
      </c>
      <c r="IF167" s="48">
        <v>0</v>
      </c>
      <c r="IG167" s="48">
        <v>0</v>
      </c>
      <c r="IH167" s="48">
        <v>1670544</v>
      </c>
      <c r="II167" s="48">
        <v>71081</v>
      </c>
      <c r="IJ167" s="48">
        <v>-10987</v>
      </c>
      <c r="IK167" s="48">
        <v>0</v>
      </c>
      <c r="IL167" s="48">
        <v>60094</v>
      </c>
      <c r="IP167" s="48">
        <v>9095</v>
      </c>
      <c r="IQ167" s="48">
        <v>0</v>
      </c>
      <c r="IR167" s="48">
        <v>0</v>
      </c>
      <c r="IS167" s="48">
        <v>0</v>
      </c>
      <c r="IT167" s="48">
        <v>0</v>
      </c>
      <c r="IU167" s="48">
        <v>0</v>
      </c>
      <c r="IV167" s="48">
        <v>1</v>
      </c>
      <c r="IW167" s="48">
        <v>0</v>
      </c>
      <c r="IX167" s="48">
        <v>0</v>
      </c>
    </row>
    <row r="168" spans="1:258" s="48" customFormat="1">
      <c r="A168" s="47">
        <v>178801</v>
      </c>
      <c r="C168" s="48">
        <v>4</v>
      </c>
      <c r="E168" s="48">
        <v>0</v>
      </c>
      <c r="F168" s="48" t="s">
        <v>330</v>
      </c>
      <c r="G168" s="48">
        <v>1</v>
      </c>
      <c r="H168" s="48">
        <v>0</v>
      </c>
      <c r="I168" s="48" t="s">
        <v>537</v>
      </c>
      <c r="J168" s="48">
        <v>0</v>
      </c>
      <c r="L168" s="48">
        <v>12</v>
      </c>
      <c r="M168" s="48" t="s">
        <v>538</v>
      </c>
      <c r="N168" s="48" t="s">
        <v>537</v>
      </c>
      <c r="O168" s="48" t="s">
        <v>537</v>
      </c>
      <c r="P168" s="48">
        <v>0</v>
      </c>
      <c r="R168" s="48">
        <v>191.01400000000001</v>
      </c>
      <c r="S168" s="48">
        <v>0</v>
      </c>
      <c r="T168" s="48">
        <v>0</v>
      </c>
      <c r="U168" s="48">
        <v>0</v>
      </c>
      <c r="V168" s="48">
        <v>0</v>
      </c>
      <c r="W168" s="48">
        <v>0</v>
      </c>
      <c r="X168" s="48">
        <v>0</v>
      </c>
      <c r="Y168" s="48">
        <v>0</v>
      </c>
      <c r="Z168" s="48">
        <v>191.01400000000001</v>
      </c>
      <c r="AA168" s="48">
        <v>0</v>
      </c>
      <c r="AB168" s="48">
        <v>0</v>
      </c>
      <c r="AC168" s="48">
        <v>0</v>
      </c>
      <c r="AD168" s="48">
        <v>43.15</v>
      </c>
      <c r="AE168" s="48">
        <v>0.27900000000000003</v>
      </c>
      <c r="AF168" s="48">
        <v>0</v>
      </c>
      <c r="AG168" s="48">
        <v>6.5679999999999996</v>
      </c>
      <c r="AH168" s="48">
        <v>0</v>
      </c>
      <c r="AI168" s="48">
        <v>0</v>
      </c>
      <c r="AJ168" s="48">
        <v>0</v>
      </c>
      <c r="AK168" s="48">
        <v>0</v>
      </c>
      <c r="AL168" s="48">
        <v>0</v>
      </c>
      <c r="AM168" s="48">
        <v>0</v>
      </c>
      <c r="AN168" s="48">
        <v>0</v>
      </c>
      <c r="AO168" s="48">
        <v>0</v>
      </c>
      <c r="AP168" s="48">
        <v>0</v>
      </c>
      <c r="AQ168" s="48">
        <v>0</v>
      </c>
      <c r="AR168" s="48">
        <v>0</v>
      </c>
      <c r="AS168" s="48">
        <v>0</v>
      </c>
      <c r="AT168" s="48">
        <v>0</v>
      </c>
      <c r="AU168" s="48">
        <v>0</v>
      </c>
      <c r="AV168" s="48">
        <v>0</v>
      </c>
      <c r="AW168" s="48">
        <v>0</v>
      </c>
      <c r="AX168" s="48">
        <v>0</v>
      </c>
      <c r="AY168" s="48">
        <v>0</v>
      </c>
      <c r="AZ168" s="48">
        <v>0</v>
      </c>
      <c r="BA168" s="48">
        <v>6.5190000000000001</v>
      </c>
      <c r="BB168" s="48">
        <v>184.495</v>
      </c>
      <c r="BC168" s="48">
        <v>210.83</v>
      </c>
      <c r="BD168" s="48">
        <v>67.908000000000001</v>
      </c>
      <c r="BE168" s="48">
        <v>0</v>
      </c>
      <c r="BF168" s="48">
        <v>0</v>
      </c>
      <c r="BG168" s="48">
        <v>0</v>
      </c>
      <c r="BH168" s="48">
        <v>0</v>
      </c>
      <c r="BI168" s="48">
        <v>1</v>
      </c>
      <c r="BJ168" s="48">
        <v>0</v>
      </c>
      <c r="BK168" s="48">
        <v>5078</v>
      </c>
      <c r="BL168" s="48">
        <v>6152</v>
      </c>
      <c r="BM168" s="48">
        <v>1135013</v>
      </c>
      <c r="BN168" s="48">
        <v>0</v>
      </c>
      <c r="BO168" s="48">
        <v>66610</v>
      </c>
      <c r="BP168" s="48">
        <v>41777</v>
      </c>
      <c r="BQ168" s="48">
        <v>0</v>
      </c>
      <c r="BR168" s="48">
        <v>41777</v>
      </c>
      <c r="BS168" s="48">
        <v>0</v>
      </c>
      <c r="BT168" s="48">
        <v>259405</v>
      </c>
      <c r="BU168" s="48">
        <v>0</v>
      </c>
      <c r="BV168" s="48">
        <v>263542</v>
      </c>
      <c r="BW168" s="48">
        <v>4137</v>
      </c>
      <c r="BX168" s="48">
        <v>0</v>
      </c>
      <c r="BY168" s="48">
        <v>0</v>
      </c>
      <c r="BZ168" s="48">
        <v>0</v>
      </c>
      <c r="CA168" s="48">
        <v>0</v>
      </c>
      <c r="CB168" s="48">
        <v>0</v>
      </c>
      <c r="CC168" s="48">
        <v>44447</v>
      </c>
      <c r="CD168" s="48">
        <v>0</v>
      </c>
      <c r="CE168" s="48">
        <v>44447</v>
      </c>
      <c r="CF168" s="48">
        <v>11866</v>
      </c>
      <c r="CG168" s="48">
        <v>54142</v>
      </c>
      <c r="CH168" s="48">
        <v>0</v>
      </c>
      <c r="CI168" s="48">
        <v>54142</v>
      </c>
      <c r="CJ168" s="48">
        <v>0</v>
      </c>
      <c r="CK168" s="48">
        <v>0</v>
      </c>
      <c r="CL168" s="48">
        <v>0</v>
      </c>
      <c r="CM168" s="48">
        <v>0</v>
      </c>
      <c r="CN168" s="48">
        <v>0</v>
      </c>
      <c r="CO168" s="48">
        <v>0</v>
      </c>
      <c r="CP168" s="48">
        <v>0</v>
      </c>
      <c r="CQ168" s="48">
        <v>0</v>
      </c>
      <c r="CR168" s="48">
        <v>0</v>
      </c>
      <c r="CS168" s="48">
        <v>0</v>
      </c>
      <c r="CT168" s="48">
        <v>0</v>
      </c>
      <c r="CU168" s="48">
        <v>0</v>
      </c>
      <c r="CV168" s="48">
        <v>0</v>
      </c>
      <c r="CW168" s="48">
        <v>0</v>
      </c>
      <c r="CX168" s="48">
        <v>0</v>
      </c>
      <c r="CY168" s="48">
        <v>0</v>
      </c>
      <c r="CZ168" s="48">
        <v>0</v>
      </c>
      <c r="DA168" s="48">
        <v>0</v>
      </c>
      <c r="DB168" s="48">
        <v>0</v>
      </c>
      <c r="DC168" s="48">
        <v>0</v>
      </c>
      <c r="DD168" s="48">
        <v>0</v>
      </c>
      <c r="DE168" s="48">
        <v>0</v>
      </c>
      <c r="DF168" s="48">
        <v>0</v>
      </c>
      <c r="DG168" s="48">
        <v>0</v>
      </c>
      <c r="DH168" s="48">
        <v>0</v>
      </c>
      <c r="DI168" s="48">
        <v>0</v>
      </c>
      <c r="DJ168" s="48">
        <v>0</v>
      </c>
      <c r="DK168" s="48">
        <v>0</v>
      </c>
      <c r="DL168" s="48">
        <v>0</v>
      </c>
      <c r="DM168" s="48">
        <v>0</v>
      </c>
      <c r="DN168" s="48">
        <v>0</v>
      </c>
      <c r="DO168" s="48">
        <v>0</v>
      </c>
      <c r="DP168" s="48">
        <v>0</v>
      </c>
      <c r="DQ168" s="48">
        <v>0</v>
      </c>
      <c r="DR168" s="48">
        <v>0</v>
      </c>
      <c r="DS168" s="48">
        <v>0</v>
      </c>
      <c r="DU168" s="48">
        <v>1550787</v>
      </c>
      <c r="DV168" s="48">
        <v>0</v>
      </c>
      <c r="DW168" s="48">
        <v>0</v>
      </c>
      <c r="DX168" s="48">
        <v>0</v>
      </c>
      <c r="DY168" s="48">
        <v>0</v>
      </c>
      <c r="DZ168" s="48">
        <v>286.61700000000002</v>
      </c>
      <c r="EA168" s="48">
        <v>54744</v>
      </c>
      <c r="EB168" s="48">
        <v>191</v>
      </c>
      <c r="EC168" s="48">
        <v>66610</v>
      </c>
      <c r="ED168" s="48">
        <v>0</v>
      </c>
      <c r="EE168" s="48">
        <v>1484177</v>
      </c>
      <c r="EG168" s="48">
        <v>0</v>
      </c>
      <c r="EH168" s="48">
        <v>0</v>
      </c>
      <c r="EI168" s="48">
        <v>0</v>
      </c>
      <c r="EJ168" s="48">
        <v>0</v>
      </c>
      <c r="EK168" s="48">
        <v>0</v>
      </c>
      <c r="EL168" s="48">
        <v>0</v>
      </c>
      <c r="EM168" s="48">
        <v>0</v>
      </c>
      <c r="EN168" s="48">
        <v>0</v>
      </c>
      <c r="EO168" s="48">
        <v>0</v>
      </c>
      <c r="EP168" s="48">
        <v>0</v>
      </c>
      <c r="EQ168" s="48">
        <v>0</v>
      </c>
      <c r="ER168" s="48">
        <v>0</v>
      </c>
      <c r="ES168" s="48">
        <v>0</v>
      </c>
      <c r="ET168" s="48">
        <v>0</v>
      </c>
      <c r="EU168" s="48">
        <v>0</v>
      </c>
      <c r="EV168" s="48">
        <v>0</v>
      </c>
      <c r="EW168" s="48">
        <v>0</v>
      </c>
      <c r="EX168" s="48">
        <v>1630922</v>
      </c>
      <c r="EY168" s="48">
        <v>100083</v>
      </c>
      <c r="EZ168" s="48">
        <v>1642788</v>
      </c>
      <c r="FA168" s="48">
        <v>0</v>
      </c>
      <c r="FB168" s="48">
        <v>0</v>
      </c>
      <c r="FC168" s="48">
        <v>0</v>
      </c>
      <c r="FD168" s="48">
        <v>46662</v>
      </c>
      <c r="FE168" s="48">
        <v>0</v>
      </c>
      <c r="FF168" s="48">
        <v>0</v>
      </c>
      <c r="FG168" s="48">
        <v>0</v>
      </c>
      <c r="FH168" s="48">
        <v>0</v>
      </c>
      <c r="FJ168" s="48">
        <v>0</v>
      </c>
      <c r="FK168" s="48">
        <v>0</v>
      </c>
      <c r="FL168" s="48">
        <v>0</v>
      </c>
      <c r="FM168" s="48">
        <v>0</v>
      </c>
      <c r="FO168" s="48">
        <v>0</v>
      </c>
      <c r="FP168" s="48">
        <v>0</v>
      </c>
      <c r="FQ168" s="48" t="s">
        <v>36</v>
      </c>
      <c r="FR168" s="48">
        <v>191.01400000000001</v>
      </c>
      <c r="FS168" s="48">
        <v>0</v>
      </c>
      <c r="FT168" s="48">
        <v>0</v>
      </c>
      <c r="FU168" s="48">
        <v>0</v>
      </c>
      <c r="FV168" s="48">
        <v>0</v>
      </c>
      <c r="FW168" s="48">
        <v>0</v>
      </c>
      <c r="FX168" s="48">
        <v>0</v>
      </c>
      <c r="FY168" s="48">
        <v>0</v>
      </c>
      <c r="FZ168" s="48">
        <v>0</v>
      </c>
      <c r="GA168" s="48">
        <v>0</v>
      </c>
      <c r="GB168" s="52">
        <v>5.3545445599999998E-2</v>
      </c>
      <c r="GC168" s="52">
        <v>4.68582762E-2</v>
      </c>
      <c r="GD168" s="48">
        <v>0</v>
      </c>
      <c r="GE168" s="48">
        <v>0</v>
      </c>
      <c r="GM168" s="48">
        <v>0</v>
      </c>
      <c r="GN168" s="48">
        <v>0</v>
      </c>
      <c r="GP168" s="48">
        <v>0</v>
      </c>
      <c r="GQ168" s="48">
        <v>0</v>
      </c>
      <c r="GR168" s="48">
        <v>0</v>
      </c>
      <c r="GS168" s="48">
        <v>311.67599999999999</v>
      </c>
      <c r="GT168" s="48">
        <v>1697532</v>
      </c>
      <c r="GU168" s="48">
        <v>0</v>
      </c>
      <c r="GV168" s="48">
        <v>1206688</v>
      </c>
      <c r="GW168" s="48">
        <v>0</v>
      </c>
      <c r="GX168" s="48">
        <v>0</v>
      </c>
      <c r="GY168" s="48">
        <v>0</v>
      </c>
      <c r="GZ168" s="48">
        <v>0</v>
      </c>
      <c r="HA168" s="48">
        <v>0</v>
      </c>
      <c r="HB168" s="48">
        <v>0</v>
      </c>
      <c r="HC168" s="48">
        <v>4804.7056220000004</v>
      </c>
      <c r="HD168" s="48">
        <v>184.495</v>
      </c>
      <c r="HE168" s="48">
        <v>1</v>
      </c>
      <c r="HF168" s="48">
        <v>0</v>
      </c>
      <c r="HG168" s="48">
        <v>5078</v>
      </c>
      <c r="HH168" s="48">
        <v>5078</v>
      </c>
      <c r="HI168" s="48">
        <v>1</v>
      </c>
      <c r="HJ168" s="48">
        <v>9.5507000000000009</v>
      </c>
      <c r="HK168" s="48">
        <v>0</v>
      </c>
      <c r="HL168" s="48">
        <v>0</v>
      </c>
      <c r="HM168" s="48">
        <v>0</v>
      </c>
      <c r="HN168" s="48">
        <v>0</v>
      </c>
      <c r="HO168" s="48">
        <v>0</v>
      </c>
      <c r="HP168" s="48">
        <v>0</v>
      </c>
      <c r="HQ168" s="48">
        <v>0</v>
      </c>
      <c r="HR168" s="48">
        <v>0</v>
      </c>
      <c r="HS168" s="48">
        <v>0.97309000000000001</v>
      </c>
      <c r="HT168" s="48">
        <v>1497509</v>
      </c>
      <c r="HU168" s="48">
        <v>0</v>
      </c>
      <c r="HV168" s="48">
        <v>0</v>
      </c>
      <c r="HW168" s="48">
        <v>384046</v>
      </c>
      <c r="HX168" s="48">
        <v>192023</v>
      </c>
      <c r="HY168" s="48">
        <v>0</v>
      </c>
      <c r="IA168" s="48">
        <v>0</v>
      </c>
      <c r="IB168" s="48">
        <v>0</v>
      </c>
      <c r="IC168" s="48">
        <v>0</v>
      </c>
      <c r="ID168" s="48">
        <v>0</v>
      </c>
      <c r="IE168" s="48">
        <v>0</v>
      </c>
      <c r="IF168" s="48">
        <v>0</v>
      </c>
      <c r="IG168" s="48">
        <v>0</v>
      </c>
      <c r="IH168" s="48">
        <v>1206688</v>
      </c>
      <c r="II168" s="48">
        <v>66610</v>
      </c>
      <c r="IJ168" s="48">
        <v>436100</v>
      </c>
      <c r="IK168" s="48">
        <v>0</v>
      </c>
      <c r="IL168" s="48">
        <v>502710</v>
      </c>
      <c r="IP168" s="48">
        <v>9095</v>
      </c>
      <c r="IQ168" s="48">
        <v>0</v>
      </c>
      <c r="IR168" s="48">
        <v>0</v>
      </c>
      <c r="IS168" s="48">
        <v>0</v>
      </c>
      <c r="IT168" s="48">
        <v>0</v>
      </c>
      <c r="IU168" s="48">
        <v>0</v>
      </c>
      <c r="IV168" s="48">
        <v>1</v>
      </c>
      <c r="IW168" s="48">
        <v>0</v>
      </c>
      <c r="IX168" s="48">
        <v>0</v>
      </c>
    </row>
    <row r="169" spans="1:258" s="48" customFormat="1">
      <c r="A169" s="47">
        <v>178804</v>
      </c>
      <c r="C169" s="48">
        <v>4</v>
      </c>
      <c r="E169" s="48">
        <v>0</v>
      </c>
      <c r="F169" s="48" t="s">
        <v>330</v>
      </c>
      <c r="G169" s="48">
        <v>1</v>
      </c>
      <c r="H169" s="48">
        <v>0</v>
      </c>
      <c r="I169" s="48" t="s">
        <v>537</v>
      </c>
      <c r="J169" s="48">
        <v>0</v>
      </c>
      <c r="L169" s="48">
        <v>12</v>
      </c>
      <c r="M169" s="48" t="s">
        <v>538</v>
      </c>
      <c r="N169" s="48" t="s">
        <v>537</v>
      </c>
      <c r="O169" s="48" t="s">
        <v>537</v>
      </c>
      <c r="P169" s="48">
        <v>0</v>
      </c>
      <c r="R169" s="48">
        <v>205.75399999999999</v>
      </c>
      <c r="S169" s="48">
        <v>0</v>
      </c>
      <c r="T169" s="48">
        <v>0</v>
      </c>
      <c r="U169" s="48">
        <v>0</v>
      </c>
      <c r="V169" s="48">
        <v>6.242</v>
      </c>
      <c r="W169" s="48">
        <v>0</v>
      </c>
      <c r="X169" s="48">
        <v>0</v>
      </c>
      <c r="Y169" s="48">
        <v>0</v>
      </c>
      <c r="Z169" s="48">
        <v>205.75399999999999</v>
      </c>
      <c r="AA169" s="48">
        <v>0</v>
      </c>
      <c r="AB169" s="48">
        <v>0</v>
      </c>
      <c r="AC169" s="48">
        <v>0</v>
      </c>
      <c r="AD169" s="48">
        <v>211.65</v>
      </c>
      <c r="AE169" s="48">
        <v>1.712</v>
      </c>
      <c r="AF169" s="48">
        <v>0</v>
      </c>
      <c r="AG169" s="48">
        <v>13.76</v>
      </c>
      <c r="AH169" s="48">
        <v>0</v>
      </c>
      <c r="AI169" s="48">
        <v>0</v>
      </c>
      <c r="AJ169" s="48">
        <v>0</v>
      </c>
      <c r="AK169" s="48">
        <v>0</v>
      </c>
      <c r="AL169" s="48">
        <v>0</v>
      </c>
      <c r="AM169" s="48">
        <v>0</v>
      </c>
      <c r="AN169" s="48">
        <v>0</v>
      </c>
      <c r="AO169" s="48">
        <v>0</v>
      </c>
      <c r="AP169" s="48">
        <v>0</v>
      </c>
      <c r="AQ169" s="48">
        <v>0</v>
      </c>
      <c r="AR169" s="48">
        <v>0</v>
      </c>
      <c r="AS169" s="48">
        <v>0</v>
      </c>
      <c r="AT169" s="48">
        <v>0</v>
      </c>
      <c r="AU169" s="48">
        <v>0</v>
      </c>
      <c r="AV169" s="48">
        <v>0</v>
      </c>
      <c r="AW169" s="48">
        <v>6.242</v>
      </c>
      <c r="AX169" s="48">
        <v>18.725999999999999</v>
      </c>
      <c r="AY169" s="48">
        <v>0</v>
      </c>
      <c r="AZ169" s="48">
        <v>0</v>
      </c>
      <c r="BA169" s="48">
        <v>13.487</v>
      </c>
      <c r="BB169" s="48">
        <v>186.02500000000001</v>
      </c>
      <c r="BC169" s="48">
        <v>149.83000000000001</v>
      </c>
      <c r="BD169" s="48">
        <v>0</v>
      </c>
      <c r="BE169" s="48">
        <v>0</v>
      </c>
      <c r="BF169" s="48">
        <v>0</v>
      </c>
      <c r="BG169" s="48">
        <v>0</v>
      </c>
      <c r="BH169" s="48">
        <v>14</v>
      </c>
      <c r="BI169" s="48">
        <v>1</v>
      </c>
      <c r="BJ169" s="48">
        <v>0</v>
      </c>
      <c r="BK169" s="48">
        <v>5078</v>
      </c>
      <c r="BL169" s="48">
        <v>6152</v>
      </c>
      <c r="BM169" s="48">
        <v>1144426</v>
      </c>
      <c r="BN169" s="48">
        <v>0</v>
      </c>
      <c r="BO169" s="48">
        <v>115625</v>
      </c>
      <c r="BP169" s="48">
        <v>0</v>
      </c>
      <c r="BQ169" s="48">
        <v>0</v>
      </c>
      <c r="BR169" s="48">
        <v>0</v>
      </c>
      <c r="BS169" s="48">
        <v>0</v>
      </c>
      <c r="BT169" s="48">
        <v>184351</v>
      </c>
      <c r="BU169" s="48">
        <v>0</v>
      </c>
      <c r="BV169" s="48">
        <v>209734</v>
      </c>
      <c r="BW169" s="48">
        <v>25383</v>
      </c>
      <c r="BX169" s="48">
        <v>115202</v>
      </c>
      <c r="BY169" s="48">
        <v>0</v>
      </c>
      <c r="BZ169" s="48">
        <v>0</v>
      </c>
      <c r="CA169" s="48">
        <v>0</v>
      </c>
      <c r="CB169" s="48">
        <v>0</v>
      </c>
      <c r="CC169" s="48">
        <v>93117</v>
      </c>
      <c r="CD169" s="48">
        <v>0</v>
      </c>
      <c r="CE169" s="48">
        <v>208319</v>
      </c>
      <c r="CF169" s="48">
        <v>56582</v>
      </c>
      <c r="CG169" s="48">
        <v>112012</v>
      </c>
      <c r="CH169" s="48">
        <v>0</v>
      </c>
      <c r="CI169" s="48">
        <v>112012</v>
      </c>
      <c r="CJ169" s="48">
        <v>0</v>
      </c>
      <c r="CK169" s="48">
        <v>0</v>
      </c>
      <c r="CL169" s="48">
        <v>0</v>
      </c>
      <c r="CM169" s="48">
        <v>0</v>
      </c>
      <c r="CN169" s="48">
        <v>0</v>
      </c>
      <c r="CO169" s="48">
        <v>0</v>
      </c>
      <c r="CP169" s="48">
        <v>0</v>
      </c>
      <c r="CQ169" s="48">
        <v>0</v>
      </c>
      <c r="CR169" s="48">
        <v>0</v>
      </c>
      <c r="CS169" s="48">
        <v>0</v>
      </c>
      <c r="CT169" s="48">
        <v>0</v>
      </c>
      <c r="CU169" s="48">
        <v>0</v>
      </c>
      <c r="CV169" s="48">
        <v>0</v>
      </c>
      <c r="CW169" s="48">
        <v>0</v>
      </c>
      <c r="CX169" s="48">
        <v>0</v>
      </c>
      <c r="CY169" s="48">
        <v>0</v>
      </c>
      <c r="CZ169" s="48">
        <v>0</v>
      </c>
      <c r="DA169" s="48">
        <v>0</v>
      </c>
      <c r="DB169" s="48">
        <v>0</v>
      </c>
      <c r="DC169" s="48">
        <v>0</v>
      </c>
      <c r="DD169" s="48">
        <v>0</v>
      </c>
      <c r="DE169" s="48">
        <v>0</v>
      </c>
      <c r="DF169" s="48">
        <v>0</v>
      </c>
      <c r="DG169" s="48">
        <v>0</v>
      </c>
      <c r="DH169" s="48">
        <v>0</v>
      </c>
      <c r="DI169" s="48">
        <v>0</v>
      </c>
      <c r="DJ169" s="48">
        <v>0</v>
      </c>
      <c r="DK169" s="48">
        <v>0</v>
      </c>
      <c r="DL169" s="48">
        <v>0</v>
      </c>
      <c r="DM169" s="48">
        <v>0</v>
      </c>
      <c r="DN169" s="48">
        <v>0</v>
      </c>
      <c r="DO169" s="48">
        <v>0</v>
      </c>
      <c r="DP169" s="48">
        <v>0</v>
      </c>
      <c r="DQ169" s="48">
        <v>0</v>
      </c>
      <c r="DR169" s="48">
        <v>0</v>
      </c>
      <c r="DS169" s="48">
        <v>0</v>
      </c>
      <c r="DU169" s="48">
        <v>1731073</v>
      </c>
      <c r="DV169" s="48">
        <v>0</v>
      </c>
      <c r="DW169" s="48">
        <v>0</v>
      </c>
      <c r="DX169" s="48">
        <v>0</v>
      </c>
      <c r="DY169" s="48">
        <v>0</v>
      </c>
      <c r="DZ169" s="48">
        <v>286.61700000000002</v>
      </c>
      <c r="EA169" s="48">
        <v>59043</v>
      </c>
      <c r="EB169" s="48">
        <v>206</v>
      </c>
      <c r="EC169" s="48">
        <v>115625</v>
      </c>
      <c r="ED169" s="48">
        <v>0</v>
      </c>
      <c r="EE169" s="48">
        <v>1615448</v>
      </c>
      <c r="EG169" s="48">
        <v>0</v>
      </c>
      <c r="EH169" s="48">
        <v>0</v>
      </c>
      <c r="EI169" s="48">
        <v>0</v>
      </c>
      <c r="EJ169" s="48">
        <v>0</v>
      </c>
      <c r="EK169" s="48">
        <v>0</v>
      </c>
      <c r="EL169" s="48">
        <v>0</v>
      </c>
      <c r="EM169" s="48">
        <v>0</v>
      </c>
      <c r="EN169" s="48">
        <v>0</v>
      </c>
      <c r="EO169" s="48">
        <v>0</v>
      </c>
      <c r="EP169" s="48">
        <v>0</v>
      </c>
      <c r="EQ169" s="48">
        <v>0</v>
      </c>
      <c r="ER169" s="48">
        <v>0</v>
      </c>
      <c r="ES169" s="48">
        <v>0</v>
      </c>
      <c r="ET169" s="48">
        <v>0</v>
      </c>
      <c r="EU169" s="48">
        <v>0</v>
      </c>
      <c r="EV169" s="48">
        <v>0</v>
      </c>
      <c r="EW169" s="48">
        <v>0</v>
      </c>
      <c r="EX169" s="48">
        <v>1775119</v>
      </c>
      <c r="EY169" s="48">
        <v>108899</v>
      </c>
      <c r="EZ169" s="48">
        <v>1831701</v>
      </c>
      <c r="FA169" s="48">
        <v>0</v>
      </c>
      <c r="FB169" s="48">
        <v>0</v>
      </c>
      <c r="FC169" s="48">
        <v>0</v>
      </c>
      <c r="FD169" s="48">
        <v>50772</v>
      </c>
      <c r="FE169" s="48">
        <v>0</v>
      </c>
      <c r="FF169" s="48">
        <v>0</v>
      </c>
      <c r="FG169" s="48">
        <v>0</v>
      </c>
      <c r="FH169" s="48">
        <v>0</v>
      </c>
      <c r="FJ169" s="48">
        <v>0</v>
      </c>
      <c r="FK169" s="48">
        <v>0</v>
      </c>
      <c r="FL169" s="48">
        <v>0</v>
      </c>
      <c r="FM169" s="48">
        <v>0</v>
      </c>
      <c r="FO169" s="48">
        <v>0</v>
      </c>
      <c r="FP169" s="48">
        <v>0</v>
      </c>
      <c r="FQ169" s="48" t="s">
        <v>67</v>
      </c>
      <c r="FR169" s="48">
        <v>205.75399999999999</v>
      </c>
      <c r="FS169" s="48">
        <v>0</v>
      </c>
      <c r="FT169" s="48">
        <v>0</v>
      </c>
      <c r="FU169" s="48">
        <v>0</v>
      </c>
      <c r="FV169" s="48">
        <v>0</v>
      </c>
      <c r="FW169" s="48">
        <v>0</v>
      </c>
      <c r="FX169" s="48">
        <v>0</v>
      </c>
      <c r="FY169" s="48">
        <v>0</v>
      </c>
      <c r="FZ169" s="48">
        <v>0</v>
      </c>
      <c r="GA169" s="48">
        <v>0</v>
      </c>
      <c r="GB169" s="52">
        <v>5.3545445599999998E-2</v>
      </c>
      <c r="GC169" s="52">
        <v>4.68582762E-2</v>
      </c>
      <c r="GD169" s="48">
        <v>0</v>
      </c>
      <c r="GE169" s="48">
        <v>0</v>
      </c>
      <c r="GM169" s="48">
        <v>0</v>
      </c>
      <c r="GN169" s="48">
        <v>0</v>
      </c>
      <c r="GP169" s="48">
        <v>0</v>
      </c>
      <c r="GQ169" s="48">
        <v>0</v>
      </c>
      <c r="GR169" s="48">
        <v>0</v>
      </c>
      <c r="GS169" s="48">
        <v>339.13200000000001</v>
      </c>
      <c r="GT169" s="48">
        <v>1890744</v>
      </c>
      <c r="GU169" s="48">
        <v>0</v>
      </c>
      <c r="GV169" s="48">
        <v>1992640</v>
      </c>
      <c r="GW169" s="48">
        <v>0</v>
      </c>
      <c r="GX169" s="48">
        <v>0</v>
      </c>
      <c r="GY169" s="48">
        <v>0</v>
      </c>
      <c r="GZ169" s="48">
        <v>0</v>
      </c>
      <c r="HA169" s="48">
        <v>0</v>
      </c>
      <c r="HB169" s="48">
        <v>0</v>
      </c>
      <c r="HC169" s="48">
        <v>4804.7056220000004</v>
      </c>
      <c r="HD169" s="48">
        <v>186.02500000000001</v>
      </c>
      <c r="HE169" s="48">
        <v>1</v>
      </c>
      <c r="HF169" s="48">
        <v>0</v>
      </c>
      <c r="HG169" s="48">
        <v>5078</v>
      </c>
      <c r="HH169" s="48">
        <v>5078</v>
      </c>
      <c r="HI169" s="48">
        <v>1</v>
      </c>
      <c r="HJ169" s="48">
        <v>10.287699999999999</v>
      </c>
      <c r="HK169" s="48">
        <v>0</v>
      </c>
      <c r="HL169" s="48">
        <v>0</v>
      </c>
      <c r="HM169" s="48">
        <v>0</v>
      </c>
      <c r="HN169" s="48">
        <v>0</v>
      </c>
      <c r="HO169" s="48">
        <v>0</v>
      </c>
      <c r="HP169" s="48">
        <v>0</v>
      </c>
      <c r="HQ169" s="48">
        <v>0</v>
      </c>
      <c r="HR169" s="48">
        <v>0</v>
      </c>
      <c r="HS169" s="48">
        <v>0.97309000000000001</v>
      </c>
      <c r="HT169" s="48">
        <v>1629431</v>
      </c>
      <c r="HU169" s="48">
        <v>0</v>
      </c>
      <c r="HV169" s="48">
        <v>0</v>
      </c>
      <c r="HW169" s="48">
        <v>384046</v>
      </c>
      <c r="HX169" s="48">
        <v>192023</v>
      </c>
      <c r="HY169" s="48">
        <v>0</v>
      </c>
      <c r="IA169" s="48">
        <v>0</v>
      </c>
      <c r="IB169" s="48">
        <v>0</v>
      </c>
      <c r="IC169" s="48">
        <v>0</v>
      </c>
      <c r="ID169" s="48">
        <v>0</v>
      </c>
      <c r="IE169" s="48">
        <v>0</v>
      </c>
      <c r="IF169" s="48">
        <v>0</v>
      </c>
      <c r="IG169" s="48">
        <v>0</v>
      </c>
      <c r="IH169" s="48">
        <v>1992640</v>
      </c>
      <c r="II169" s="48">
        <v>115625</v>
      </c>
      <c r="IJ169" s="48">
        <v>-160939</v>
      </c>
      <c r="IK169" s="48">
        <v>0</v>
      </c>
      <c r="IL169" s="48">
        <v>-45314</v>
      </c>
      <c r="IP169" s="48">
        <v>9095</v>
      </c>
      <c r="IQ169" s="48">
        <v>0</v>
      </c>
      <c r="IR169" s="48">
        <v>0</v>
      </c>
      <c r="IS169" s="48">
        <v>0</v>
      </c>
      <c r="IT169" s="48">
        <v>0</v>
      </c>
      <c r="IU169" s="48">
        <v>0</v>
      </c>
      <c r="IV169" s="48">
        <v>1</v>
      </c>
      <c r="IW169" s="48">
        <v>0</v>
      </c>
      <c r="IX169" s="48">
        <v>0</v>
      </c>
    </row>
    <row r="170" spans="1:258" s="48" customFormat="1">
      <c r="A170" s="47">
        <v>178807</v>
      </c>
      <c r="C170" s="48">
        <v>4</v>
      </c>
      <c r="E170" s="48">
        <v>0</v>
      </c>
      <c r="F170" s="48" t="s">
        <v>330</v>
      </c>
      <c r="G170" s="48">
        <v>1</v>
      </c>
      <c r="H170" s="48">
        <v>0</v>
      </c>
      <c r="I170" s="48" t="s">
        <v>537</v>
      </c>
      <c r="J170" s="48">
        <v>0</v>
      </c>
      <c r="L170" s="48">
        <v>12</v>
      </c>
      <c r="M170" s="48" t="s">
        <v>538</v>
      </c>
      <c r="N170" s="48" t="s">
        <v>537</v>
      </c>
      <c r="O170" s="48" t="s">
        <v>537</v>
      </c>
      <c r="P170" s="48">
        <v>0</v>
      </c>
      <c r="R170" s="48">
        <v>160.429</v>
      </c>
      <c r="S170" s="48">
        <v>0</v>
      </c>
      <c r="T170" s="48">
        <v>0</v>
      </c>
      <c r="U170" s="48">
        <v>0.09</v>
      </c>
      <c r="V170" s="48">
        <v>2.74</v>
      </c>
      <c r="W170" s="48">
        <v>0</v>
      </c>
      <c r="X170" s="48">
        <v>0</v>
      </c>
      <c r="Y170" s="48">
        <v>0</v>
      </c>
      <c r="Z170" s="48">
        <v>160.429</v>
      </c>
      <c r="AA170" s="48">
        <v>0</v>
      </c>
      <c r="AB170" s="48">
        <v>0</v>
      </c>
      <c r="AC170" s="48">
        <v>0</v>
      </c>
      <c r="AD170" s="48">
        <v>0</v>
      </c>
      <c r="AE170" s="48">
        <v>0</v>
      </c>
      <c r="AF170" s="48">
        <v>0</v>
      </c>
      <c r="AG170" s="48">
        <v>0</v>
      </c>
      <c r="AH170" s="48">
        <v>0</v>
      </c>
      <c r="AI170" s="48">
        <v>0</v>
      </c>
      <c r="AJ170" s="48">
        <v>0</v>
      </c>
      <c r="AK170" s="48">
        <v>0</v>
      </c>
      <c r="AL170" s="48">
        <v>0</v>
      </c>
      <c r="AM170" s="48">
        <v>0</v>
      </c>
      <c r="AN170" s="48">
        <v>0</v>
      </c>
      <c r="AO170" s="48">
        <v>0</v>
      </c>
      <c r="AP170" s="48">
        <v>0</v>
      </c>
      <c r="AQ170" s="48">
        <v>0</v>
      </c>
      <c r="AR170" s="48">
        <v>0</v>
      </c>
      <c r="AS170" s="48">
        <v>0</v>
      </c>
      <c r="AT170" s="48">
        <v>0</v>
      </c>
      <c r="AU170" s="48">
        <v>0</v>
      </c>
      <c r="AV170" s="48">
        <v>0</v>
      </c>
      <c r="AW170" s="48">
        <v>2.83</v>
      </c>
      <c r="AX170" s="48">
        <v>8.67</v>
      </c>
      <c r="AY170" s="48">
        <v>0</v>
      </c>
      <c r="AZ170" s="48">
        <v>0</v>
      </c>
      <c r="BA170" s="48">
        <v>0</v>
      </c>
      <c r="BB170" s="48">
        <v>157.59899999999999</v>
      </c>
      <c r="BC170" s="48">
        <v>30</v>
      </c>
      <c r="BD170" s="48">
        <v>0.98899999999999999</v>
      </c>
      <c r="BE170" s="48">
        <v>0</v>
      </c>
      <c r="BF170" s="48">
        <v>0</v>
      </c>
      <c r="BG170" s="48">
        <v>0</v>
      </c>
      <c r="BH170" s="48">
        <v>9</v>
      </c>
      <c r="BI170" s="48">
        <v>1</v>
      </c>
      <c r="BJ170" s="48">
        <v>0</v>
      </c>
      <c r="BK170" s="48">
        <v>5078</v>
      </c>
      <c r="BL170" s="48">
        <v>6152</v>
      </c>
      <c r="BM170" s="48">
        <v>969549</v>
      </c>
      <c r="BN170" s="48">
        <v>0</v>
      </c>
      <c r="BO170" s="48">
        <v>45859</v>
      </c>
      <c r="BP170" s="48">
        <v>608</v>
      </c>
      <c r="BQ170" s="48">
        <v>0</v>
      </c>
      <c r="BR170" s="48">
        <v>608</v>
      </c>
      <c r="BS170" s="48">
        <v>0</v>
      </c>
      <c r="BT170" s="48">
        <v>36912</v>
      </c>
      <c r="BU170" s="48">
        <v>0</v>
      </c>
      <c r="BV170" s="48">
        <v>36912</v>
      </c>
      <c r="BW170" s="48">
        <v>0</v>
      </c>
      <c r="BX170" s="48">
        <v>53338</v>
      </c>
      <c r="BY170" s="48">
        <v>0</v>
      </c>
      <c r="BZ170" s="48">
        <v>0</v>
      </c>
      <c r="CA170" s="48">
        <v>0</v>
      </c>
      <c r="CB170" s="48">
        <v>0</v>
      </c>
      <c r="CC170" s="48">
        <v>0</v>
      </c>
      <c r="CD170" s="48">
        <v>0</v>
      </c>
      <c r="CE170" s="48">
        <v>53338</v>
      </c>
      <c r="CF170" s="48">
        <v>0</v>
      </c>
      <c r="CG170" s="48">
        <v>0</v>
      </c>
      <c r="CH170" s="48">
        <v>0</v>
      </c>
      <c r="CI170" s="48">
        <v>0</v>
      </c>
      <c r="CJ170" s="48">
        <v>0</v>
      </c>
      <c r="CK170" s="48">
        <v>0</v>
      </c>
      <c r="CL170" s="48">
        <v>0</v>
      </c>
      <c r="CM170" s="48">
        <v>0</v>
      </c>
      <c r="CN170" s="48">
        <v>0</v>
      </c>
      <c r="CO170" s="48">
        <v>0</v>
      </c>
      <c r="CP170" s="48">
        <v>0</v>
      </c>
      <c r="CQ170" s="48">
        <v>0</v>
      </c>
      <c r="CR170" s="48">
        <v>0</v>
      </c>
      <c r="CS170" s="48">
        <v>0</v>
      </c>
      <c r="CT170" s="48">
        <v>0</v>
      </c>
      <c r="CU170" s="48">
        <v>0</v>
      </c>
      <c r="CV170" s="48">
        <v>0</v>
      </c>
      <c r="CW170" s="48">
        <v>0</v>
      </c>
      <c r="CX170" s="48">
        <v>0</v>
      </c>
      <c r="CY170" s="48">
        <v>0</v>
      </c>
      <c r="CZ170" s="48">
        <v>0</v>
      </c>
      <c r="DA170" s="48">
        <v>0</v>
      </c>
      <c r="DB170" s="48">
        <v>0</v>
      </c>
      <c r="DC170" s="48">
        <v>0</v>
      </c>
      <c r="DD170" s="48">
        <v>0</v>
      </c>
      <c r="DE170" s="48">
        <v>0</v>
      </c>
      <c r="DF170" s="48">
        <v>0</v>
      </c>
      <c r="DG170" s="48">
        <v>0</v>
      </c>
      <c r="DH170" s="48">
        <v>0</v>
      </c>
      <c r="DI170" s="48">
        <v>0</v>
      </c>
      <c r="DJ170" s="48">
        <v>0</v>
      </c>
      <c r="DK170" s="48">
        <v>0</v>
      </c>
      <c r="DL170" s="48">
        <v>0</v>
      </c>
      <c r="DM170" s="48">
        <v>0</v>
      </c>
      <c r="DN170" s="48">
        <v>0</v>
      </c>
      <c r="DO170" s="48">
        <v>0</v>
      </c>
      <c r="DP170" s="48">
        <v>0</v>
      </c>
      <c r="DQ170" s="48">
        <v>0</v>
      </c>
      <c r="DR170" s="48">
        <v>0</v>
      </c>
      <c r="DS170" s="48">
        <v>0</v>
      </c>
      <c r="DU170" s="48">
        <v>1060407</v>
      </c>
      <c r="DV170" s="48">
        <v>0</v>
      </c>
      <c r="DW170" s="48">
        <v>0</v>
      </c>
      <c r="DX170" s="48">
        <v>0</v>
      </c>
      <c r="DY170" s="48">
        <v>0</v>
      </c>
      <c r="DZ170" s="48">
        <v>286.61700000000002</v>
      </c>
      <c r="EA170" s="48">
        <v>45859</v>
      </c>
      <c r="EB170" s="48">
        <v>160</v>
      </c>
      <c r="EC170" s="48">
        <v>45859</v>
      </c>
      <c r="ED170" s="48">
        <v>0</v>
      </c>
      <c r="EE170" s="48">
        <v>1014548</v>
      </c>
      <c r="EG170" s="48">
        <v>0</v>
      </c>
      <c r="EH170" s="48">
        <v>0</v>
      </c>
      <c r="EI170" s="48">
        <v>0</v>
      </c>
      <c r="EJ170" s="48">
        <v>0</v>
      </c>
      <c r="EK170" s="48">
        <v>0</v>
      </c>
      <c r="EL170" s="48">
        <v>0</v>
      </c>
      <c r="EM170" s="48">
        <v>0</v>
      </c>
      <c r="EN170" s="48">
        <v>0</v>
      </c>
      <c r="EO170" s="48">
        <v>0</v>
      </c>
      <c r="EP170" s="48">
        <v>0</v>
      </c>
      <c r="EQ170" s="48">
        <v>0</v>
      </c>
      <c r="ER170" s="48">
        <v>0</v>
      </c>
      <c r="ES170" s="48">
        <v>0</v>
      </c>
      <c r="ET170" s="48">
        <v>0</v>
      </c>
      <c r="EU170" s="48">
        <v>0</v>
      </c>
      <c r="EV170" s="48">
        <v>0</v>
      </c>
      <c r="EW170" s="48">
        <v>0</v>
      </c>
      <c r="EX170" s="48">
        <v>1115664</v>
      </c>
      <c r="EY170" s="48">
        <v>68963</v>
      </c>
      <c r="EZ170" s="48">
        <v>1115664</v>
      </c>
      <c r="FA170" s="48">
        <v>0</v>
      </c>
      <c r="FB170" s="48">
        <v>0</v>
      </c>
      <c r="FC170" s="48">
        <v>0</v>
      </c>
      <c r="FD170" s="48">
        <v>32153</v>
      </c>
      <c r="FE170" s="48">
        <v>0</v>
      </c>
      <c r="FF170" s="48">
        <v>0</v>
      </c>
      <c r="FG170" s="48">
        <v>0</v>
      </c>
      <c r="FH170" s="48">
        <v>0</v>
      </c>
      <c r="FJ170" s="48">
        <v>0</v>
      </c>
      <c r="FK170" s="48">
        <v>0</v>
      </c>
      <c r="FL170" s="48">
        <v>0</v>
      </c>
      <c r="FM170" s="48">
        <v>0</v>
      </c>
      <c r="FO170" s="48">
        <v>0</v>
      </c>
      <c r="FP170" s="48">
        <v>0</v>
      </c>
      <c r="FQ170" s="48" t="s">
        <v>37</v>
      </c>
      <c r="FR170" s="48">
        <v>160.429</v>
      </c>
      <c r="FS170" s="48">
        <v>0</v>
      </c>
      <c r="FT170" s="48">
        <v>0</v>
      </c>
      <c r="FU170" s="48">
        <v>0</v>
      </c>
      <c r="FV170" s="48">
        <v>0</v>
      </c>
      <c r="FW170" s="48">
        <v>0</v>
      </c>
      <c r="FX170" s="48">
        <v>0</v>
      </c>
      <c r="FY170" s="48">
        <v>0</v>
      </c>
      <c r="FZ170" s="48">
        <v>0</v>
      </c>
      <c r="GA170" s="48">
        <v>0</v>
      </c>
      <c r="GB170" s="52">
        <v>5.3545445599999998E-2</v>
      </c>
      <c r="GC170" s="52">
        <v>4.68582762E-2</v>
      </c>
      <c r="GD170" s="48">
        <v>0</v>
      </c>
      <c r="GE170" s="48">
        <v>0</v>
      </c>
      <c r="GM170" s="48">
        <v>0</v>
      </c>
      <c r="GN170" s="48">
        <v>0</v>
      </c>
      <c r="GP170" s="48">
        <v>0</v>
      </c>
      <c r="GQ170" s="48">
        <v>0</v>
      </c>
      <c r="GR170" s="48">
        <v>0</v>
      </c>
      <c r="GS170" s="48">
        <v>214.76300000000001</v>
      </c>
      <c r="GT170" s="48">
        <v>1161523</v>
      </c>
      <c r="GU170" s="48">
        <v>0</v>
      </c>
      <c r="GV170" s="48">
        <v>1445033</v>
      </c>
      <c r="GW170" s="48">
        <v>0</v>
      </c>
      <c r="GX170" s="48">
        <v>0</v>
      </c>
      <c r="GY170" s="48">
        <v>0</v>
      </c>
      <c r="GZ170" s="48">
        <v>0</v>
      </c>
      <c r="HA170" s="48">
        <v>0</v>
      </c>
      <c r="HB170" s="48">
        <v>0</v>
      </c>
      <c r="HC170" s="48">
        <v>4804.7056220000004</v>
      </c>
      <c r="HD170" s="48">
        <v>157.59899999999999</v>
      </c>
      <c r="HE170" s="48">
        <v>1</v>
      </c>
      <c r="HF170" s="48">
        <v>0</v>
      </c>
      <c r="HG170" s="48">
        <v>5078</v>
      </c>
      <c r="HH170" s="48">
        <v>5078</v>
      </c>
      <c r="HI170" s="48">
        <v>1</v>
      </c>
      <c r="HJ170" s="48">
        <v>8.0214499999999997</v>
      </c>
      <c r="HK170" s="48">
        <v>0</v>
      </c>
      <c r="HL170" s="48">
        <v>0</v>
      </c>
      <c r="HM170" s="48">
        <v>0</v>
      </c>
      <c r="HN170" s="48">
        <v>0</v>
      </c>
      <c r="HO170" s="48">
        <v>0</v>
      </c>
      <c r="HP170" s="48">
        <v>0</v>
      </c>
      <c r="HQ170" s="48">
        <v>0</v>
      </c>
      <c r="HR170" s="48">
        <v>0</v>
      </c>
      <c r="HS170" s="48">
        <v>0.97309000000000001</v>
      </c>
      <c r="HT170" s="48">
        <v>1031872</v>
      </c>
      <c r="HU170" s="48">
        <v>0</v>
      </c>
      <c r="HV170" s="48">
        <v>0</v>
      </c>
      <c r="HW170" s="48">
        <v>384046</v>
      </c>
      <c r="HX170" s="48">
        <v>192023</v>
      </c>
      <c r="HY170" s="48">
        <v>0</v>
      </c>
      <c r="IA170" s="48">
        <v>0</v>
      </c>
      <c r="IB170" s="48">
        <v>0</v>
      </c>
      <c r="IC170" s="48">
        <v>0</v>
      </c>
      <c r="ID170" s="48">
        <v>0</v>
      </c>
      <c r="IE170" s="48">
        <v>0</v>
      </c>
      <c r="IF170" s="48">
        <v>0</v>
      </c>
      <c r="IG170" s="48">
        <v>0</v>
      </c>
      <c r="IH170" s="48">
        <v>1445033</v>
      </c>
      <c r="II170" s="48">
        <v>45859</v>
      </c>
      <c r="IJ170" s="48">
        <v>-329369</v>
      </c>
      <c r="IK170" s="48">
        <v>0</v>
      </c>
      <c r="IL170" s="48">
        <v>-283510</v>
      </c>
      <c r="IP170" s="48">
        <v>9095</v>
      </c>
      <c r="IQ170" s="48">
        <v>0</v>
      </c>
      <c r="IR170" s="48">
        <v>0</v>
      </c>
      <c r="IS170" s="48">
        <v>0</v>
      </c>
      <c r="IT170" s="48">
        <v>0</v>
      </c>
      <c r="IU170" s="48">
        <v>0</v>
      </c>
      <c r="IV170" s="48">
        <v>1</v>
      </c>
      <c r="IW170" s="48">
        <v>0</v>
      </c>
      <c r="IX170" s="48">
        <v>0</v>
      </c>
    </row>
    <row r="171" spans="1:258" s="48" customFormat="1">
      <c r="A171" s="47">
        <v>178808</v>
      </c>
      <c r="C171" s="48">
        <v>4</v>
      </c>
      <c r="E171" s="48">
        <v>0</v>
      </c>
      <c r="F171" s="48" t="s">
        <v>330</v>
      </c>
      <c r="G171" s="48">
        <v>1</v>
      </c>
      <c r="H171" s="48">
        <v>0</v>
      </c>
      <c r="I171" s="48" t="s">
        <v>537</v>
      </c>
      <c r="J171" s="48">
        <v>0</v>
      </c>
      <c r="L171" s="48">
        <v>12</v>
      </c>
      <c r="M171" s="48" t="s">
        <v>538</v>
      </c>
      <c r="N171" s="48" t="s">
        <v>537</v>
      </c>
      <c r="O171" s="48" t="s">
        <v>537</v>
      </c>
      <c r="P171" s="48">
        <v>0</v>
      </c>
      <c r="R171" s="48">
        <v>422.76900000000001</v>
      </c>
      <c r="S171" s="48">
        <v>0</v>
      </c>
      <c r="T171" s="48">
        <v>0</v>
      </c>
      <c r="U171" s="48">
        <v>0.54900000000000004</v>
      </c>
      <c r="V171" s="48">
        <v>5.7729999999999997</v>
      </c>
      <c r="W171" s="48">
        <v>0.60499999999999998</v>
      </c>
      <c r="X171" s="48">
        <v>0</v>
      </c>
      <c r="Y171" s="48">
        <v>0</v>
      </c>
      <c r="Z171" s="48">
        <v>422.76900000000001</v>
      </c>
      <c r="AA171" s="48">
        <v>0</v>
      </c>
      <c r="AB171" s="48">
        <v>0</v>
      </c>
      <c r="AC171" s="48">
        <v>0</v>
      </c>
      <c r="AD171" s="48">
        <v>0</v>
      </c>
      <c r="AE171" s="48">
        <v>0</v>
      </c>
      <c r="AF171" s="48">
        <v>0</v>
      </c>
      <c r="AG171" s="48">
        <v>5.9960000000000004</v>
      </c>
      <c r="AH171" s="48">
        <v>0</v>
      </c>
      <c r="AI171" s="48">
        <v>0</v>
      </c>
      <c r="AJ171" s="48">
        <v>0</v>
      </c>
      <c r="AK171" s="48">
        <v>0</v>
      </c>
      <c r="AL171" s="48">
        <v>0</v>
      </c>
      <c r="AM171" s="48">
        <v>0</v>
      </c>
      <c r="AN171" s="48">
        <v>0</v>
      </c>
      <c r="AO171" s="48">
        <v>0</v>
      </c>
      <c r="AP171" s="48">
        <v>0</v>
      </c>
      <c r="AQ171" s="48">
        <v>0</v>
      </c>
      <c r="AR171" s="48">
        <v>0</v>
      </c>
      <c r="AS171" s="48">
        <v>0</v>
      </c>
      <c r="AT171" s="48">
        <v>0</v>
      </c>
      <c r="AU171" s="48">
        <v>0</v>
      </c>
      <c r="AV171" s="48">
        <v>0</v>
      </c>
      <c r="AW171" s="48">
        <v>6.9269999999999996</v>
      </c>
      <c r="AX171" s="48">
        <v>21.879000000000001</v>
      </c>
      <c r="AY171" s="48">
        <v>0</v>
      </c>
      <c r="AZ171" s="48">
        <v>0</v>
      </c>
      <c r="BA171" s="48">
        <v>0</v>
      </c>
      <c r="BB171" s="48">
        <v>415.84199999999998</v>
      </c>
      <c r="BC171" s="48">
        <v>11.83</v>
      </c>
      <c r="BD171" s="48">
        <v>5.3579999999999997</v>
      </c>
      <c r="BE171" s="48">
        <v>21.138000000000002</v>
      </c>
      <c r="BF171" s="48">
        <v>0</v>
      </c>
      <c r="BG171" s="48">
        <v>0</v>
      </c>
      <c r="BH171" s="48">
        <v>10</v>
      </c>
      <c r="BI171" s="48">
        <v>1</v>
      </c>
      <c r="BJ171" s="48">
        <v>0</v>
      </c>
      <c r="BK171" s="48">
        <v>5078</v>
      </c>
      <c r="BL171" s="48">
        <v>6152</v>
      </c>
      <c r="BM171" s="48">
        <v>2558260</v>
      </c>
      <c r="BN171" s="48">
        <v>0</v>
      </c>
      <c r="BO171" s="48">
        <v>121239</v>
      </c>
      <c r="BP171" s="48">
        <v>3296</v>
      </c>
      <c r="BQ171" s="48">
        <v>0</v>
      </c>
      <c r="BR171" s="48">
        <v>3296</v>
      </c>
      <c r="BS171" s="48">
        <v>0</v>
      </c>
      <c r="BT171" s="48">
        <v>14556</v>
      </c>
      <c r="BU171" s="48">
        <v>0</v>
      </c>
      <c r="BV171" s="48">
        <v>14556</v>
      </c>
      <c r="BW171" s="48">
        <v>0</v>
      </c>
      <c r="BX171" s="48">
        <v>134600</v>
      </c>
      <c r="BY171" s="48">
        <v>0</v>
      </c>
      <c r="BZ171" s="48">
        <v>0</v>
      </c>
      <c r="CA171" s="48">
        <v>0</v>
      </c>
      <c r="CB171" s="48">
        <v>0</v>
      </c>
      <c r="CC171" s="48">
        <v>40576</v>
      </c>
      <c r="CD171" s="48">
        <v>0</v>
      </c>
      <c r="CE171" s="48">
        <v>175176</v>
      </c>
      <c r="CF171" s="48">
        <v>0</v>
      </c>
      <c r="CG171" s="48">
        <v>0</v>
      </c>
      <c r="CH171" s="48">
        <v>0</v>
      </c>
      <c r="CI171" s="48">
        <v>0</v>
      </c>
      <c r="CJ171" s="48">
        <v>0</v>
      </c>
      <c r="CK171" s="48">
        <v>15605</v>
      </c>
      <c r="CL171" s="48">
        <v>0</v>
      </c>
      <c r="CM171" s="48">
        <v>15605</v>
      </c>
      <c r="CN171" s="48">
        <v>0</v>
      </c>
      <c r="CO171" s="48">
        <v>0</v>
      </c>
      <c r="CP171" s="48">
        <v>0</v>
      </c>
      <c r="CQ171" s="48">
        <v>0</v>
      </c>
      <c r="CR171" s="48">
        <v>0</v>
      </c>
      <c r="CS171" s="48">
        <v>0</v>
      </c>
      <c r="CT171" s="48">
        <v>0</v>
      </c>
      <c r="CU171" s="48">
        <v>0</v>
      </c>
      <c r="CV171" s="48">
        <v>0</v>
      </c>
      <c r="CW171" s="48">
        <v>0</v>
      </c>
      <c r="CX171" s="48">
        <v>0</v>
      </c>
      <c r="CY171" s="48">
        <v>0</v>
      </c>
      <c r="CZ171" s="48">
        <v>0</v>
      </c>
      <c r="DA171" s="48">
        <v>0</v>
      </c>
      <c r="DB171" s="48">
        <v>0</v>
      </c>
      <c r="DC171" s="48">
        <v>0</v>
      </c>
      <c r="DD171" s="48">
        <v>0</v>
      </c>
      <c r="DE171" s="48">
        <v>0</v>
      </c>
      <c r="DF171" s="48">
        <v>0</v>
      </c>
      <c r="DG171" s="48">
        <v>0</v>
      </c>
      <c r="DH171" s="48">
        <v>0</v>
      </c>
      <c r="DI171" s="48">
        <v>0</v>
      </c>
      <c r="DJ171" s="48">
        <v>0</v>
      </c>
      <c r="DK171" s="48">
        <v>0</v>
      </c>
      <c r="DL171" s="48">
        <v>0</v>
      </c>
      <c r="DM171" s="48">
        <v>0</v>
      </c>
      <c r="DN171" s="48">
        <v>0</v>
      </c>
      <c r="DO171" s="48">
        <v>0</v>
      </c>
      <c r="DP171" s="48">
        <v>0</v>
      </c>
      <c r="DQ171" s="48">
        <v>0</v>
      </c>
      <c r="DR171" s="48">
        <v>0</v>
      </c>
      <c r="DS171" s="48">
        <v>0</v>
      </c>
      <c r="DU171" s="48">
        <v>2766893</v>
      </c>
      <c r="DV171" s="48">
        <v>0</v>
      </c>
      <c r="DW171" s="48">
        <v>0</v>
      </c>
      <c r="DX171" s="48">
        <v>0</v>
      </c>
      <c r="DY171" s="48">
        <v>0</v>
      </c>
      <c r="DZ171" s="48">
        <v>286.61700000000002</v>
      </c>
      <c r="EA171" s="48">
        <v>121239</v>
      </c>
      <c r="EB171" s="48">
        <v>423</v>
      </c>
      <c r="EC171" s="48">
        <v>121239</v>
      </c>
      <c r="ED171" s="48">
        <v>0</v>
      </c>
      <c r="EE171" s="48">
        <v>2645654</v>
      </c>
      <c r="EG171" s="48">
        <v>0</v>
      </c>
      <c r="EH171" s="48">
        <v>0</v>
      </c>
      <c r="EI171" s="48">
        <v>0</v>
      </c>
      <c r="EJ171" s="48">
        <v>0</v>
      </c>
      <c r="EK171" s="48">
        <v>0</v>
      </c>
      <c r="EL171" s="48">
        <v>0</v>
      </c>
      <c r="EM171" s="48">
        <v>0</v>
      </c>
      <c r="EN171" s="48">
        <v>0</v>
      </c>
      <c r="EO171" s="48">
        <v>0</v>
      </c>
      <c r="EP171" s="48">
        <v>0</v>
      </c>
      <c r="EQ171" s="48">
        <v>0</v>
      </c>
      <c r="ER171" s="48">
        <v>0</v>
      </c>
      <c r="ES171" s="48">
        <v>0</v>
      </c>
      <c r="ET171" s="48">
        <v>0</v>
      </c>
      <c r="EU171" s="48">
        <v>0</v>
      </c>
      <c r="EV171" s="48">
        <v>0</v>
      </c>
      <c r="EW171" s="48">
        <v>0</v>
      </c>
      <c r="EX171" s="48">
        <v>2909492</v>
      </c>
      <c r="EY171" s="48">
        <v>179943</v>
      </c>
      <c r="EZ171" s="48">
        <v>2909492</v>
      </c>
      <c r="FA171" s="48">
        <v>0</v>
      </c>
      <c r="FB171" s="48">
        <v>0</v>
      </c>
      <c r="FC171" s="48">
        <v>0</v>
      </c>
      <c r="FD171" s="48">
        <v>83895</v>
      </c>
      <c r="FE171" s="48">
        <v>0</v>
      </c>
      <c r="FF171" s="48">
        <v>0</v>
      </c>
      <c r="FG171" s="48">
        <v>0</v>
      </c>
      <c r="FH171" s="48">
        <v>0</v>
      </c>
      <c r="FJ171" s="48">
        <v>0</v>
      </c>
      <c r="FK171" s="48">
        <v>0</v>
      </c>
      <c r="FL171" s="48">
        <v>0</v>
      </c>
      <c r="FM171" s="48">
        <v>0</v>
      </c>
      <c r="FO171" s="48">
        <v>0</v>
      </c>
      <c r="FP171" s="48">
        <v>0</v>
      </c>
      <c r="FQ171" s="48" t="s">
        <v>353</v>
      </c>
      <c r="FR171" s="48">
        <v>422.76900000000001</v>
      </c>
      <c r="FS171" s="48">
        <v>0</v>
      </c>
      <c r="FT171" s="48">
        <v>0</v>
      </c>
      <c r="FU171" s="48">
        <v>0</v>
      </c>
      <c r="FV171" s="48">
        <v>0</v>
      </c>
      <c r="FW171" s="48">
        <v>0</v>
      </c>
      <c r="FX171" s="48">
        <v>0</v>
      </c>
      <c r="FY171" s="48">
        <v>0</v>
      </c>
      <c r="FZ171" s="48">
        <v>0</v>
      </c>
      <c r="GA171" s="48">
        <v>0</v>
      </c>
      <c r="GB171" s="52">
        <v>5.3545445599999998E-2</v>
      </c>
      <c r="GC171" s="52">
        <v>4.68582762E-2</v>
      </c>
      <c r="GD171" s="48">
        <v>0</v>
      </c>
      <c r="GE171" s="48">
        <v>0</v>
      </c>
      <c r="GM171" s="48">
        <v>0</v>
      </c>
      <c r="GN171" s="48">
        <v>0</v>
      </c>
      <c r="GP171" s="48">
        <v>0</v>
      </c>
      <c r="GQ171" s="48">
        <v>0</v>
      </c>
      <c r="GR171" s="48">
        <v>0</v>
      </c>
      <c r="GS171" s="48">
        <v>560.375</v>
      </c>
      <c r="GT171" s="48">
        <v>3030731</v>
      </c>
      <c r="GU171" s="48">
        <v>0</v>
      </c>
      <c r="GV171" s="48">
        <v>3826921</v>
      </c>
      <c r="GW171" s="48">
        <v>0</v>
      </c>
      <c r="GX171" s="48">
        <v>0</v>
      </c>
      <c r="GY171" s="48">
        <v>0</v>
      </c>
      <c r="GZ171" s="48">
        <v>0</v>
      </c>
      <c r="HA171" s="48">
        <v>0</v>
      </c>
      <c r="HB171" s="48">
        <v>0</v>
      </c>
      <c r="HC171" s="48">
        <v>4804.7056220000004</v>
      </c>
      <c r="HD171" s="48">
        <v>415.84199999999998</v>
      </c>
      <c r="HE171" s="48">
        <v>1</v>
      </c>
      <c r="HF171" s="48">
        <v>0</v>
      </c>
      <c r="HG171" s="48">
        <v>5078</v>
      </c>
      <c r="HH171" s="48">
        <v>5078</v>
      </c>
      <c r="HI171" s="48">
        <v>1</v>
      </c>
      <c r="HJ171" s="48">
        <v>21.138449999999999</v>
      </c>
      <c r="HK171" s="48">
        <v>0</v>
      </c>
      <c r="HL171" s="48">
        <v>0</v>
      </c>
      <c r="HM171" s="48">
        <v>0</v>
      </c>
      <c r="HN171" s="48">
        <v>0</v>
      </c>
      <c r="HO171" s="48">
        <v>0</v>
      </c>
      <c r="HP171" s="48">
        <v>0</v>
      </c>
      <c r="HQ171" s="48">
        <v>0</v>
      </c>
      <c r="HR171" s="48">
        <v>0</v>
      </c>
      <c r="HS171" s="48">
        <v>0.97309000000000001</v>
      </c>
      <c r="HT171" s="48">
        <v>2692437</v>
      </c>
      <c r="HU171" s="48">
        <v>0</v>
      </c>
      <c r="HV171" s="48">
        <v>0</v>
      </c>
      <c r="HW171" s="48">
        <v>384046</v>
      </c>
      <c r="HX171" s="48">
        <v>192023</v>
      </c>
      <c r="HY171" s="48">
        <v>0</v>
      </c>
      <c r="IA171" s="48">
        <v>0</v>
      </c>
      <c r="IB171" s="48">
        <v>0</v>
      </c>
      <c r="IC171" s="48">
        <v>0</v>
      </c>
      <c r="ID171" s="48">
        <v>0</v>
      </c>
      <c r="IE171" s="48">
        <v>0</v>
      </c>
      <c r="IF171" s="48">
        <v>0</v>
      </c>
      <c r="IG171" s="48">
        <v>0</v>
      </c>
      <c r="IH171" s="48">
        <v>3826921</v>
      </c>
      <c r="II171" s="48">
        <v>121239</v>
      </c>
      <c r="IJ171" s="48">
        <v>-917429</v>
      </c>
      <c r="IK171" s="48">
        <v>0</v>
      </c>
      <c r="IL171" s="48">
        <v>-796190</v>
      </c>
      <c r="IP171" s="48">
        <v>9095</v>
      </c>
      <c r="IQ171" s="48">
        <v>0</v>
      </c>
      <c r="IR171" s="48">
        <v>0</v>
      </c>
      <c r="IS171" s="48">
        <v>0</v>
      </c>
      <c r="IT171" s="48">
        <v>0</v>
      </c>
      <c r="IU171" s="48">
        <v>0</v>
      </c>
      <c r="IV171" s="48">
        <v>1</v>
      </c>
      <c r="IW171" s="48">
        <v>0</v>
      </c>
      <c r="IX171" s="48">
        <v>0</v>
      </c>
    </row>
    <row r="172" spans="1:258" s="48" customFormat="1">
      <c r="A172" s="47">
        <v>183801</v>
      </c>
      <c r="C172" s="48">
        <v>4</v>
      </c>
      <c r="E172" s="48">
        <v>0</v>
      </c>
      <c r="F172" s="48" t="s">
        <v>330</v>
      </c>
      <c r="G172" s="48">
        <v>1</v>
      </c>
      <c r="H172" s="48">
        <v>0</v>
      </c>
      <c r="I172" s="48" t="s">
        <v>537</v>
      </c>
      <c r="J172" s="48">
        <v>0</v>
      </c>
      <c r="L172" s="48">
        <v>12</v>
      </c>
      <c r="M172" s="48" t="s">
        <v>538</v>
      </c>
      <c r="N172" s="48" t="s">
        <v>537</v>
      </c>
      <c r="O172" s="48" t="s">
        <v>537</v>
      </c>
      <c r="P172" s="48">
        <v>0</v>
      </c>
      <c r="R172" s="48">
        <v>155.89699999999999</v>
      </c>
      <c r="S172" s="48">
        <v>0</v>
      </c>
      <c r="T172" s="48">
        <v>0</v>
      </c>
      <c r="U172" s="48">
        <v>0</v>
      </c>
      <c r="V172" s="48">
        <v>1.575</v>
      </c>
      <c r="W172" s="48">
        <v>0</v>
      </c>
      <c r="X172" s="48">
        <v>0</v>
      </c>
      <c r="Y172" s="48">
        <v>0</v>
      </c>
      <c r="Z172" s="48">
        <v>155.89699999999999</v>
      </c>
      <c r="AA172" s="48">
        <v>0</v>
      </c>
      <c r="AB172" s="48">
        <v>0</v>
      </c>
      <c r="AC172" s="48">
        <v>0</v>
      </c>
      <c r="AD172" s="48">
        <v>137.54</v>
      </c>
      <c r="AE172" s="48">
        <v>0.28199999999999997</v>
      </c>
      <c r="AF172" s="48">
        <v>0</v>
      </c>
      <c r="AG172" s="48">
        <v>4.069</v>
      </c>
      <c r="AH172" s="48">
        <v>0</v>
      </c>
      <c r="AI172" s="48">
        <v>0</v>
      </c>
      <c r="AJ172" s="48">
        <v>0</v>
      </c>
      <c r="AK172" s="48">
        <v>0</v>
      </c>
      <c r="AL172" s="48">
        <v>0</v>
      </c>
      <c r="AM172" s="48">
        <v>0</v>
      </c>
      <c r="AN172" s="48">
        <v>0</v>
      </c>
      <c r="AO172" s="48">
        <v>0</v>
      </c>
      <c r="AP172" s="48">
        <v>0</v>
      </c>
      <c r="AQ172" s="48">
        <v>0</v>
      </c>
      <c r="AR172" s="48">
        <v>0</v>
      </c>
      <c r="AS172" s="48">
        <v>0</v>
      </c>
      <c r="AT172" s="48">
        <v>0</v>
      </c>
      <c r="AU172" s="48">
        <v>0</v>
      </c>
      <c r="AV172" s="48">
        <v>0</v>
      </c>
      <c r="AW172" s="48">
        <v>1.575</v>
      </c>
      <c r="AX172" s="48">
        <v>4.7249999999999996</v>
      </c>
      <c r="AY172" s="48">
        <v>0</v>
      </c>
      <c r="AZ172" s="48">
        <v>0</v>
      </c>
      <c r="BA172" s="48">
        <v>16.847999999999999</v>
      </c>
      <c r="BB172" s="48">
        <v>137.47399999999999</v>
      </c>
      <c r="BC172" s="48">
        <v>45.67</v>
      </c>
      <c r="BD172" s="48">
        <v>0</v>
      </c>
      <c r="BE172" s="48">
        <v>7.7949999999999999</v>
      </c>
      <c r="BF172" s="48">
        <v>0</v>
      </c>
      <c r="BG172" s="48">
        <v>0</v>
      </c>
      <c r="BH172" s="48">
        <v>0</v>
      </c>
      <c r="BI172" s="48">
        <v>1</v>
      </c>
      <c r="BJ172" s="48">
        <v>0</v>
      </c>
      <c r="BK172" s="48">
        <v>5078</v>
      </c>
      <c r="BL172" s="48">
        <v>6152</v>
      </c>
      <c r="BM172" s="48">
        <v>845740</v>
      </c>
      <c r="BN172" s="48">
        <v>0</v>
      </c>
      <c r="BO172" s="48">
        <v>82536</v>
      </c>
      <c r="BP172" s="48">
        <v>0</v>
      </c>
      <c r="BQ172" s="48">
        <v>0</v>
      </c>
      <c r="BR172" s="48">
        <v>0</v>
      </c>
      <c r="BS172" s="48">
        <v>0</v>
      </c>
      <c r="BT172" s="48">
        <v>56192</v>
      </c>
      <c r="BU172" s="48">
        <v>0</v>
      </c>
      <c r="BV172" s="48">
        <v>60373</v>
      </c>
      <c r="BW172" s="48">
        <v>4181</v>
      </c>
      <c r="BX172" s="48">
        <v>29068</v>
      </c>
      <c r="BY172" s="48">
        <v>0</v>
      </c>
      <c r="BZ172" s="48">
        <v>0</v>
      </c>
      <c r="CA172" s="48">
        <v>0</v>
      </c>
      <c r="CB172" s="48">
        <v>0</v>
      </c>
      <c r="CC172" s="48">
        <v>27536</v>
      </c>
      <c r="CD172" s="48">
        <v>0</v>
      </c>
      <c r="CE172" s="48">
        <v>56604</v>
      </c>
      <c r="CF172" s="48">
        <v>37824</v>
      </c>
      <c r="CG172" s="48">
        <v>139926</v>
      </c>
      <c r="CH172" s="48">
        <v>0</v>
      </c>
      <c r="CI172" s="48">
        <v>139926</v>
      </c>
      <c r="CJ172" s="48">
        <v>0</v>
      </c>
      <c r="CK172" s="48">
        <v>5754</v>
      </c>
      <c r="CL172" s="48">
        <v>0</v>
      </c>
      <c r="CM172" s="48">
        <v>5754</v>
      </c>
      <c r="CN172" s="48">
        <v>0</v>
      </c>
      <c r="CO172" s="48">
        <v>0</v>
      </c>
      <c r="CP172" s="48">
        <v>0</v>
      </c>
      <c r="CQ172" s="48">
        <v>0</v>
      </c>
      <c r="CR172" s="48">
        <v>0</v>
      </c>
      <c r="CS172" s="48">
        <v>0</v>
      </c>
      <c r="CT172" s="48">
        <v>0</v>
      </c>
      <c r="CU172" s="48">
        <v>0</v>
      </c>
      <c r="CV172" s="48">
        <v>0</v>
      </c>
      <c r="CW172" s="48">
        <v>0</v>
      </c>
      <c r="CX172" s="48">
        <v>0</v>
      </c>
      <c r="CY172" s="48">
        <v>0</v>
      </c>
      <c r="CZ172" s="48">
        <v>0</v>
      </c>
      <c r="DA172" s="48">
        <v>0</v>
      </c>
      <c r="DB172" s="48">
        <v>0</v>
      </c>
      <c r="DC172" s="48">
        <v>0</v>
      </c>
      <c r="DD172" s="48">
        <v>0</v>
      </c>
      <c r="DE172" s="48">
        <v>0</v>
      </c>
      <c r="DF172" s="48">
        <v>0</v>
      </c>
      <c r="DG172" s="48">
        <v>0</v>
      </c>
      <c r="DH172" s="48">
        <v>6207</v>
      </c>
      <c r="DI172" s="48">
        <v>0</v>
      </c>
      <c r="DJ172" s="48">
        <v>0</v>
      </c>
      <c r="DK172" s="48">
        <v>0</v>
      </c>
      <c r="DL172" s="48">
        <v>0</v>
      </c>
      <c r="DM172" s="48">
        <v>6207</v>
      </c>
      <c r="DN172" s="48">
        <v>0</v>
      </c>
      <c r="DO172" s="48">
        <v>0</v>
      </c>
      <c r="DP172" s="48">
        <v>0</v>
      </c>
      <c r="DQ172" s="48">
        <v>0</v>
      </c>
      <c r="DR172" s="48">
        <v>0</v>
      </c>
      <c r="DS172" s="48">
        <v>0</v>
      </c>
      <c r="DU172" s="48">
        <v>1146221</v>
      </c>
      <c r="DV172" s="48">
        <v>0</v>
      </c>
      <c r="DW172" s="48">
        <v>0</v>
      </c>
      <c r="DX172" s="48">
        <v>0</v>
      </c>
      <c r="DY172" s="48">
        <v>0</v>
      </c>
      <c r="DZ172" s="48">
        <v>286.61700000000002</v>
      </c>
      <c r="EA172" s="48">
        <v>44712</v>
      </c>
      <c r="EB172" s="48">
        <v>156</v>
      </c>
      <c r="EC172" s="48">
        <v>82536</v>
      </c>
      <c r="ED172" s="48">
        <v>0</v>
      </c>
      <c r="EE172" s="48">
        <v>1063685</v>
      </c>
      <c r="EG172" s="48">
        <v>0</v>
      </c>
      <c r="EH172" s="48">
        <v>0</v>
      </c>
      <c r="EI172" s="48">
        <v>0</v>
      </c>
      <c r="EJ172" s="48">
        <v>0</v>
      </c>
      <c r="EK172" s="48">
        <v>0</v>
      </c>
      <c r="EL172" s="48">
        <v>0</v>
      </c>
      <c r="EM172" s="48">
        <v>0</v>
      </c>
      <c r="EN172" s="48">
        <v>0</v>
      </c>
      <c r="EO172" s="48">
        <v>0</v>
      </c>
      <c r="EP172" s="48">
        <v>0</v>
      </c>
      <c r="EQ172" s="48">
        <v>0</v>
      </c>
      <c r="ER172" s="48">
        <v>0</v>
      </c>
      <c r="ES172" s="48">
        <v>0</v>
      </c>
      <c r="ET172" s="48">
        <v>0</v>
      </c>
      <c r="EU172" s="48">
        <v>0</v>
      </c>
      <c r="EV172" s="48">
        <v>0</v>
      </c>
      <c r="EW172" s="48">
        <v>0</v>
      </c>
      <c r="EX172" s="48">
        <v>1175584</v>
      </c>
      <c r="EY172" s="48">
        <v>72084</v>
      </c>
      <c r="EZ172" s="48">
        <v>1213408</v>
      </c>
      <c r="FA172" s="48">
        <v>0</v>
      </c>
      <c r="FB172" s="48">
        <v>0</v>
      </c>
      <c r="FC172" s="48">
        <v>0</v>
      </c>
      <c r="FD172" s="48">
        <v>33608</v>
      </c>
      <c r="FE172" s="48">
        <v>0</v>
      </c>
      <c r="FF172" s="48">
        <v>0</v>
      </c>
      <c r="FG172" s="48">
        <v>0</v>
      </c>
      <c r="FH172" s="48">
        <v>0</v>
      </c>
      <c r="FJ172" s="48">
        <v>0</v>
      </c>
      <c r="FK172" s="48">
        <v>0</v>
      </c>
      <c r="FL172" s="48">
        <v>0</v>
      </c>
      <c r="FM172" s="48">
        <v>0</v>
      </c>
      <c r="FO172" s="48">
        <v>0</v>
      </c>
      <c r="FP172" s="48">
        <v>0</v>
      </c>
      <c r="FQ172" s="48" t="s">
        <v>285</v>
      </c>
      <c r="FR172" s="48">
        <v>155.89699999999999</v>
      </c>
      <c r="FS172" s="48">
        <v>0</v>
      </c>
      <c r="FT172" s="48">
        <v>0</v>
      </c>
      <c r="FU172" s="48">
        <v>0</v>
      </c>
      <c r="FV172" s="48">
        <v>0</v>
      </c>
      <c r="FW172" s="48">
        <v>0</v>
      </c>
      <c r="FX172" s="48">
        <v>0</v>
      </c>
      <c r="FY172" s="48">
        <v>0</v>
      </c>
      <c r="FZ172" s="48">
        <v>0</v>
      </c>
      <c r="GA172" s="48">
        <v>0</v>
      </c>
      <c r="GB172" s="52">
        <v>5.3545445599999998E-2</v>
      </c>
      <c r="GC172" s="52">
        <v>4.68582762E-2</v>
      </c>
      <c r="GD172" s="48">
        <v>0</v>
      </c>
      <c r="GE172" s="48">
        <v>0</v>
      </c>
      <c r="GM172" s="48">
        <v>0</v>
      </c>
      <c r="GN172" s="48">
        <v>0</v>
      </c>
      <c r="GP172" s="48">
        <v>0</v>
      </c>
      <c r="GQ172" s="48">
        <v>0</v>
      </c>
      <c r="GR172" s="48">
        <v>0</v>
      </c>
      <c r="GS172" s="48">
        <v>224.482</v>
      </c>
      <c r="GT172" s="48">
        <v>1258120</v>
      </c>
      <c r="GU172" s="48">
        <v>0</v>
      </c>
      <c r="GV172" s="48">
        <v>1477075</v>
      </c>
      <c r="GW172" s="48">
        <v>0</v>
      </c>
      <c r="GX172" s="48">
        <v>0</v>
      </c>
      <c r="GY172" s="48">
        <v>0</v>
      </c>
      <c r="GZ172" s="48">
        <v>0</v>
      </c>
      <c r="HA172" s="48">
        <v>0</v>
      </c>
      <c r="HB172" s="48">
        <v>0</v>
      </c>
      <c r="HC172" s="48">
        <v>4804.7056220000004</v>
      </c>
      <c r="HD172" s="48">
        <v>137.47399999999999</v>
      </c>
      <c r="HE172" s="48">
        <v>1</v>
      </c>
      <c r="HF172" s="48">
        <v>0</v>
      </c>
      <c r="HG172" s="48">
        <v>5078</v>
      </c>
      <c r="HH172" s="48">
        <v>5078</v>
      </c>
      <c r="HI172" s="48">
        <v>1</v>
      </c>
      <c r="HJ172" s="48">
        <v>7.7948500000000003</v>
      </c>
      <c r="HK172" s="48">
        <v>0</v>
      </c>
      <c r="HL172" s="48">
        <v>0</v>
      </c>
      <c r="HM172" s="48">
        <v>0</v>
      </c>
      <c r="HN172" s="48">
        <v>0</v>
      </c>
      <c r="HO172" s="48">
        <v>0</v>
      </c>
      <c r="HP172" s="48">
        <v>0</v>
      </c>
      <c r="HQ172" s="48">
        <v>0</v>
      </c>
      <c r="HR172" s="48">
        <v>0</v>
      </c>
      <c r="HS172" s="48">
        <v>0.97309000000000001</v>
      </c>
      <c r="HT172" s="48">
        <v>1078570</v>
      </c>
      <c r="HU172" s="48">
        <v>0</v>
      </c>
      <c r="HV172" s="48">
        <v>0</v>
      </c>
      <c r="HW172" s="48">
        <v>384046</v>
      </c>
      <c r="HX172" s="48">
        <v>192023</v>
      </c>
      <c r="HY172" s="48">
        <v>0</v>
      </c>
      <c r="IA172" s="48">
        <v>0</v>
      </c>
      <c r="IB172" s="48">
        <v>0</v>
      </c>
      <c r="IC172" s="48">
        <v>0</v>
      </c>
      <c r="ID172" s="48">
        <v>0</v>
      </c>
      <c r="IE172" s="48">
        <v>0</v>
      </c>
      <c r="IF172" s="48">
        <v>0</v>
      </c>
      <c r="IG172" s="48">
        <v>0</v>
      </c>
      <c r="IH172" s="48">
        <v>1477075</v>
      </c>
      <c r="II172" s="48">
        <v>82536</v>
      </c>
      <c r="IJ172" s="48">
        <v>-263667</v>
      </c>
      <c r="IK172" s="48">
        <v>0</v>
      </c>
      <c r="IL172" s="48">
        <v>-181131</v>
      </c>
      <c r="IP172" s="48">
        <v>9095</v>
      </c>
      <c r="IQ172" s="48">
        <v>0</v>
      </c>
      <c r="IR172" s="48">
        <v>0</v>
      </c>
      <c r="IS172" s="48">
        <v>0</v>
      </c>
      <c r="IT172" s="48">
        <v>0</v>
      </c>
      <c r="IU172" s="48">
        <v>0</v>
      </c>
      <c r="IV172" s="48">
        <v>1</v>
      </c>
      <c r="IW172" s="48">
        <v>0</v>
      </c>
      <c r="IX172" s="48">
        <v>0</v>
      </c>
    </row>
    <row r="173" spans="1:258" s="48" customFormat="1">
      <c r="A173" s="47">
        <v>184801</v>
      </c>
      <c r="C173" s="48">
        <v>4</v>
      </c>
      <c r="E173" s="48">
        <v>0</v>
      </c>
      <c r="F173" s="48" t="s">
        <v>330</v>
      </c>
      <c r="G173" s="48">
        <v>1</v>
      </c>
      <c r="H173" s="48">
        <v>0</v>
      </c>
      <c r="I173" s="48" t="s">
        <v>537</v>
      </c>
      <c r="J173" s="48">
        <v>0</v>
      </c>
      <c r="L173" s="48">
        <v>12</v>
      </c>
      <c r="M173" s="48" t="s">
        <v>538</v>
      </c>
      <c r="N173" s="48" t="s">
        <v>537</v>
      </c>
      <c r="O173" s="48" t="s">
        <v>537</v>
      </c>
      <c r="P173" s="48">
        <v>0</v>
      </c>
      <c r="R173" s="48">
        <v>98.781000000000006</v>
      </c>
      <c r="S173" s="48">
        <v>0</v>
      </c>
      <c r="T173" s="48">
        <v>0</v>
      </c>
      <c r="U173" s="48">
        <v>3.3000000000000002E-2</v>
      </c>
      <c r="V173" s="48">
        <v>0</v>
      </c>
      <c r="W173" s="48">
        <v>0</v>
      </c>
      <c r="X173" s="48">
        <v>0</v>
      </c>
      <c r="Y173" s="48">
        <v>0</v>
      </c>
      <c r="Z173" s="48">
        <v>98.781000000000006</v>
      </c>
      <c r="AA173" s="48">
        <v>0</v>
      </c>
      <c r="AB173" s="48">
        <v>0</v>
      </c>
      <c r="AC173" s="48">
        <v>0</v>
      </c>
      <c r="AD173" s="48">
        <v>113.82</v>
      </c>
      <c r="AE173" s="48">
        <v>0.13600000000000001</v>
      </c>
      <c r="AF173" s="48">
        <v>0</v>
      </c>
      <c r="AG173" s="48">
        <v>5.6589999999999998</v>
      </c>
      <c r="AH173" s="48">
        <v>0</v>
      </c>
      <c r="AI173" s="48">
        <v>0</v>
      </c>
      <c r="AJ173" s="48">
        <v>0</v>
      </c>
      <c r="AK173" s="48">
        <v>0</v>
      </c>
      <c r="AL173" s="48">
        <v>0</v>
      </c>
      <c r="AM173" s="48">
        <v>0</v>
      </c>
      <c r="AN173" s="48">
        <v>0</v>
      </c>
      <c r="AO173" s="48">
        <v>0</v>
      </c>
      <c r="AP173" s="48">
        <v>0</v>
      </c>
      <c r="AQ173" s="48">
        <v>4</v>
      </c>
      <c r="AR173" s="48">
        <v>0</v>
      </c>
      <c r="AS173" s="48">
        <v>0</v>
      </c>
      <c r="AT173" s="48">
        <v>3</v>
      </c>
      <c r="AU173" s="48">
        <v>0</v>
      </c>
      <c r="AV173" s="48">
        <v>0</v>
      </c>
      <c r="AW173" s="48">
        <v>3.3000000000000002E-2</v>
      </c>
      <c r="AX173" s="48">
        <v>0.16500000000000001</v>
      </c>
      <c r="AY173" s="48">
        <v>0</v>
      </c>
      <c r="AZ173" s="48">
        <v>0</v>
      </c>
      <c r="BA173" s="48">
        <v>24.376999999999999</v>
      </c>
      <c r="BB173" s="48">
        <v>74.370999999999995</v>
      </c>
      <c r="BC173" s="48">
        <v>64.83</v>
      </c>
      <c r="BD173" s="48">
        <v>0</v>
      </c>
      <c r="BE173" s="48">
        <v>0</v>
      </c>
      <c r="BF173" s="48">
        <v>0</v>
      </c>
      <c r="BG173" s="48">
        <v>0</v>
      </c>
      <c r="BH173" s="48">
        <v>0</v>
      </c>
      <c r="BI173" s="48">
        <v>1</v>
      </c>
      <c r="BJ173" s="48">
        <v>0</v>
      </c>
      <c r="BK173" s="48">
        <v>5078</v>
      </c>
      <c r="BL173" s="48">
        <v>6152</v>
      </c>
      <c r="BM173" s="48">
        <v>457530</v>
      </c>
      <c r="BN173" s="48">
        <v>0</v>
      </c>
      <c r="BO173" s="48">
        <v>55253</v>
      </c>
      <c r="BP173" s="48">
        <v>0</v>
      </c>
      <c r="BQ173" s="48">
        <v>0</v>
      </c>
      <c r="BR173" s="48">
        <v>0</v>
      </c>
      <c r="BS173" s="48">
        <v>0</v>
      </c>
      <c r="BT173" s="48">
        <v>79767</v>
      </c>
      <c r="BU173" s="48">
        <v>0</v>
      </c>
      <c r="BV173" s="48">
        <v>81783</v>
      </c>
      <c r="BW173" s="48">
        <v>2016</v>
      </c>
      <c r="BX173" s="48">
        <v>1015</v>
      </c>
      <c r="BY173" s="48">
        <v>0</v>
      </c>
      <c r="BZ173" s="48">
        <v>0</v>
      </c>
      <c r="CA173" s="48">
        <v>0</v>
      </c>
      <c r="CB173" s="48">
        <v>0</v>
      </c>
      <c r="CC173" s="48">
        <v>38296</v>
      </c>
      <c r="CD173" s="48">
        <v>0</v>
      </c>
      <c r="CE173" s="48">
        <v>39311</v>
      </c>
      <c r="CF173" s="48">
        <v>27165</v>
      </c>
      <c r="CG173" s="48">
        <v>202456</v>
      </c>
      <c r="CH173" s="48">
        <v>0</v>
      </c>
      <c r="CI173" s="48">
        <v>202456</v>
      </c>
      <c r="CJ173" s="48">
        <v>2750</v>
      </c>
      <c r="CK173" s="48">
        <v>0</v>
      </c>
      <c r="CL173" s="48">
        <v>0</v>
      </c>
      <c r="CM173" s="48">
        <v>0</v>
      </c>
      <c r="CN173" s="48">
        <v>0</v>
      </c>
      <c r="CO173" s="48">
        <v>0</v>
      </c>
      <c r="CP173" s="48">
        <v>0</v>
      </c>
      <c r="CQ173" s="48">
        <v>0</v>
      </c>
      <c r="CR173" s="48">
        <v>0</v>
      </c>
      <c r="CS173" s="48">
        <v>0</v>
      </c>
      <c r="CT173" s="48">
        <v>0</v>
      </c>
      <c r="CU173" s="48">
        <v>0</v>
      </c>
      <c r="CV173" s="48">
        <v>0</v>
      </c>
      <c r="CW173" s="48">
        <v>0</v>
      </c>
      <c r="CX173" s="48">
        <v>0</v>
      </c>
      <c r="CY173" s="48">
        <v>0</v>
      </c>
      <c r="CZ173" s="48">
        <v>0</v>
      </c>
      <c r="DA173" s="48">
        <v>0</v>
      </c>
      <c r="DB173" s="48">
        <v>0</v>
      </c>
      <c r="DC173" s="48">
        <v>0</v>
      </c>
      <c r="DD173" s="48">
        <v>0</v>
      </c>
      <c r="DE173" s="48">
        <v>0</v>
      </c>
      <c r="DF173" s="48">
        <v>0</v>
      </c>
      <c r="DG173" s="48">
        <v>0</v>
      </c>
      <c r="DH173" s="48">
        <v>2750</v>
      </c>
      <c r="DI173" s="48">
        <v>0</v>
      </c>
      <c r="DJ173" s="48">
        <v>0</v>
      </c>
      <c r="DK173" s="48">
        <v>0</v>
      </c>
      <c r="DL173" s="48">
        <v>0</v>
      </c>
      <c r="DM173" s="48">
        <v>0</v>
      </c>
      <c r="DN173" s="48">
        <v>0</v>
      </c>
      <c r="DO173" s="48">
        <v>0</v>
      </c>
      <c r="DP173" s="48">
        <v>0</v>
      </c>
      <c r="DQ173" s="48">
        <v>0</v>
      </c>
      <c r="DR173" s="48">
        <v>0</v>
      </c>
      <c r="DS173" s="48">
        <v>0</v>
      </c>
      <c r="DU173" s="48">
        <v>808245</v>
      </c>
      <c r="DV173" s="48">
        <v>0</v>
      </c>
      <c r="DW173" s="48">
        <v>0</v>
      </c>
      <c r="DX173" s="48">
        <v>0</v>
      </c>
      <c r="DY173" s="48">
        <v>0</v>
      </c>
      <c r="DZ173" s="48">
        <v>286.61700000000002</v>
      </c>
      <c r="EA173" s="48">
        <v>28088</v>
      </c>
      <c r="EB173" s="48">
        <v>98</v>
      </c>
      <c r="EC173" s="48">
        <v>55253</v>
      </c>
      <c r="ED173" s="48">
        <v>0</v>
      </c>
      <c r="EE173" s="48">
        <v>752992</v>
      </c>
      <c r="EG173" s="48">
        <v>0</v>
      </c>
      <c r="EH173" s="48">
        <v>0</v>
      </c>
      <c r="EI173" s="48">
        <v>0</v>
      </c>
      <c r="EJ173" s="48">
        <v>0</v>
      </c>
      <c r="EK173" s="48">
        <v>0</v>
      </c>
      <c r="EL173" s="48">
        <v>0</v>
      </c>
      <c r="EM173" s="48">
        <v>0</v>
      </c>
      <c r="EN173" s="48">
        <v>0</v>
      </c>
      <c r="EO173" s="48">
        <v>0</v>
      </c>
      <c r="EP173" s="48">
        <v>0</v>
      </c>
      <c r="EQ173" s="48">
        <v>0</v>
      </c>
      <c r="ER173" s="48">
        <v>0</v>
      </c>
      <c r="ES173" s="48">
        <v>0</v>
      </c>
      <c r="ET173" s="48">
        <v>0</v>
      </c>
      <c r="EU173" s="48">
        <v>0</v>
      </c>
      <c r="EV173" s="48">
        <v>0</v>
      </c>
      <c r="EW173" s="48">
        <v>0</v>
      </c>
      <c r="EX173" s="48">
        <v>827472</v>
      </c>
      <c r="EY173" s="48">
        <v>50797</v>
      </c>
      <c r="EZ173" s="48">
        <v>857387</v>
      </c>
      <c r="FA173" s="48">
        <v>0</v>
      </c>
      <c r="FB173" s="48">
        <v>0</v>
      </c>
      <c r="FC173" s="48">
        <v>0</v>
      </c>
      <c r="FD173" s="48">
        <v>23683</v>
      </c>
      <c r="FE173" s="48">
        <v>0</v>
      </c>
      <c r="FF173" s="48">
        <v>0</v>
      </c>
      <c r="FG173" s="48">
        <v>0</v>
      </c>
      <c r="FH173" s="48">
        <v>0</v>
      </c>
      <c r="FJ173" s="48">
        <v>0</v>
      </c>
      <c r="FK173" s="48">
        <v>0</v>
      </c>
      <c r="FL173" s="48">
        <v>0</v>
      </c>
      <c r="FM173" s="48">
        <v>0</v>
      </c>
      <c r="FO173" s="48">
        <v>0</v>
      </c>
      <c r="FP173" s="48">
        <v>0</v>
      </c>
      <c r="FQ173" s="48" t="s">
        <v>115</v>
      </c>
      <c r="FR173" s="48">
        <v>98.781000000000006</v>
      </c>
      <c r="FS173" s="48">
        <v>0</v>
      </c>
      <c r="FT173" s="48">
        <v>0</v>
      </c>
      <c r="FU173" s="48">
        <v>0</v>
      </c>
      <c r="FV173" s="48">
        <v>0</v>
      </c>
      <c r="FW173" s="48">
        <v>0</v>
      </c>
      <c r="FX173" s="48">
        <v>0</v>
      </c>
      <c r="FY173" s="48">
        <v>0</v>
      </c>
      <c r="FZ173" s="48">
        <v>0</v>
      </c>
      <c r="GA173" s="48">
        <v>0</v>
      </c>
      <c r="GB173" s="52">
        <v>5.3545445599999998E-2</v>
      </c>
      <c r="GC173" s="52">
        <v>4.68582762E-2</v>
      </c>
      <c r="GD173" s="48">
        <v>0</v>
      </c>
      <c r="GE173" s="48">
        <v>0</v>
      </c>
      <c r="GM173" s="48">
        <v>0</v>
      </c>
      <c r="GN173" s="48">
        <v>0</v>
      </c>
      <c r="GP173" s="48">
        <v>0</v>
      </c>
      <c r="GQ173" s="48">
        <v>0</v>
      </c>
      <c r="GR173" s="48">
        <v>0</v>
      </c>
      <c r="GS173" s="48">
        <v>158.191</v>
      </c>
      <c r="GT173" s="48">
        <v>885475</v>
      </c>
      <c r="GU173" s="48">
        <v>0</v>
      </c>
      <c r="GV173" s="48">
        <v>994770</v>
      </c>
      <c r="GW173" s="48">
        <v>0</v>
      </c>
      <c r="GX173" s="48">
        <v>0</v>
      </c>
      <c r="GY173" s="48">
        <v>0</v>
      </c>
      <c r="GZ173" s="48">
        <v>0</v>
      </c>
      <c r="HA173" s="48">
        <v>0</v>
      </c>
      <c r="HB173" s="48">
        <v>0</v>
      </c>
      <c r="HC173" s="48">
        <v>4804.7056220000004</v>
      </c>
      <c r="HD173" s="48">
        <v>74.370999999999995</v>
      </c>
      <c r="HE173" s="48">
        <v>1</v>
      </c>
      <c r="HF173" s="48">
        <v>0</v>
      </c>
      <c r="HG173" s="48">
        <v>5078</v>
      </c>
      <c r="HH173" s="48">
        <v>5078</v>
      </c>
      <c r="HI173" s="48">
        <v>1</v>
      </c>
      <c r="HJ173" s="48">
        <v>4.9390499999999999</v>
      </c>
      <c r="HK173" s="48">
        <v>0</v>
      </c>
      <c r="HL173" s="48">
        <v>0</v>
      </c>
      <c r="HM173" s="48">
        <v>0</v>
      </c>
      <c r="HN173" s="48">
        <v>0</v>
      </c>
      <c r="HO173" s="48">
        <v>0</v>
      </c>
      <c r="HP173" s="48">
        <v>0</v>
      </c>
      <c r="HQ173" s="48">
        <v>0</v>
      </c>
      <c r="HR173" s="48">
        <v>0</v>
      </c>
      <c r="HS173" s="48">
        <v>0.97309000000000001</v>
      </c>
      <c r="HT173" s="48">
        <v>760061</v>
      </c>
      <c r="HU173" s="48">
        <v>0</v>
      </c>
      <c r="HV173" s="48">
        <v>0</v>
      </c>
      <c r="HW173" s="48">
        <v>384046</v>
      </c>
      <c r="HX173" s="48">
        <v>192023</v>
      </c>
      <c r="HY173" s="48">
        <v>0</v>
      </c>
      <c r="IA173" s="48">
        <v>0</v>
      </c>
      <c r="IB173" s="48">
        <v>0</v>
      </c>
      <c r="IC173" s="48">
        <v>0</v>
      </c>
      <c r="ID173" s="48">
        <v>0</v>
      </c>
      <c r="IE173" s="48">
        <v>0</v>
      </c>
      <c r="IF173" s="48">
        <v>0</v>
      </c>
      <c r="IG173" s="48">
        <v>0</v>
      </c>
      <c r="IH173" s="48">
        <v>994770</v>
      </c>
      <c r="II173" s="48">
        <v>55253</v>
      </c>
      <c r="IJ173" s="48">
        <v>-137383</v>
      </c>
      <c r="IK173" s="48">
        <v>0</v>
      </c>
      <c r="IL173" s="48">
        <v>-82130</v>
      </c>
      <c r="IP173" s="48">
        <v>9095</v>
      </c>
      <c r="IQ173" s="48">
        <v>0</v>
      </c>
      <c r="IR173" s="48">
        <v>0</v>
      </c>
      <c r="IS173" s="48">
        <v>0</v>
      </c>
      <c r="IT173" s="48">
        <v>0</v>
      </c>
      <c r="IU173" s="48">
        <v>0</v>
      </c>
      <c r="IV173" s="48">
        <v>1</v>
      </c>
      <c r="IW173" s="48">
        <v>0</v>
      </c>
      <c r="IX173" s="48">
        <v>0</v>
      </c>
    </row>
    <row r="174" spans="1:258" s="48" customFormat="1">
      <c r="A174" s="47">
        <v>188801</v>
      </c>
      <c r="C174" s="48">
        <v>4</v>
      </c>
      <c r="E174" s="48">
        <v>0</v>
      </c>
      <c r="F174" s="48" t="s">
        <v>330</v>
      </c>
      <c r="G174" s="48">
        <v>1</v>
      </c>
      <c r="H174" s="48">
        <v>0</v>
      </c>
      <c r="I174" s="48" t="s">
        <v>537</v>
      </c>
      <c r="J174" s="48">
        <v>0</v>
      </c>
      <c r="L174" s="48">
        <v>12</v>
      </c>
      <c r="M174" s="48" t="s">
        <v>538</v>
      </c>
      <c r="N174" s="48" t="s">
        <v>537</v>
      </c>
      <c r="O174" s="48" t="s">
        <v>537</v>
      </c>
      <c r="P174" s="48">
        <v>0</v>
      </c>
      <c r="R174" s="48">
        <v>157.28899999999999</v>
      </c>
      <c r="S174" s="48">
        <v>0</v>
      </c>
      <c r="T174" s="48">
        <v>0</v>
      </c>
      <c r="U174" s="48">
        <v>0</v>
      </c>
      <c r="V174" s="48">
        <v>3.157</v>
      </c>
      <c r="W174" s="48">
        <v>3.2170000000000001</v>
      </c>
      <c r="X174" s="48">
        <v>0</v>
      </c>
      <c r="Y174" s="48">
        <v>0</v>
      </c>
      <c r="Z174" s="48">
        <v>157.28899999999999</v>
      </c>
      <c r="AA174" s="48">
        <v>0</v>
      </c>
      <c r="AB174" s="48">
        <v>0</v>
      </c>
      <c r="AC174" s="48">
        <v>0</v>
      </c>
      <c r="AD174" s="48">
        <v>177.69</v>
      </c>
      <c r="AE174" s="48">
        <v>0.85099999999999998</v>
      </c>
      <c r="AF174" s="48">
        <v>0</v>
      </c>
      <c r="AG174" s="48">
        <v>7.0179999999999998</v>
      </c>
      <c r="AH174" s="48">
        <v>0</v>
      </c>
      <c r="AI174" s="48">
        <v>0</v>
      </c>
      <c r="AJ174" s="48">
        <v>0</v>
      </c>
      <c r="AK174" s="48">
        <v>0</v>
      </c>
      <c r="AL174" s="48">
        <v>0</v>
      </c>
      <c r="AM174" s="48">
        <v>0</v>
      </c>
      <c r="AN174" s="48">
        <v>0</v>
      </c>
      <c r="AO174" s="48">
        <v>0</v>
      </c>
      <c r="AP174" s="48">
        <v>0</v>
      </c>
      <c r="AQ174" s="48">
        <v>0</v>
      </c>
      <c r="AR174" s="48">
        <v>0</v>
      </c>
      <c r="AS174" s="48">
        <v>0</v>
      </c>
      <c r="AT174" s="48">
        <v>0</v>
      </c>
      <c r="AU174" s="48">
        <v>0</v>
      </c>
      <c r="AV174" s="48">
        <v>0</v>
      </c>
      <c r="AW174" s="48">
        <v>6.3739999999999997</v>
      </c>
      <c r="AX174" s="48">
        <v>19.122</v>
      </c>
      <c r="AY174" s="48">
        <v>0</v>
      </c>
      <c r="AZ174" s="48">
        <v>0</v>
      </c>
      <c r="BA174" s="48">
        <v>18.588000000000001</v>
      </c>
      <c r="BB174" s="48">
        <v>132.327</v>
      </c>
      <c r="BC174" s="48">
        <v>152</v>
      </c>
      <c r="BD174" s="48">
        <v>0</v>
      </c>
      <c r="BE174" s="48">
        <v>0</v>
      </c>
      <c r="BF174" s="48">
        <v>0</v>
      </c>
      <c r="BG174" s="48">
        <v>0</v>
      </c>
      <c r="BH174" s="48">
        <v>10</v>
      </c>
      <c r="BI174" s="48">
        <v>1</v>
      </c>
      <c r="BJ174" s="48">
        <v>0</v>
      </c>
      <c r="BK174" s="48">
        <v>5078</v>
      </c>
      <c r="BL174" s="48">
        <v>6152</v>
      </c>
      <c r="BM174" s="48">
        <v>814076</v>
      </c>
      <c r="BN174" s="48">
        <v>0</v>
      </c>
      <c r="BO174" s="48">
        <v>88253</v>
      </c>
      <c r="BP174" s="48">
        <v>0</v>
      </c>
      <c r="BQ174" s="48">
        <v>0</v>
      </c>
      <c r="BR174" s="48">
        <v>0</v>
      </c>
      <c r="BS174" s="48">
        <v>0</v>
      </c>
      <c r="BT174" s="48">
        <v>187021</v>
      </c>
      <c r="BU174" s="48">
        <v>0</v>
      </c>
      <c r="BV174" s="48">
        <v>199638</v>
      </c>
      <c r="BW174" s="48">
        <v>12617</v>
      </c>
      <c r="BX174" s="48">
        <v>117639</v>
      </c>
      <c r="BY174" s="48">
        <v>0</v>
      </c>
      <c r="BZ174" s="48">
        <v>0</v>
      </c>
      <c r="CA174" s="48">
        <v>0</v>
      </c>
      <c r="CB174" s="48">
        <v>0</v>
      </c>
      <c r="CC174" s="48">
        <v>47492</v>
      </c>
      <c r="CD174" s="48">
        <v>0</v>
      </c>
      <c r="CE174" s="48">
        <v>165131</v>
      </c>
      <c r="CF174" s="48">
        <v>43254</v>
      </c>
      <c r="CG174" s="48">
        <v>154377</v>
      </c>
      <c r="CH174" s="48">
        <v>0</v>
      </c>
      <c r="CI174" s="48">
        <v>154377</v>
      </c>
      <c r="CJ174" s="48">
        <v>0</v>
      </c>
      <c r="CK174" s="48">
        <v>0</v>
      </c>
      <c r="CL174" s="48">
        <v>0</v>
      </c>
      <c r="CM174" s="48">
        <v>0</v>
      </c>
      <c r="CN174" s="48">
        <v>0</v>
      </c>
      <c r="CO174" s="48">
        <v>0</v>
      </c>
      <c r="CP174" s="48">
        <v>0</v>
      </c>
      <c r="CQ174" s="48">
        <v>0</v>
      </c>
      <c r="CR174" s="48">
        <v>0</v>
      </c>
      <c r="CS174" s="48">
        <v>0</v>
      </c>
      <c r="CT174" s="48">
        <v>0</v>
      </c>
      <c r="CU174" s="48">
        <v>0</v>
      </c>
      <c r="CV174" s="48">
        <v>0</v>
      </c>
      <c r="CW174" s="48">
        <v>0</v>
      </c>
      <c r="CX174" s="48">
        <v>0</v>
      </c>
      <c r="CY174" s="48">
        <v>0</v>
      </c>
      <c r="CZ174" s="48">
        <v>0</v>
      </c>
      <c r="DA174" s="48">
        <v>0</v>
      </c>
      <c r="DB174" s="48">
        <v>0</v>
      </c>
      <c r="DC174" s="48">
        <v>0</v>
      </c>
      <c r="DD174" s="48">
        <v>0</v>
      </c>
      <c r="DE174" s="48">
        <v>0</v>
      </c>
      <c r="DF174" s="48">
        <v>0</v>
      </c>
      <c r="DG174" s="48">
        <v>0</v>
      </c>
      <c r="DH174" s="48">
        <v>0</v>
      </c>
      <c r="DI174" s="48">
        <v>0</v>
      </c>
      <c r="DJ174" s="48">
        <v>0</v>
      </c>
      <c r="DK174" s="48">
        <v>0</v>
      </c>
      <c r="DL174" s="48">
        <v>0</v>
      </c>
      <c r="DM174" s="48">
        <v>0</v>
      </c>
      <c r="DN174" s="48">
        <v>0</v>
      </c>
      <c r="DO174" s="48">
        <v>0</v>
      </c>
      <c r="DP174" s="48">
        <v>0</v>
      </c>
      <c r="DQ174" s="48">
        <v>0</v>
      </c>
      <c r="DR174" s="48">
        <v>0</v>
      </c>
      <c r="DS174" s="48">
        <v>0</v>
      </c>
      <c r="DU174" s="48">
        <v>1376476</v>
      </c>
      <c r="DV174" s="48">
        <v>0</v>
      </c>
      <c r="DW174" s="48">
        <v>0</v>
      </c>
      <c r="DX174" s="48">
        <v>0</v>
      </c>
      <c r="DY174" s="48">
        <v>0</v>
      </c>
      <c r="DZ174" s="48">
        <v>286.61700000000002</v>
      </c>
      <c r="EA174" s="48">
        <v>44999</v>
      </c>
      <c r="EB174" s="48">
        <v>157</v>
      </c>
      <c r="EC174" s="48">
        <v>88253</v>
      </c>
      <c r="ED174" s="48">
        <v>0</v>
      </c>
      <c r="EE174" s="48">
        <v>1288223</v>
      </c>
      <c r="EG174" s="48">
        <v>0</v>
      </c>
      <c r="EH174" s="48">
        <v>0</v>
      </c>
      <c r="EI174" s="48">
        <v>0</v>
      </c>
      <c r="EJ174" s="48">
        <v>0</v>
      </c>
      <c r="EK174" s="48">
        <v>0</v>
      </c>
      <c r="EL174" s="48">
        <v>0</v>
      </c>
      <c r="EM174" s="48">
        <v>0</v>
      </c>
      <c r="EN174" s="48">
        <v>0</v>
      </c>
      <c r="EO174" s="48">
        <v>0</v>
      </c>
      <c r="EP174" s="48">
        <v>0</v>
      </c>
      <c r="EQ174" s="48">
        <v>0</v>
      </c>
      <c r="ER174" s="48">
        <v>0</v>
      </c>
      <c r="ES174" s="48">
        <v>0</v>
      </c>
      <c r="ET174" s="48">
        <v>0</v>
      </c>
      <c r="EU174" s="48">
        <v>0</v>
      </c>
      <c r="EV174" s="48">
        <v>0</v>
      </c>
      <c r="EW174" s="48">
        <v>0</v>
      </c>
      <c r="EX174" s="48">
        <v>1415353</v>
      </c>
      <c r="EY174" s="48">
        <v>86705</v>
      </c>
      <c r="EZ174" s="48">
        <v>1458607</v>
      </c>
      <c r="FA174" s="48">
        <v>0</v>
      </c>
      <c r="FB174" s="48">
        <v>0</v>
      </c>
      <c r="FC174" s="48">
        <v>0</v>
      </c>
      <c r="FD174" s="48">
        <v>40425</v>
      </c>
      <c r="FE174" s="48">
        <v>0</v>
      </c>
      <c r="FF174" s="48">
        <v>0</v>
      </c>
      <c r="FG174" s="48">
        <v>0</v>
      </c>
      <c r="FH174" s="48">
        <v>0</v>
      </c>
      <c r="FJ174" s="48">
        <v>0</v>
      </c>
      <c r="FK174" s="48">
        <v>0</v>
      </c>
      <c r="FL174" s="48">
        <v>0</v>
      </c>
      <c r="FM174" s="48">
        <v>0</v>
      </c>
      <c r="FO174" s="48">
        <v>0</v>
      </c>
      <c r="FP174" s="48">
        <v>0</v>
      </c>
      <c r="FQ174" s="48" t="s">
        <v>38</v>
      </c>
      <c r="FR174" s="48">
        <v>157.28899999999999</v>
      </c>
      <c r="FS174" s="48">
        <v>0</v>
      </c>
      <c r="FT174" s="48">
        <v>0</v>
      </c>
      <c r="FU174" s="48">
        <v>0</v>
      </c>
      <c r="FV174" s="48">
        <v>0</v>
      </c>
      <c r="FW174" s="48">
        <v>0</v>
      </c>
      <c r="FX174" s="48">
        <v>0</v>
      </c>
      <c r="FY174" s="48">
        <v>0</v>
      </c>
      <c r="FZ174" s="48">
        <v>0</v>
      </c>
      <c r="GA174" s="48">
        <v>0</v>
      </c>
      <c r="GB174" s="52">
        <v>5.3545445599999998E-2</v>
      </c>
      <c r="GC174" s="52">
        <v>4.68582762E-2</v>
      </c>
      <c r="GD174" s="48">
        <v>0</v>
      </c>
      <c r="GE174" s="48">
        <v>0</v>
      </c>
      <c r="GM174" s="48">
        <v>0</v>
      </c>
      <c r="GN174" s="48">
        <v>0</v>
      </c>
      <c r="GP174" s="48">
        <v>0</v>
      </c>
      <c r="GQ174" s="48">
        <v>0</v>
      </c>
      <c r="GR174" s="48">
        <v>0</v>
      </c>
      <c r="GS174" s="48">
        <v>270.01600000000002</v>
      </c>
      <c r="GT174" s="48">
        <v>1503606</v>
      </c>
      <c r="GU174" s="48">
        <v>0</v>
      </c>
      <c r="GV174" s="48">
        <v>1668771</v>
      </c>
      <c r="GW174" s="48">
        <v>0</v>
      </c>
      <c r="GX174" s="48">
        <v>0</v>
      </c>
      <c r="GY174" s="48">
        <v>0</v>
      </c>
      <c r="GZ174" s="48">
        <v>0</v>
      </c>
      <c r="HA174" s="48">
        <v>0</v>
      </c>
      <c r="HB174" s="48">
        <v>0</v>
      </c>
      <c r="HC174" s="48">
        <v>4804.7056220000004</v>
      </c>
      <c r="HD174" s="48">
        <v>132.327</v>
      </c>
      <c r="HE174" s="48">
        <v>1</v>
      </c>
      <c r="HF174" s="48">
        <v>0</v>
      </c>
      <c r="HG174" s="48">
        <v>5078</v>
      </c>
      <c r="HH174" s="48">
        <v>5078</v>
      </c>
      <c r="HI174" s="48">
        <v>1</v>
      </c>
      <c r="HJ174" s="48">
        <v>7.8644499999999997</v>
      </c>
      <c r="HK174" s="48">
        <v>0</v>
      </c>
      <c r="HL174" s="48">
        <v>0</v>
      </c>
      <c r="HM174" s="48">
        <v>0</v>
      </c>
      <c r="HN174" s="48">
        <v>0</v>
      </c>
      <c r="HO174" s="48">
        <v>0</v>
      </c>
      <c r="HP174" s="48">
        <v>0</v>
      </c>
      <c r="HQ174" s="48">
        <v>0</v>
      </c>
      <c r="HR174" s="48">
        <v>0</v>
      </c>
      <c r="HS174" s="48">
        <v>0.97309000000000001</v>
      </c>
      <c r="HT174" s="48">
        <v>1297345</v>
      </c>
      <c r="HU174" s="48">
        <v>0</v>
      </c>
      <c r="HV174" s="48">
        <v>0</v>
      </c>
      <c r="HW174" s="48">
        <v>384046</v>
      </c>
      <c r="HX174" s="48">
        <v>192023</v>
      </c>
      <c r="HY174" s="48">
        <v>0</v>
      </c>
      <c r="IA174" s="48">
        <v>0</v>
      </c>
      <c r="IB174" s="48">
        <v>0</v>
      </c>
      <c r="IC174" s="48">
        <v>0</v>
      </c>
      <c r="ID174" s="48">
        <v>0</v>
      </c>
      <c r="IE174" s="48">
        <v>0</v>
      </c>
      <c r="IF174" s="48">
        <v>0</v>
      </c>
      <c r="IG174" s="48">
        <v>0</v>
      </c>
      <c r="IH174" s="48">
        <v>1668771</v>
      </c>
      <c r="II174" s="48">
        <v>88253</v>
      </c>
      <c r="IJ174" s="48">
        <v>-210164</v>
      </c>
      <c r="IK174" s="48">
        <v>0</v>
      </c>
      <c r="IL174" s="48">
        <v>-121911</v>
      </c>
      <c r="IP174" s="48">
        <v>9095</v>
      </c>
      <c r="IQ174" s="48">
        <v>0</v>
      </c>
      <c r="IR174" s="48">
        <v>0</v>
      </c>
      <c r="IS174" s="48">
        <v>0</v>
      </c>
      <c r="IT174" s="48">
        <v>0</v>
      </c>
      <c r="IU174" s="48">
        <v>0</v>
      </c>
      <c r="IV174" s="48">
        <v>1</v>
      </c>
      <c r="IW174" s="48">
        <v>0</v>
      </c>
      <c r="IX174" s="48">
        <v>0</v>
      </c>
    </row>
    <row r="175" spans="1:258" s="48" customFormat="1">
      <c r="A175" s="47">
        <v>193801</v>
      </c>
      <c r="C175" s="48">
        <v>4</v>
      </c>
      <c r="E175" s="48">
        <v>0</v>
      </c>
      <c r="F175" s="48" t="s">
        <v>330</v>
      </c>
      <c r="G175" s="48">
        <v>1</v>
      </c>
      <c r="H175" s="48">
        <v>0</v>
      </c>
      <c r="I175" s="48" t="s">
        <v>537</v>
      </c>
      <c r="J175" s="48">
        <v>0</v>
      </c>
      <c r="L175" s="48">
        <v>12</v>
      </c>
      <c r="M175" s="48" t="s">
        <v>538</v>
      </c>
      <c r="N175" s="48" t="s">
        <v>537</v>
      </c>
      <c r="O175" s="48" t="s">
        <v>537</v>
      </c>
      <c r="P175" s="48">
        <v>0</v>
      </c>
      <c r="R175" s="48">
        <v>159.42099999999999</v>
      </c>
      <c r="S175" s="48">
        <v>0</v>
      </c>
      <c r="T175" s="48">
        <v>0</v>
      </c>
      <c r="U175" s="48">
        <v>0.53200000000000003</v>
      </c>
      <c r="V175" s="48">
        <v>8.516</v>
      </c>
      <c r="W175" s="48">
        <v>0.249</v>
      </c>
      <c r="X175" s="48">
        <v>0</v>
      </c>
      <c r="Y175" s="48">
        <v>0</v>
      </c>
      <c r="Z175" s="48">
        <v>159.42099999999999</v>
      </c>
      <c r="AA175" s="48">
        <v>0</v>
      </c>
      <c r="AB175" s="48">
        <v>0</v>
      </c>
      <c r="AC175" s="48">
        <v>0</v>
      </c>
      <c r="AD175" s="48">
        <v>57.63</v>
      </c>
      <c r="AE175" s="48">
        <v>0</v>
      </c>
      <c r="AF175" s="48">
        <v>62.491</v>
      </c>
      <c r="AG175" s="48">
        <v>7.6429999999999998</v>
      </c>
      <c r="AH175" s="48">
        <v>0</v>
      </c>
      <c r="AI175" s="48">
        <v>0</v>
      </c>
      <c r="AJ175" s="48">
        <v>0</v>
      </c>
      <c r="AK175" s="48">
        <v>0</v>
      </c>
      <c r="AL175" s="48">
        <v>0</v>
      </c>
      <c r="AM175" s="48">
        <v>0</v>
      </c>
      <c r="AN175" s="48">
        <v>0</v>
      </c>
      <c r="AO175" s="48">
        <v>0</v>
      </c>
      <c r="AP175" s="48">
        <v>0</v>
      </c>
      <c r="AQ175" s="48">
        <v>0</v>
      </c>
      <c r="AR175" s="48">
        <v>0</v>
      </c>
      <c r="AS175" s="48">
        <v>0</v>
      </c>
      <c r="AT175" s="48">
        <v>0</v>
      </c>
      <c r="AU175" s="48">
        <v>0</v>
      </c>
      <c r="AV175" s="48">
        <v>0</v>
      </c>
      <c r="AW175" s="48">
        <v>71.787999999999997</v>
      </c>
      <c r="AX175" s="48">
        <v>28.954999999999998</v>
      </c>
      <c r="AY175" s="48">
        <v>0</v>
      </c>
      <c r="AZ175" s="48">
        <v>0</v>
      </c>
      <c r="BA175" s="48">
        <v>6.7270000000000003</v>
      </c>
      <c r="BB175" s="48">
        <v>80.906000000000006</v>
      </c>
      <c r="BC175" s="48">
        <v>161.66999999999999</v>
      </c>
      <c r="BD175" s="48">
        <v>1.1890000000000001</v>
      </c>
      <c r="BE175" s="48">
        <v>1.254</v>
      </c>
      <c r="BF175" s="48">
        <v>0</v>
      </c>
      <c r="BG175" s="48">
        <v>0</v>
      </c>
      <c r="BH175" s="48">
        <v>0</v>
      </c>
      <c r="BI175" s="48">
        <v>1</v>
      </c>
      <c r="BJ175" s="48">
        <v>0</v>
      </c>
      <c r="BK175" s="48">
        <v>5078</v>
      </c>
      <c r="BL175" s="48">
        <v>6152</v>
      </c>
      <c r="BM175" s="48">
        <v>497734</v>
      </c>
      <c r="BN175" s="48">
        <v>0</v>
      </c>
      <c r="BO175" s="48">
        <v>61420</v>
      </c>
      <c r="BP175" s="48">
        <v>731</v>
      </c>
      <c r="BQ175" s="48">
        <v>0</v>
      </c>
      <c r="BR175" s="48">
        <v>731</v>
      </c>
      <c r="BS175" s="48">
        <v>0</v>
      </c>
      <c r="BT175" s="48">
        <v>198919</v>
      </c>
      <c r="BU175" s="48">
        <v>0</v>
      </c>
      <c r="BV175" s="48">
        <v>198919</v>
      </c>
      <c r="BW175" s="48">
        <v>0</v>
      </c>
      <c r="BX175" s="48">
        <v>178131</v>
      </c>
      <c r="BY175" s="48">
        <v>0</v>
      </c>
      <c r="BZ175" s="48">
        <v>1537779</v>
      </c>
      <c r="CA175" s="48">
        <v>0</v>
      </c>
      <c r="CB175" s="48">
        <v>0</v>
      </c>
      <c r="CC175" s="48">
        <v>51722</v>
      </c>
      <c r="CD175" s="48">
        <v>0</v>
      </c>
      <c r="CE175" s="48">
        <v>1767632</v>
      </c>
      <c r="CF175" s="48">
        <v>15848</v>
      </c>
      <c r="CG175" s="48">
        <v>55869</v>
      </c>
      <c r="CH175" s="48">
        <v>0</v>
      </c>
      <c r="CI175" s="48">
        <v>55869</v>
      </c>
      <c r="CJ175" s="48">
        <v>0</v>
      </c>
      <c r="CK175" s="48">
        <v>926</v>
      </c>
      <c r="CL175" s="48">
        <v>0</v>
      </c>
      <c r="CM175" s="48">
        <v>926</v>
      </c>
      <c r="CN175" s="48">
        <v>0</v>
      </c>
      <c r="CO175" s="48">
        <v>0</v>
      </c>
      <c r="CP175" s="48">
        <v>0</v>
      </c>
      <c r="CQ175" s="48">
        <v>0</v>
      </c>
      <c r="CR175" s="48">
        <v>0</v>
      </c>
      <c r="CS175" s="48">
        <v>0</v>
      </c>
      <c r="CT175" s="48">
        <v>0</v>
      </c>
      <c r="CU175" s="48">
        <v>0</v>
      </c>
      <c r="CV175" s="48">
        <v>0</v>
      </c>
      <c r="CW175" s="48">
        <v>0</v>
      </c>
      <c r="CX175" s="48">
        <v>0</v>
      </c>
      <c r="CY175" s="48">
        <v>0</v>
      </c>
      <c r="CZ175" s="48">
        <v>0</v>
      </c>
      <c r="DA175" s="48">
        <v>0</v>
      </c>
      <c r="DB175" s="48">
        <v>0</v>
      </c>
      <c r="DC175" s="48">
        <v>0</v>
      </c>
      <c r="DD175" s="48">
        <v>0</v>
      </c>
      <c r="DE175" s="48">
        <v>0</v>
      </c>
      <c r="DF175" s="48">
        <v>0</v>
      </c>
      <c r="DG175" s="48">
        <v>0</v>
      </c>
      <c r="DH175" s="48">
        <v>0</v>
      </c>
      <c r="DI175" s="48">
        <v>0</v>
      </c>
      <c r="DJ175" s="48">
        <v>11476</v>
      </c>
      <c r="DK175" s="48">
        <v>0</v>
      </c>
      <c r="DL175" s="48">
        <v>0</v>
      </c>
      <c r="DM175" s="48">
        <v>0</v>
      </c>
      <c r="DN175" s="48">
        <v>11476</v>
      </c>
      <c r="DO175" s="48">
        <v>0</v>
      </c>
      <c r="DP175" s="48">
        <v>0</v>
      </c>
      <c r="DQ175" s="48">
        <v>0</v>
      </c>
      <c r="DR175" s="48">
        <v>0</v>
      </c>
      <c r="DS175" s="48">
        <v>11476</v>
      </c>
      <c r="DU175" s="48">
        <v>2549135</v>
      </c>
      <c r="DV175" s="48">
        <v>0</v>
      </c>
      <c r="DW175" s="48">
        <v>0</v>
      </c>
      <c r="DX175" s="48">
        <v>0</v>
      </c>
      <c r="DY175" s="48">
        <v>0</v>
      </c>
      <c r="DZ175" s="48">
        <v>286.61700000000002</v>
      </c>
      <c r="EA175" s="48">
        <v>45572</v>
      </c>
      <c r="EB175" s="48">
        <v>159</v>
      </c>
      <c r="EC175" s="48">
        <v>61420</v>
      </c>
      <c r="ED175" s="48">
        <v>0</v>
      </c>
      <c r="EE175" s="48">
        <v>2487715</v>
      </c>
      <c r="EG175" s="48">
        <v>0</v>
      </c>
      <c r="EH175" s="48">
        <v>0</v>
      </c>
      <c r="EI175" s="48">
        <v>0</v>
      </c>
      <c r="EJ175" s="48">
        <v>0</v>
      </c>
      <c r="EK175" s="48">
        <v>0</v>
      </c>
      <c r="EL175" s="48">
        <v>0</v>
      </c>
      <c r="EM175" s="48">
        <v>0</v>
      </c>
      <c r="EN175" s="48">
        <v>0</v>
      </c>
      <c r="EO175" s="48">
        <v>0</v>
      </c>
      <c r="EP175" s="48">
        <v>0</v>
      </c>
      <c r="EQ175" s="48">
        <v>0</v>
      </c>
      <c r="ER175" s="48">
        <v>0</v>
      </c>
      <c r="ES175" s="48">
        <v>0</v>
      </c>
      <c r="ET175" s="48">
        <v>0</v>
      </c>
      <c r="EU175" s="48">
        <v>0</v>
      </c>
      <c r="EV175" s="48">
        <v>0</v>
      </c>
      <c r="EW175" s="48">
        <v>0</v>
      </c>
      <c r="EX175" s="48">
        <v>2728183</v>
      </c>
      <c r="EY175" s="48">
        <v>164004</v>
      </c>
      <c r="EZ175" s="48">
        <v>2744031</v>
      </c>
      <c r="FA175" s="48">
        <v>0</v>
      </c>
      <c r="FB175" s="48">
        <v>0</v>
      </c>
      <c r="FC175" s="48">
        <v>0</v>
      </c>
      <c r="FD175" s="48">
        <v>76464</v>
      </c>
      <c r="FE175" s="48">
        <v>0</v>
      </c>
      <c r="FF175" s="48">
        <v>0</v>
      </c>
      <c r="FG175" s="48">
        <v>0</v>
      </c>
      <c r="FH175" s="48">
        <v>0</v>
      </c>
      <c r="FJ175" s="48">
        <v>0</v>
      </c>
      <c r="FK175" s="48">
        <v>0</v>
      </c>
      <c r="FL175" s="48">
        <v>0</v>
      </c>
      <c r="FM175" s="48">
        <v>0</v>
      </c>
      <c r="FO175" s="48">
        <v>0</v>
      </c>
      <c r="FP175" s="48">
        <v>0</v>
      </c>
      <c r="FQ175" s="48" t="s">
        <v>287</v>
      </c>
      <c r="FR175" s="48">
        <v>159.42099999999999</v>
      </c>
      <c r="FS175" s="48">
        <v>0</v>
      </c>
      <c r="FT175" s="48">
        <v>0</v>
      </c>
      <c r="FU175" s="48">
        <v>0</v>
      </c>
      <c r="FV175" s="48">
        <v>0</v>
      </c>
      <c r="FW175" s="48">
        <v>0</v>
      </c>
      <c r="FX175" s="48">
        <v>0</v>
      </c>
      <c r="FY175" s="48">
        <v>0</v>
      </c>
      <c r="FZ175" s="48">
        <v>0</v>
      </c>
      <c r="GA175" s="48">
        <v>0</v>
      </c>
      <c r="GB175" s="52">
        <v>5.3545445599999998E-2</v>
      </c>
      <c r="GC175" s="52">
        <v>4.68582762E-2</v>
      </c>
      <c r="GD175" s="48">
        <v>0</v>
      </c>
      <c r="GE175" s="48">
        <v>0</v>
      </c>
      <c r="GM175" s="48">
        <v>0</v>
      </c>
      <c r="GN175" s="48">
        <v>0</v>
      </c>
      <c r="GP175" s="48">
        <v>0</v>
      </c>
      <c r="GQ175" s="48">
        <v>0</v>
      </c>
      <c r="GR175" s="48">
        <v>0</v>
      </c>
      <c r="GS175" s="48">
        <v>510.73899999999998</v>
      </c>
      <c r="GT175" s="48">
        <v>2789603</v>
      </c>
      <c r="GU175" s="48">
        <v>0</v>
      </c>
      <c r="GV175" s="48">
        <v>3010790</v>
      </c>
      <c r="GW175" s="48">
        <v>0</v>
      </c>
      <c r="GX175" s="48">
        <v>0</v>
      </c>
      <c r="GY175" s="48">
        <v>0</v>
      </c>
      <c r="GZ175" s="48">
        <v>0</v>
      </c>
      <c r="HA175" s="48">
        <v>0</v>
      </c>
      <c r="HB175" s="48">
        <v>0</v>
      </c>
      <c r="HC175" s="48">
        <v>4804.7056220000004</v>
      </c>
      <c r="HD175" s="48">
        <v>80.906000000000006</v>
      </c>
      <c r="HE175" s="48">
        <v>1</v>
      </c>
      <c r="HF175" s="48">
        <v>0</v>
      </c>
      <c r="HG175" s="48">
        <v>5078</v>
      </c>
      <c r="HH175" s="48">
        <v>5078</v>
      </c>
      <c r="HI175" s="48">
        <v>1</v>
      </c>
      <c r="HJ175" s="48">
        <v>7.97105</v>
      </c>
      <c r="HK175" s="48">
        <v>0</v>
      </c>
      <c r="HL175" s="48">
        <v>0</v>
      </c>
      <c r="HM175" s="48">
        <v>0</v>
      </c>
      <c r="HN175" s="48">
        <v>0</v>
      </c>
      <c r="HO175" s="48">
        <v>0</v>
      </c>
      <c r="HP175" s="48">
        <v>0</v>
      </c>
      <c r="HQ175" s="48">
        <v>0</v>
      </c>
      <c r="HR175" s="48">
        <v>0</v>
      </c>
      <c r="HS175" s="48">
        <v>0.97309000000000001</v>
      </c>
      <c r="HT175" s="48">
        <v>2453950</v>
      </c>
      <c r="HU175" s="48">
        <v>0</v>
      </c>
      <c r="HV175" s="48">
        <v>0</v>
      </c>
      <c r="HW175" s="48">
        <v>384046</v>
      </c>
      <c r="HX175" s="48">
        <v>192023</v>
      </c>
      <c r="HY175" s="48">
        <v>0</v>
      </c>
      <c r="IA175" s="48">
        <v>0</v>
      </c>
      <c r="IB175" s="48">
        <v>0</v>
      </c>
      <c r="IC175" s="48">
        <v>0</v>
      </c>
      <c r="ID175" s="48">
        <v>0</v>
      </c>
      <c r="IE175" s="48">
        <v>0</v>
      </c>
      <c r="IF175" s="48">
        <v>0</v>
      </c>
      <c r="IG175" s="48">
        <v>0</v>
      </c>
      <c r="IH175" s="48">
        <v>3010790</v>
      </c>
      <c r="II175" s="48">
        <v>61420</v>
      </c>
      <c r="IJ175" s="48">
        <v>-266759</v>
      </c>
      <c r="IK175" s="48">
        <v>0</v>
      </c>
      <c r="IL175" s="48">
        <v>-205339</v>
      </c>
      <c r="IP175" s="48">
        <v>9095</v>
      </c>
      <c r="IQ175" s="48">
        <v>0</v>
      </c>
      <c r="IR175" s="48">
        <v>0</v>
      </c>
      <c r="IS175" s="48">
        <v>0</v>
      </c>
      <c r="IT175" s="48">
        <v>0</v>
      </c>
      <c r="IU175" s="48">
        <v>0</v>
      </c>
      <c r="IV175" s="48">
        <v>1</v>
      </c>
      <c r="IW175" s="48">
        <v>0</v>
      </c>
      <c r="IX175" s="48">
        <v>0</v>
      </c>
    </row>
    <row r="176" spans="1:258" s="48" customFormat="1">
      <c r="A176" s="47">
        <v>212801</v>
      </c>
      <c r="C176" s="48">
        <v>4</v>
      </c>
      <c r="E176" s="48">
        <v>0</v>
      </c>
      <c r="F176" s="48" t="s">
        <v>330</v>
      </c>
      <c r="G176" s="48">
        <v>1</v>
      </c>
      <c r="H176" s="48">
        <v>0</v>
      </c>
      <c r="I176" s="48" t="s">
        <v>537</v>
      </c>
      <c r="J176" s="48">
        <v>0</v>
      </c>
      <c r="L176" s="48">
        <v>12</v>
      </c>
      <c r="M176" s="48" t="s">
        <v>538</v>
      </c>
      <c r="N176" s="48" t="s">
        <v>537</v>
      </c>
      <c r="O176" s="48" t="s">
        <v>537</v>
      </c>
      <c r="P176" s="48">
        <v>0</v>
      </c>
      <c r="R176" s="48">
        <v>463.42500000000001</v>
      </c>
      <c r="S176" s="48">
        <v>0</v>
      </c>
      <c r="T176" s="48">
        <v>0</v>
      </c>
      <c r="U176" s="48">
        <v>0.35099999999999998</v>
      </c>
      <c r="V176" s="48">
        <v>2.1760000000000002</v>
      </c>
      <c r="W176" s="48">
        <v>8.4000000000000005E-2</v>
      </c>
      <c r="X176" s="48">
        <v>0</v>
      </c>
      <c r="Y176" s="48">
        <v>0</v>
      </c>
      <c r="Z176" s="48">
        <v>463.42500000000001</v>
      </c>
      <c r="AA176" s="48">
        <v>0</v>
      </c>
      <c r="AB176" s="48">
        <v>0</v>
      </c>
      <c r="AC176" s="48">
        <v>0</v>
      </c>
      <c r="AD176" s="48">
        <v>0</v>
      </c>
      <c r="AE176" s="48">
        <v>0</v>
      </c>
      <c r="AF176" s="48">
        <v>0</v>
      </c>
      <c r="AG176" s="48">
        <v>11.994</v>
      </c>
      <c r="AH176" s="48">
        <v>0</v>
      </c>
      <c r="AI176" s="48">
        <v>0</v>
      </c>
      <c r="AJ176" s="48">
        <v>0</v>
      </c>
      <c r="AK176" s="48">
        <v>0</v>
      </c>
      <c r="AL176" s="48">
        <v>0</v>
      </c>
      <c r="AM176" s="48">
        <v>0</v>
      </c>
      <c r="AN176" s="48">
        <v>0</v>
      </c>
      <c r="AO176" s="48">
        <v>0</v>
      </c>
      <c r="AP176" s="48">
        <v>0</v>
      </c>
      <c r="AQ176" s="48">
        <v>8</v>
      </c>
      <c r="AR176" s="48">
        <v>0</v>
      </c>
      <c r="AS176" s="48">
        <v>0</v>
      </c>
      <c r="AT176" s="48">
        <v>2</v>
      </c>
      <c r="AU176" s="48">
        <v>0</v>
      </c>
      <c r="AV176" s="48">
        <v>0</v>
      </c>
      <c r="AW176" s="48">
        <v>2.6110000000000002</v>
      </c>
      <c r="AX176" s="48">
        <v>8.5350000000000001</v>
      </c>
      <c r="AY176" s="48">
        <v>0</v>
      </c>
      <c r="AZ176" s="48">
        <v>0</v>
      </c>
      <c r="BA176" s="48">
        <v>0</v>
      </c>
      <c r="BB176" s="48">
        <v>460.81400000000002</v>
      </c>
      <c r="BC176" s="48">
        <v>181.5</v>
      </c>
      <c r="BD176" s="48">
        <v>76.759</v>
      </c>
      <c r="BE176" s="48">
        <v>0</v>
      </c>
      <c r="BF176" s="48">
        <v>0</v>
      </c>
      <c r="BG176" s="48">
        <v>0</v>
      </c>
      <c r="BH176" s="48">
        <v>0</v>
      </c>
      <c r="BI176" s="48">
        <v>1</v>
      </c>
      <c r="BJ176" s="48">
        <v>0</v>
      </c>
      <c r="BK176" s="48">
        <v>5078</v>
      </c>
      <c r="BL176" s="48">
        <v>6152</v>
      </c>
      <c r="BM176" s="48">
        <v>2834928</v>
      </c>
      <c r="BN176" s="48">
        <v>0</v>
      </c>
      <c r="BO176" s="48">
        <v>132704</v>
      </c>
      <c r="BP176" s="48">
        <v>47222</v>
      </c>
      <c r="BQ176" s="48">
        <v>0</v>
      </c>
      <c r="BR176" s="48">
        <v>47222</v>
      </c>
      <c r="BS176" s="48">
        <v>0</v>
      </c>
      <c r="BT176" s="48">
        <v>223318</v>
      </c>
      <c r="BU176" s="48">
        <v>0</v>
      </c>
      <c r="BV176" s="48">
        <v>223318</v>
      </c>
      <c r="BW176" s="48">
        <v>0</v>
      </c>
      <c r="BX176" s="48">
        <v>52507</v>
      </c>
      <c r="BY176" s="48">
        <v>0</v>
      </c>
      <c r="BZ176" s="48">
        <v>0</v>
      </c>
      <c r="CA176" s="48">
        <v>0</v>
      </c>
      <c r="CB176" s="48">
        <v>0</v>
      </c>
      <c r="CC176" s="48">
        <v>81166</v>
      </c>
      <c r="CD176" s="48">
        <v>0</v>
      </c>
      <c r="CE176" s="48">
        <v>133673</v>
      </c>
      <c r="CF176" s="48">
        <v>0</v>
      </c>
      <c r="CG176" s="48">
        <v>0</v>
      </c>
      <c r="CH176" s="48">
        <v>0</v>
      </c>
      <c r="CI176" s="48">
        <v>0</v>
      </c>
      <c r="CJ176" s="48">
        <v>4500</v>
      </c>
      <c r="CK176" s="48">
        <v>0</v>
      </c>
      <c r="CL176" s="48">
        <v>0</v>
      </c>
      <c r="CM176" s="48">
        <v>0</v>
      </c>
      <c r="CN176" s="48">
        <v>0</v>
      </c>
      <c r="CO176" s="48">
        <v>0</v>
      </c>
      <c r="CP176" s="48">
        <v>0</v>
      </c>
      <c r="CQ176" s="48">
        <v>0</v>
      </c>
      <c r="CR176" s="48">
        <v>0</v>
      </c>
      <c r="CS176" s="48">
        <v>0</v>
      </c>
      <c r="CT176" s="48">
        <v>0</v>
      </c>
      <c r="CU176" s="48">
        <v>0</v>
      </c>
      <c r="CV176" s="48">
        <v>0</v>
      </c>
      <c r="CW176" s="48">
        <v>0</v>
      </c>
      <c r="CX176" s="48">
        <v>0</v>
      </c>
      <c r="CY176" s="48">
        <v>0</v>
      </c>
      <c r="CZ176" s="48">
        <v>0</v>
      </c>
      <c r="DA176" s="48">
        <v>0</v>
      </c>
      <c r="DB176" s="48">
        <v>0</v>
      </c>
      <c r="DC176" s="48">
        <v>0</v>
      </c>
      <c r="DD176" s="48">
        <v>0</v>
      </c>
      <c r="DE176" s="48">
        <v>0</v>
      </c>
      <c r="DF176" s="48">
        <v>0</v>
      </c>
      <c r="DG176" s="48">
        <v>0</v>
      </c>
      <c r="DH176" s="48">
        <v>4500</v>
      </c>
      <c r="DI176" s="48">
        <v>0</v>
      </c>
      <c r="DJ176" s="48">
        <v>0</v>
      </c>
      <c r="DK176" s="48">
        <v>0</v>
      </c>
      <c r="DL176" s="48">
        <v>0</v>
      </c>
      <c r="DM176" s="48">
        <v>0</v>
      </c>
      <c r="DN176" s="48">
        <v>0</v>
      </c>
      <c r="DO176" s="48">
        <v>0</v>
      </c>
      <c r="DP176" s="48">
        <v>0</v>
      </c>
      <c r="DQ176" s="48">
        <v>0</v>
      </c>
      <c r="DR176" s="48">
        <v>0</v>
      </c>
      <c r="DS176" s="48">
        <v>0</v>
      </c>
      <c r="DU176" s="48">
        <v>3239141</v>
      </c>
      <c r="DV176" s="48">
        <v>0</v>
      </c>
      <c r="DW176" s="48">
        <v>0</v>
      </c>
      <c r="DX176" s="48">
        <v>0</v>
      </c>
      <c r="DY176" s="48">
        <v>0</v>
      </c>
      <c r="DZ176" s="48">
        <v>286.61700000000002</v>
      </c>
      <c r="EA176" s="48">
        <v>132704</v>
      </c>
      <c r="EB176" s="48">
        <v>463</v>
      </c>
      <c r="EC176" s="48">
        <v>132704</v>
      </c>
      <c r="ED176" s="48">
        <v>0</v>
      </c>
      <c r="EE176" s="48">
        <v>3106437</v>
      </c>
      <c r="EG176" s="48">
        <v>0</v>
      </c>
      <c r="EH176" s="48">
        <v>0</v>
      </c>
      <c r="EI176" s="48">
        <v>0</v>
      </c>
      <c r="EJ176" s="48">
        <v>0</v>
      </c>
      <c r="EK176" s="48">
        <v>0</v>
      </c>
      <c r="EL176" s="48">
        <v>0</v>
      </c>
      <c r="EM176" s="48">
        <v>0</v>
      </c>
      <c r="EN176" s="48">
        <v>0</v>
      </c>
      <c r="EO176" s="48">
        <v>0</v>
      </c>
      <c r="EP176" s="48">
        <v>0</v>
      </c>
      <c r="EQ176" s="48">
        <v>0</v>
      </c>
      <c r="ER176" s="48">
        <v>0</v>
      </c>
      <c r="ES176" s="48">
        <v>0</v>
      </c>
      <c r="ET176" s="48">
        <v>0</v>
      </c>
      <c r="EU176" s="48">
        <v>0</v>
      </c>
      <c r="EV176" s="48">
        <v>0</v>
      </c>
      <c r="EW176" s="48">
        <v>0</v>
      </c>
      <c r="EX176" s="48">
        <v>3415307</v>
      </c>
      <c r="EY176" s="48">
        <v>210656</v>
      </c>
      <c r="EZ176" s="48">
        <v>3419807</v>
      </c>
      <c r="FA176" s="48">
        <v>0</v>
      </c>
      <c r="FB176" s="48">
        <v>0</v>
      </c>
      <c r="FC176" s="48">
        <v>0</v>
      </c>
      <c r="FD176" s="48">
        <v>98214</v>
      </c>
      <c r="FE176" s="48">
        <v>0</v>
      </c>
      <c r="FF176" s="48">
        <v>0</v>
      </c>
      <c r="FG176" s="48">
        <v>0</v>
      </c>
      <c r="FH176" s="48">
        <v>0</v>
      </c>
      <c r="FJ176" s="48">
        <v>0</v>
      </c>
      <c r="FK176" s="48">
        <v>0</v>
      </c>
      <c r="FL176" s="48">
        <v>0</v>
      </c>
      <c r="FM176" s="48">
        <v>0</v>
      </c>
      <c r="FO176" s="48">
        <v>0</v>
      </c>
      <c r="FP176" s="48">
        <v>0</v>
      </c>
      <c r="FQ176" s="48" t="s">
        <v>288</v>
      </c>
      <c r="FR176" s="48">
        <v>463.42500000000001</v>
      </c>
      <c r="FS176" s="48">
        <v>0</v>
      </c>
      <c r="FT176" s="48">
        <v>0</v>
      </c>
      <c r="FU176" s="48">
        <v>0</v>
      </c>
      <c r="FV176" s="48">
        <v>0</v>
      </c>
      <c r="FW176" s="48">
        <v>0</v>
      </c>
      <c r="FX176" s="48">
        <v>0</v>
      </c>
      <c r="FY176" s="48">
        <v>0</v>
      </c>
      <c r="FZ176" s="48">
        <v>0</v>
      </c>
      <c r="GA176" s="48">
        <v>0</v>
      </c>
      <c r="GB176" s="52">
        <v>5.3545445599999998E-2</v>
      </c>
      <c r="GC176" s="52">
        <v>4.68582762E-2</v>
      </c>
      <c r="GD176" s="48">
        <v>0</v>
      </c>
      <c r="GE176" s="48">
        <v>0</v>
      </c>
      <c r="GM176" s="48">
        <v>0</v>
      </c>
      <c r="GN176" s="48">
        <v>0</v>
      </c>
      <c r="GP176" s="48">
        <v>0</v>
      </c>
      <c r="GQ176" s="48">
        <v>0</v>
      </c>
      <c r="GR176" s="48">
        <v>0</v>
      </c>
      <c r="GS176" s="48">
        <v>656.01900000000001</v>
      </c>
      <c r="GT176" s="48">
        <v>3552511</v>
      </c>
      <c r="GU176" s="48">
        <v>0</v>
      </c>
      <c r="GV176" s="48">
        <v>4296968</v>
      </c>
      <c r="GW176" s="48">
        <v>0</v>
      </c>
      <c r="GX176" s="48">
        <v>0</v>
      </c>
      <c r="GY176" s="48">
        <v>0</v>
      </c>
      <c r="GZ176" s="48">
        <v>0</v>
      </c>
      <c r="HA176" s="48">
        <v>0</v>
      </c>
      <c r="HB176" s="48">
        <v>0</v>
      </c>
      <c r="HC176" s="48">
        <v>4804.7056220000004</v>
      </c>
      <c r="HD176" s="48">
        <v>460.81400000000002</v>
      </c>
      <c r="HE176" s="48">
        <v>1</v>
      </c>
      <c r="HF176" s="48">
        <v>0</v>
      </c>
      <c r="HG176" s="48">
        <v>5078</v>
      </c>
      <c r="HH176" s="48">
        <v>5078</v>
      </c>
      <c r="HI176" s="48">
        <v>1</v>
      </c>
      <c r="HJ176" s="48">
        <v>23.171250000000001</v>
      </c>
      <c r="HK176" s="48">
        <v>0</v>
      </c>
      <c r="HL176" s="48">
        <v>0</v>
      </c>
      <c r="HM176" s="48">
        <v>0</v>
      </c>
      <c r="HN176" s="48">
        <v>0</v>
      </c>
      <c r="HO176" s="48">
        <v>0</v>
      </c>
      <c r="HP176" s="48">
        <v>0</v>
      </c>
      <c r="HQ176" s="48">
        <v>0</v>
      </c>
      <c r="HR176" s="48">
        <v>0</v>
      </c>
      <c r="HS176" s="48">
        <v>0.97309000000000001</v>
      </c>
      <c r="HT176" s="48">
        <v>3151977</v>
      </c>
      <c r="HU176" s="48">
        <v>0</v>
      </c>
      <c r="HV176" s="48">
        <v>0</v>
      </c>
      <c r="HW176" s="48">
        <v>384046</v>
      </c>
      <c r="HX176" s="48">
        <v>192023</v>
      </c>
      <c r="HY176" s="48">
        <v>0</v>
      </c>
      <c r="IA176" s="48">
        <v>0</v>
      </c>
      <c r="IB176" s="48">
        <v>0</v>
      </c>
      <c r="IC176" s="48">
        <v>0</v>
      </c>
      <c r="ID176" s="48">
        <v>0</v>
      </c>
      <c r="IE176" s="48">
        <v>0</v>
      </c>
      <c r="IF176" s="48">
        <v>0</v>
      </c>
      <c r="IG176" s="48">
        <v>0</v>
      </c>
      <c r="IH176" s="48">
        <v>4296968</v>
      </c>
      <c r="II176" s="48">
        <v>132704</v>
      </c>
      <c r="IJ176" s="48">
        <v>-877161</v>
      </c>
      <c r="IK176" s="48">
        <v>0</v>
      </c>
      <c r="IL176" s="48">
        <v>-744457</v>
      </c>
      <c r="IP176" s="48">
        <v>9095</v>
      </c>
      <c r="IQ176" s="48">
        <v>0</v>
      </c>
      <c r="IR176" s="48">
        <v>0</v>
      </c>
      <c r="IS176" s="48">
        <v>0</v>
      </c>
      <c r="IT176" s="48">
        <v>0</v>
      </c>
      <c r="IU176" s="48">
        <v>0</v>
      </c>
      <c r="IV176" s="48">
        <v>1</v>
      </c>
      <c r="IW176" s="48">
        <v>0</v>
      </c>
      <c r="IX176" s="48">
        <v>0</v>
      </c>
    </row>
    <row r="177" spans="1:258" s="48" customFormat="1">
      <c r="A177" s="47">
        <v>212803</v>
      </c>
      <c r="C177" s="48">
        <v>4</v>
      </c>
      <c r="E177" s="48">
        <v>0</v>
      </c>
      <c r="F177" s="48" t="s">
        <v>330</v>
      </c>
      <c r="G177" s="48">
        <v>1</v>
      </c>
      <c r="H177" s="48">
        <v>0</v>
      </c>
      <c r="I177" s="48" t="s">
        <v>537</v>
      </c>
      <c r="J177" s="48">
        <v>0</v>
      </c>
      <c r="L177" s="48">
        <v>12</v>
      </c>
      <c r="M177" s="48" t="s">
        <v>538</v>
      </c>
      <c r="N177" s="48" t="s">
        <v>537</v>
      </c>
      <c r="O177" s="48" t="s">
        <v>537</v>
      </c>
      <c r="P177" s="48">
        <v>0</v>
      </c>
      <c r="R177" s="48">
        <v>146.863</v>
      </c>
      <c r="S177" s="48">
        <v>0</v>
      </c>
      <c r="T177" s="48">
        <v>0</v>
      </c>
      <c r="U177" s="48">
        <v>0.27900000000000003</v>
      </c>
      <c r="V177" s="48">
        <v>0</v>
      </c>
      <c r="W177" s="48">
        <v>0</v>
      </c>
      <c r="X177" s="48">
        <v>0</v>
      </c>
      <c r="Y177" s="48">
        <v>0</v>
      </c>
      <c r="Z177" s="48">
        <v>146.863</v>
      </c>
      <c r="AA177" s="48">
        <v>0</v>
      </c>
      <c r="AB177" s="48">
        <v>0</v>
      </c>
      <c r="AC177" s="48">
        <v>0</v>
      </c>
      <c r="AD177" s="48">
        <v>82.27</v>
      </c>
      <c r="AE177" s="48">
        <v>0</v>
      </c>
      <c r="AF177" s="48">
        <v>68.875</v>
      </c>
      <c r="AG177" s="48">
        <v>2.39</v>
      </c>
      <c r="AH177" s="48">
        <v>0</v>
      </c>
      <c r="AI177" s="48">
        <v>0</v>
      </c>
      <c r="AJ177" s="48">
        <v>0</v>
      </c>
      <c r="AK177" s="48">
        <v>0</v>
      </c>
      <c r="AL177" s="48">
        <v>0</v>
      </c>
      <c r="AM177" s="48">
        <v>0</v>
      </c>
      <c r="AN177" s="48">
        <v>0</v>
      </c>
      <c r="AO177" s="48">
        <v>0</v>
      </c>
      <c r="AP177" s="48">
        <v>0</v>
      </c>
      <c r="AQ177" s="48">
        <v>0</v>
      </c>
      <c r="AR177" s="48">
        <v>0</v>
      </c>
      <c r="AS177" s="48">
        <v>0</v>
      </c>
      <c r="AT177" s="48">
        <v>0</v>
      </c>
      <c r="AU177" s="48">
        <v>0</v>
      </c>
      <c r="AV177" s="48">
        <v>0</v>
      </c>
      <c r="AW177" s="48">
        <v>69.153999999999996</v>
      </c>
      <c r="AX177" s="48">
        <v>1.395</v>
      </c>
      <c r="AY177" s="48">
        <v>0</v>
      </c>
      <c r="AZ177" s="48">
        <v>0</v>
      </c>
      <c r="BA177" s="48">
        <v>6.6580000000000004</v>
      </c>
      <c r="BB177" s="48">
        <v>71.051000000000002</v>
      </c>
      <c r="BC177" s="48">
        <v>152</v>
      </c>
      <c r="BD177" s="48">
        <v>0</v>
      </c>
      <c r="BE177" s="48">
        <v>0</v>
      </c>
      <c r="BF177" s="48">
        <v>0</v>
      </c>
      <c r="BG177" s="48">
        <v>0</v>
      </c>
      <c r="BH177" s="48">
        <v>22</v>
      </c>
      <c r="BI177" s="48">
        <v>1</v>
      </c>
      <c r="BJ177" s="48">
        <v>0</v>
      </c>
      <c r="BK177" s="48">
        <v>5078</v>
      </c>
      <c r="BL177" s="48">
        <v>6152</v>
      </c>
      <c r="BM177" s="48">
        <v>437106</v>
      </c>
      <c r="BN177" s="48">
        <v>0</v>
      </c>
      <c r="BO177" s="48">
        <v>64183</v>
      </c>
      <c r="BP177" s="48">
        <v>0</v>
      </c>
      <c r="BQ177" s="48">
        <v>0</v>
      </c>
      <c r="BR177" s="48">
        <v>0</v>
      </c>
      <c r="BS177" s="48">
        <v>0</v>
      </c>
      <c r="BT177" s="48">
        <v>187021</v>
      </c>
      <c r="BU177" s="48">
        <v>0</v>
      </c>
      <c r="BV177" s="48">
        <v>187021</v>
      </c>
      <c r="BW177" s="48">
        <v>0</v>
      </c>
      <c r="BX177" s="48">
        <v>8582</v>
      </c>
      <c r="BY177" s="48">
        <v>0</v>
      </c>
      <c r="BZ177" s="48">
        <v>1694876</v>
      </c>
      <c r="CA177" s="48">
        <v>0</v>
      </c>
      <c r="CB177" s="48">
        <v>0</v>
      </c>
      <c r="CC177" s="48">
        <v>16174</v>
      </c>
      <c r="CD177" s="48">
        <v>0</v>
      </c>
      <c r="CE177" s="48">
        <v>1719632</v>
      </c>
      <c r="CF177" s="48">
        <v>22624</v>
      </c>
      <c r="CG177" s="48">
        <v>55296</v>
      </c>
      <c r="CH177" s="48">
        <v>0</v>
      </c>
      <c r="CI177" s="48">
        <v>55296</v>
      </c>
      <c r="CJ177" s="48">
        <v>0</v>
      </c>
      <c r="CK177" s="48">
        <v>0</v>
      </c>
      <c r="CL177" s="48">
        <v>0</v>
      </c>
      <c r="CM177" s="48">
        <v>0</v>
      </c>
      <c r="CN177" s="48">
        <v>0</v>
      </c>
      <c r="CO177" s="48">
        <v>0</v>
      </c>
      <c r="CP177" s="48">
        <v>0</v>
      </c>
      <c r="CQ177" s="48">
        <v>0</v>
      </c>
      <c r="CR177" s="48">
        <v>0</v>
      </c>
      <c r="CS177" s="48">
        <v>0</v>
      </c>
      <c r="CT177" s="48">
        <v>0</v>
      </c>
      <c r="CU177" s="48">
        <v>0</v>
      </c>
      <c r="CV177" s="48">
        <v>0</v>
      </c>
      <c r="CW177" s="48">
        <v>0</v>
      </c>
      <c r="CX177" s="48">
        <v>0</v>
      </c>
      <c r="CY177" s="48">
        <v>0</v>
      </c>
      <c r="CZ177" s="48">
        <v>0</v>
      </c>
      <c r="DA177" s="48">
        <v>0</v>
      </c>
      <c r="DB177" s="48">
        <v>0</v>
      </c>
      <c r="DC177" s="48">
        <v>0</v>
      </c>
      <c r="DD177" s="48">
        <v>0</v>
      </c>
      <c r="DE177" s="48">
        <v>0</v>
      </c>
      <c r="DF177" s="48">
        <v>0</v>
      </c>
      <c r="DG177" s="48">
        <v>0</v>
      </c>
      <c r="DH177" s="48">
        <v>0</v>
      </c>
      <c r="DI177" s="48">
        <v>0</v>
      </c>
      <c r="DJ177" s="48">
        <v>0</v>
      </c>
      <c r="DK177" s="48">
        <v>0</v>
      </c>
      <c r="DL177" s="48">
        <v>0</v>
      </c>
      <c r="DM177" s="48">
        <v>0</v>
      </c>
      <c r="DN177" s="48">
        <v>0</v>
      </c>
      <c r="DO177" s="48">
        <v>0</v>
      </c>
      <c r="DP177" s="48">
        <v>0</v>
      </c>
      <c r="DQ177" s="48">
        <v>0</v>
      </c>
      <c r="DR177" s="48">
        <v>0</v>
      </c>
      <c r="DS177" s="48">
        <v>0</v>
      </c>
      <c r="DU177" s="48">
        <v>2421679</v>
      </c>
      <c r="DV177" s="48">
        <v>0</v>
      </c>
      <c r="DW177" s="48">
        <v>0</v>
      </c>
      <c r="DX177" s="48">
        <v>0</v>
      </c>
      <c r="DY177" s="48">
        <v>0</v>
      </c>
      <c r="DZ177" s="48">
        <v>286.61700000000002</v>
      </c>
      <c r="EA177" s="48">
        <v>41559</v>
      </c>
      <c r="EB177" s="48">
        <v>145</v>
      </c>
      <c r="EC177" s="48">
        <v>64183</v>
      </c>
      <c r="ED177" s="48">
        <v>0</v>
      </c>
      <c r="EE177" s="48">
        <v>2357496</v>
      </c>
      <c r="EG177" s="48">
        <v>0</v>
      </c>
      <c r="EH177" s="48">
        <v>0</v>
      </c>
      <c r="EI177" s="48">
        <v>0</v>
      </c>
      <c r="EJ177" s="48">
        <v>0</v>
      </c>
      <c r="EK177" s="48">
        <v>0</v>
      </c>
      <c r="EL177" s="48">
        <v>0</v>
      </c>
      <c r="EM177" s="48">
        <v>0</v>
      </c>
      <c r="EN177" s="48">
        <v>0</v>
      </c>
      <c r="EO177" s="48">
        <v>0</v>
      </c>
      <c r="EP177" s="48">
        <v>0</v>
      </c>
      <c r="EQ177" s="48">
        <v>0</v>
      </c>
      <c r="ER177" s="48">
        <v>0</v>
      </c>
      <c r="ES177" s="48">
        <v>0</v>
      </c>
      <c r="ET177" s="48">
        <v>0</v>
      </c>
      <c r="EU177" s="48">
        <v>0</v>
      </c>
      <c r="EV177" s="48">
        <v>0</v>
      </c>
      <c r="EW177" s="48">
        <v>0</v>
      </c>
      <c r="EX177" s="48">
        <v>2586259</v>
      </c>
      <c r="EY177" s="48">
        <v>156021</v>
      </c>
      <c r="EZ177" s="48">
        <v>2608883</v>
      </c>
      <c r="FA177" s="48">
        <v>0</v>
      </c>
      <c r="FB177" s="48">
        <v>0</v>
      </c>
      <c r="FC177" s="48">
        <v>0</v>
      </c>
      <c r="FD177" s="48">
        <v>72742</v>
      </c>
      <c r="FE177" s="48">
        <v>0</v>
      </c>
      <c r="FF177" s="48">
        <v>0</v>
      </c>
      <c r="FG177" s="48">
        <v>0</v>
      </c>
      <c r="FH177" s="48">
        <v>0</v>
      </c>
      <c r="FJ177" s="48">
        <v>0</v>
      </c>
      <c r="FK177" s="48">
        <v>0</v>
      </c>
      <c r="FL177" s="48">
        <v>0</v>
      </c>
      <c r="FM177" s="48">
        <v>0</v>
      </c>
      <c r="FO177" s="48">
        <v>0</v>
      </c>
      <c r="FP177" s="48">
        <v>0</v>
      </c>
      <c r="FQ177" s="48" t="s">
        <v>289</v>
      </c>
      <c r="FR177" s="48">
        <v>146.863</v>
      </c>
      <c r="FS177" s="48">
        <v>0</v>
      </c>
      <c r="FT177" s="48">
        <v>0</v>
      </c>
      <c r="FU177" s="48">
        <v>0</v>
      </c>
      <c r="FV177" s="48">
        <v>0</v>
      </c>
      <c r="FW177" s="48">
        <v>0</v>
      </c>
      <c r="FX177" s="48">
        <v>0</v>
      </c>
      <c r="FY177" s="48">
        <v>0</v>
      </c>
      <c r="FZ177" s="48">
        <v>0</v>
      </c>
      <c r="GA177" s="48">
        <v>0</v>
      </c>
      <c r="GB177" s="52">
        <v>5.3545445599999998E-2</v>
      </c>
      <c r="GC177" s="52">
        <v>4.68582762E-2</v>
      </c>
      <c r="GD177" s="48">
        <v>0</v>
      </c>
      <c r="GE177" s="48">
        <v>0</v>
      </c>
      <c r="GM177" s="48">
        <v>0</v>
      </c>
      <c r="GN177" s="48">
        <v>0</v>
      </c>
      <c r="GP177" s="48">
        <v>0</v>
      </c>
      <c r="GQ177" s="48">
        <v>0</v>
      </c>
      <c r="GR177" s="48">
        <v>0</v>
      </c>
      <c r="GS177" s="48">
        <v>485.87700000000001</v>
      </c>
      <c r="GT177" s="48">
        <v>2650442</v>
      </c>
      <c r="GU177" s="48">
        <v>0</v>
      </c>
      <c r="GV177" s="48">
        <v>2207510</v>
      </c>
      <c r="GW177" s="48">
        <v>0</v>
      </c>
      <c r="GX177" s="48">
        <v>0</v>
      </c>
      <c r="GY177" s="48">
        <v>0</v>
      </c>
      <c r="GZ177" s="48">
        <v>0</v>
      </c>
      <c r="HA177" s="48">
        <v>0</v>
      </c>
      <c r="HB177" s="48">
        <v>0</v>
      </c>
      <c r="HC177" s="48">
        <v>4804.7056220000004</v>
      </c>
      <c r="HD177" s="48">
        <v>71.051000000000002</v>
      </c>
      <c r="HE177" s="48">
        <v>1</v>
      </c>
      <c r="HF177" s="48">
        <v>0</v>
      </c>
      <c r="HG177" s="48">
        <v>5078</v>
      </c>
      <c r="HH177" s="48">
        <v>5078</v>
      </c>
      <c r="HI177" s="48">
        <v>1</v>
      </c>
      <c r="HJ177" s="48">
        <v>7.3431499999999996</v>
      </c>
      <c r="HK177" s="48">
        <v>0</v>
      </c>
      <c r="HL177" s="48">
        <v>0</v>
      </c>
      <c r="HM177" s="48">
        <v>0</v>
      </c>
      <c r="HN177" s="48">
        <v>0</v>
      </c>
      <c r="HO177" s="48">
        <v>0</v>
      </c>
      <c r="HP177" s="48">
        <v>0</v>
      </c>
      <c r="HQ177" s="48">
        <v>0</v>
      </c>
      <c r="HR177" s="48">
        <v>0</v>
      </c>
      <c r="HS177" s="48">
        <v>0.97309000000000001</v>
      </c>
      <c r="HT177" s="48">
        <v>2334497</v>
      </c>
      <c r="HU177" s="48">
        <v>0</v>
      </c>
      <c r="HV177" s="48">
        <v>0</v>
      </c>
      <c r="HW177" s="48">
        <v>384046</v>
      </c>
      <c r="HX177" s="48">
        <v>192023</v>
      </c>
      <c r="HY177" s="48">
        <v>0</v>
      </c>
      <c r="IA177" s="48">
        <v>0</v>
      </c>
      <c r="IB177" s="48">
        <v>0</v>
      </c>
      <c r="IC177" s="48">
        <v>0</v>
      </c>
      <c r="ID177" s="48">
        <v>0</v>
      </c>
      <c r="IE177" s="48">
        <v>0</v>
      </c>
      <c r="IF177" s="48">
        <v>0</v>
      </c>
      <c r="IG177" s="48">
        <v>0</v>
      </c>
      <c r="IH177" s="48">
        <v>2207510</v>
      </c>
      <c r="II177" s="48">
        <v>64183</v>
      </c>
      <c r="IJ177" s="48">
        <v>401373</v>
      </c>
      <c r="IK177" s="48">
        <v>0</v>
      </c>
      <c r="IL177" s="48">
        <v>465556</v>
      </c>
      <c r="IP177" s="48">
        <v>9095</v>
      </c>
      <c r="IQ177" s="48">
        <v>0</v>
      </c>
      <c r="IR177" s="48">
        <v>0</v>
      </c>
      <c r="IS177" s="48">
        <v>0</v>
      </c>
      <c r="IT177" s="48">
        <v>0</v>
      </c>
      <c r="IU177" s="48">
        <v>0</v>
      </c>
      <c r="IV177" s="48">
        <v>1</v>
      </c>
      <c r="IW177" s="48">
        <v>0</v>
      </c>
      <c r="IX177" s="48">
        <v>0</v>
      </c>
    </row>
    <row r="178" spans="1:258" s="48" customFormat="1">
      <c r="A178" s="47">
        <v>212804</v>
      </c>
      <c r="C178" s="48">
        <v>4</v>
      </c>
      <c r="E178" s="48">
        <v>0</v>
      </c>
      <c r="F178" s="48" t="s">
        <v>330</v>
      </c>
      <c r="G178" s="48">
        <v>1</v>
      </c>
      <c r="H178" s="48">
        <v>0</v>
      </c>
      <c r="I178" s="48" t="s">
        <v>537</v>
      </c>
      <c r="J178" s="48">
        <v>0</v>
      </c>
      <c r="L178" s="48">
        <v>12</v>
      </c>
      <c r="M178" s="48" t="s">
        <v>538</v>
      </c>
      <c r="N178" s="48" t="s">
        <v>537</v>
      </c>
      <c r="O178" s="48" t="s">
        <v>537</v>
      </c>
      <c r="P178" s="48">
        <v>0</v>
      </c>
      <c r="R178" s="48">
        <v>272.42700000000002</v>
      </c>
      <c r="S178" s="48">
        <v>0</v>
      </c>
      <c r="T178" s="48">
        <v>0</v>
      </c>
      <c r="U178" s="48">
        <v>0.30099999999999999</v>
      </c>
      <c r="V178" s="48">
        <v>0.215</v>
      </c>
      <c r="W178" s="48">
        <v>0</v>
      </c>
      <c r="X178" s="48">
        <v>0</v>
      </c>
      <c r="Y178" s="48">
        <v>0</v>
      </c>
      <c r="Z178" s="48">
        <v>272.42700000000002</v>
      </c>
      <c r="AA178" s="48">
        <v>0</v>
      </c>
      <c r="AB178" s="48">
        <v>0</v>
      </c>
      <c r="AC178" s="48">
        <v>0</v>
      </c>
      <c r="AD178" s="48">
        <v>0</v>
      </c>
      <c r="AE178" s="48">
        <v>0</v>
      </c>
      <c r="AF178" s="48">
        <v>0</v>
      </c>
      <c r="AG178" s="48">
        <v>9.5960000000000001</v>
      </c>
      <c r="AH178" s="48">
        <v>0</v>
      </c>
      <c r="AI178" s="48">
        <v>0</v>
      </c>
      <c r="AJ178" s="48">
        <v>0</v>
      </c>
      <c r="AK178" s="48">
        <v>0</v>
      </c>
      <c r="AL178" s="48">
        <v>0</v>
      </c>
      <c r="AM178" s="48">
        <v>0</v>
      </c>
      <c r="AN178" s="48">
        <v>0</v>
      </c>
      <c r="AO178" s="48">
        <v>0</v>
      </c>
      <c r="AP178" s="48">
        <v>0</v>
      </c>
      <c r="AQ178" s="48">
        <v>0</v>
      </c>
      <c r="AR178" s="48">
        <v>0</v>
      </c>
      <c r="AS178" s="48">
        <v>0</v>
      </c>
      <c r="AT178" s="48">
        <v>0</v>
      </c>
      <c r="AU178" s="48">
        <v>0</v>
      </c>
      <c r="AV178" s="48">
        <v>0</v>
      </c>
      <c r="AW178" s="48">
        <v>0.51600000000000001</v>
      </c>
      <c r="AX178" s="48">
        <v>2.15</v>
      </c>
      <c r="AY178" s="48">
        <v>0</v>
      </c>
      <c r="AZ178" s="48">
        <v>0</v>
      </c>
      <c r="BA178" s="48">
        <v>0</v>
      </c>
      <c r="BB178" s="48">
        <v>271.911</v>
      </c>
      <c r="BC178" s="48">
        <v>12</v>
      </c>
      <c r="BD178" s="48">
        <v>0.65600000000000003</v>
      </c>
      <c r="BE178" s="48">
        <v>12.305</v>
      </c>
      <c r="BF178" s="48">
        <v>0</v>
      </c>
      <c r="BG178" s="48">
        <v>0</v>
      </c>
      <c r="BH178" s="48">
        <v>0</v>
      </c>
      <c r="BI178" s="48">
        <v>1</v>
      </c>
      <c r="BJ178" s="48">
        <v>0</v>
      </c>
      <c r="BK178" s="48">
        <v>5078</v>
      </c>
      <c r="BL178" s="48">
        <v>6152</v>
      </c>
      <c r="BM178" s="48">
        <v>1672796</v>
      </c>
      <c r="BN178" s="48">
        <v>0</v>
      </c>
      <c r="BO178" s="48">
        <v>77673</v>
      </c>
      <c r="BP178" s="48">
        <v>404</v>
      </c>
      <c r="BQ178" s="48">
        <v>0</v>
      </c>
      <c r="BR178" s="48">
        <v>404</v>
      </c>
      <c r="BS178" s="48">
        <v>0</v>
      </c>
      <c r="BT178" s="48">
        <v>14765</v>
      </c>
      <c r="BU178" s="48">
        <v>0</v>
      </c>
      <c r="BV178" s="48">
        <v>14765</v>
      </c>
      <c r="BW178" s="48">
        <v>0</v>
      </c>
      <c r="BX178" s="48">
        <v>13227</v>
      </c>
      <c r="BY178" s="48">
        <v>0</v>
      </c>
      <c r="BZ178" s="48">
        <v>0</v>
      </c>
      <c r="CA178" s="48">
        <v>0</v>
      </c>
      <c r="CB178" s="48">
        <v>0</v>
      </c>
      <c r="CC178" s="48">
        <v>64938</v>
      </c>
      <c r="CD178" s="48">
        <v>0</v>
      </c>
      <c r="CE178" s="48">
        <v>78165</v>
      </c>
      <c r="CF178" s="48">
        <v>0</v>
      </c>
      <c r="CG178" s="48">
        <v>0</v>
      </c>
      <c r="CH178" s="48">
        <v>0</v>
      </c>
      <c r="CI178" s="48">
        <v>0</v>
      </c>
      <c r="CJ178" s="48">
        <v>0</v>
      </c>
      <c r="CK178" s="48">
        <v>9084</v>
      </c>
      <c r="CL178" s="48">
        <v>0</v>
      </c>
      <c r="CM178" s="48">
        <v>9084</v>
      </c>
      <c r="CN178" s="48">
        <v>0</v>
      </c>
      <c r="CO178" s="48">
        <v>0</v>
      </c>
      <c r="CP178" s="48">
        <v>0</v>
      </c>
      <c r="CQ178" s="48">
        <v>0</v>
      </c>
      <c r="CR178" s="48">
        <v>0</v>
      </c>
      <c r="CS178" s="48">
        <v>0</v>
      </c>
      <c r="CT178" s="48">
        <v>0</v>
      </c>
      <c r="CU178" s="48">
        <v>0</v>
      </c>
      <c r="CV178" s="48">
        <v>0</v>
      </c>
      <c r="CW178" s="48">
        <v>0</v>
      </c>
      <c r="CX178" s="48">
        <v>0</v>
      </c>
      <c r="CY178" s="48">
        <v>0</v>
      </c>
      <c r="CZ178" s="48">
        <v>0</v>
      </c>
      <c r="DA178" s="48">
        <v>0</v>
      </c>
      <c r="DB178" s="48">
        <v>0</v>
      </c>
      <c r="DC178" s="48">
        <v>0</v>
      </c>
      <c r="DD178" s="48">
        <v>0</v>
      </c>
      <c r="DE178" s="48">
        <v>0</v>
      </c>
      <c r="DF178" s="48">
        <v>0</v>
      </c>
      <c r="DG178" s="48">
        <v>0</v>
      </c>
      <c r="DH178" s="48">
        <v>0</v>
      </c>
      <c r="DI178" s="48">
        <v>0</v>
      </c>
      <c r="DJ178" s="48">
        <v>0</v>
      </c>
      <c r="DK178" s="48">
        <v>0</v>
      </c>
      <c r="DL178" s="48">
        <v>0</v>
      </c>
      <c r="DM178" s="48">
        <v>0</v>
      </c>
      <c r="DN178" s="48">
        <v>0</v>
      </c>
      <c r="DO178" s="48">
        <v>0</v>
      </c>
      <c r="DP178" s="48">
        <v>0</v>
      </c>
      <c r="DQ178" s="48">
        <v>0</v>
      </c>
      <c r="DR178" s="48">
        <v>0</v>
      </c>
      <c r="DS178" s="48">
        <v>0</v>
      </c>
      <c r="DU178" s="48">
        <v>1775214</v>
      </c>
      <c r="DV178" s="48">
        <v>0</v>
      </c>
      <c r="DW178" s="48">
        <v>0</v>
      </c>
      <c r="DX178" s="48">
        <v>0</v>
      </c>
      <c r="DY178" s="48">
        <v>0</v>
      </c>
      <c r="DZ178" s="48">
        <v>286.61700000000002</v>
      </c>
      <c r="EA178" s="48">
        <v>77673</v>
      </c>
      <c r="EB178" s="48">
        <v>271</v>
      </c>
      <c r="EC178" s="48">
        <v>77673</v>
      </c>
      <c r="ED178" s="48">
        <v>0</v>
      </c>
      <c r="EE178" s="48">
        <v>1697541</v>
      </c>
      <c r="EG178" s="48">
        <v>0</v>
      </c>
      <c r="EH178" s="48">
        <v>0</v>
      </c>
      <c r="EI178" s="48">
        <v>0</v>
      </c>
      <c r="EJ178" s="48">
        <v>0</v>
      </c>
      <c r="EK178" s="48">
        <v>0</v>
      </c>
      <c r="EL178" s="48">
        <v>0</v>
      </c>
      <c r="EM178" s="48">
        <v>0</v>
      </c>
      <c r="EN178" s="48">
        <v>0</v>
      </c>
      <c r="EO178" s="48">
        <v>0</v>
      </c>
      <c r="EP178" s="48">
        <v>0</v>
      </c>
      <c r="EQ178" s="48">
        <v>0</v>
      </c>
      <c r="ER178" s="48">
        <v>0</v>
      </c>
      <c r="ES178" s="48">
        <v>0</v>
      </c>
      <c r="ET178" s="48">
        <v>0</v>
      </c>
      <c r="EU178" s="48">
        <v>0</v>
      </c>
      <c r="EV178" s="48">
        <v>0</v>
      </c>
      <c r="EW178" s="48">
        <v>0</v>
      </c>
      <c r="EX178" s="48">
        <v>1866817</v>
      </c>
      <c r="EY178" s="48">
        <v>115450</v>
      </c>
      <c r="EZ178" s="48">
        <v>1866817</v>
      </c>
      <c r="FA178" s="48">
        <v>0</v>
      </c>
      <c r="FB178" s="48">
        <v>0</v>
      </c>
      <c r="FC178" s="48">
        <v>0</v>
      </c>
      <c r="FD178" s="48">
        <v>53826</v>
      </c>
      <c r="FE178" s="48">
        <v>0</v>
      </c>
      <c r="FF178" s="48">
        <v>0</v>
      </c>
      <c r="FG178" s="48">
        <v>0</v>
      </c>
      <c r="FH178" s="48">
        <v>0</v>
      </c>
      <c r="FJ178" s="48">
        <v>0</v>
      </c>
      <c r="FK178" s="48">
        <v>0</v>
      </c>
      <c r="FL178" s="48">
        <v>0</v>
      </c>
      <c r="FM178" s="48">
        <v>0</v>
      </c>
      <c r="FO178" s="48">
        <v>0</v>
      </c>
      <c r="FP178" s="48">
        <v>0</v>
      </c>
      <c r="FQ178" s="48" t="s">
        <v>383</v>
      </c>
      <c r="FR178" s="48">
        <v>272.42700000000002</v>
      </c>
      <c r="FS178" s="48">
        <v>0</v>
      </c>
      <c r="FT178" s="48">
        <v>0</v>
      </c>
      <c r="FU178" s="48">
        <v>0</v>
      </c>
      <c r="FV178" s="48">
        <v>0</v>
      </c>
      <c r="FW178" s="48">
        <v>0</v>
      </c>
      <c r="FX178" s="48">
        <v>0</v>
      </c>
      <c r="FY178" s="48">
        <v>0</v>
      </c>
      <c r="FZ178" s="48">
        <v>0</v>
      </c>
      <c r="GA178" s="48">
        <v>0</v>
      </c>
      <c r="GB178" s="52">
        <v>5.3545445599999998E-2</v>
      </c>
      <c r="GC178" s="52">
        <v>4.68582762E-2</v>
      </c>
      <c r="GD178" s="48">
        <v>0</v>
      </c>
      <c r="GE178" s="48">
        <v>0</v>
      </c>
      <c r="GM178" s="48">
        <v>0</v>
      </c>
      <c r="GN178" s="48">
        <v>0</v>
      </c>
      <c r="GP178" s="48">
        <v>0</v>
      </c>
      <c r="GQ178" s="48">
        <v>0</v>
      </c>
      <c r="GR178" s="48">
        <v>0</v>
      </c>
      <c r="GS178" s="48">
        <v>359.53199999999998</v>
      </c>
      <c r="GT178" s="48">
        <v>1944490</v>
      </c>
      <c r="GU178" s="48">
        <v>0</v>
      </c>
      <c r="GV178" s="48">
        <v>1836699</v>
      </c>
      <c r="GW178" s="48">
        <v>0</v>
      </c>
      <c r="GX178" s="48">
        <v>0</v>
      </c>
      <c r="GY178" s="48">
        <v>0</v>
      </c>
      <c r="GZ178" s="48">
        <v>0</v>
      </c>
      <c r="HA178" s="48">
        <v>0</v>
      </c>
      <c r="HB178" s="48">
        <v>0</v>
      </c>
      <c r="HC178" s="48">
        <v>4804.7056220000004</v>
      </c>
      <c r="HD178" s="48">
        <v>271.911</v>
      </c>
      <c r="HE178" s="48">
        <v>1</v>
      </c>
      <c r="HF178" s="48">
        <v>0</v>
      </c>
      <c r="HG178" s="48">
        <v>5078</v>
      </c>
      <c r="HH178" s="48">
        <v>5078</v>
      </c>
      <c r="HI178" s="48">
        <v>1</v>
      </c>
      <c r="HJ178" s="48">
        <v>13.62135</v>
      </c>
      <c r="HK178" s="48">
        <v>0</v>
      </c>
      <c r="HL178" s="48">
        <v>0</v>
      </c>
      <c r="HM178" s="48">
        <v>0</v>
      </c>
      <c r="HN178" s="48">
        <v>0</v>
      </c>
      <c r="HO178" s="48">
        <v>0</v>
      </c>
      <c r="HP178" s="48">
        <v>0</v>
      </c>
      <c r="HQ178" s="48">
        <v>0</v>
      </c>
      <c r="HR178" s="48">
        <v>0</v>
      </c>
      <c r="HS178" s="48">
        <v>0.97309000000000001</v>
      </c>
      <c r="HT178" s="48">
        <v>1727444</v>
      </c>
      <c r="HU178" s="48">
        <v>0</v>
      </c>
      <c r="HV178" s="48">
        <v>0</v>
      </c>
      <c r="HW178" s="48">
        <v>384046</v>
      </c>
      <c r="HX178" s="48">
        <v>192023</v>
      </c>
      <c r="HY178" s="48">
        <v>0</v>
      </c>
      <c r="IA178" s="48">
        <v>0</v>
      </c>
      <c r="IB178" s="48">
        <v>0</v>
      </c>
      <c r="IC178" s="48">
        <v>0</v>
      </c>
      <c r="ID178" s="48">
        <v>0</v>
      </c>
      <c r="IE178" s="48">
        <v>0</v>
      </c>
      <c r="IF178" s="48">
        <v>0</v>
      </c>
      <c r="IG178" s="48">
        <v>0</v>
      </c>
      <c r="IH178" s="48">
        <v>1836699</v>
      </c>
      <c r="II178" s="48">
        <v>77673</v>
      </c>
      <c r="IJ178" s="48">
        <v>30118</v>
      </c>
      <c r="IK178" s="48">
        <v>0</v>
      </c>
      <c r="IL178" s="48">
        <v>107791</v>
      </c>
      <c r="IP178" s="48">
        <v>9095</v>
      </c>
      <c r="IQ178" s="48">
        <v>0</v>
      </c>
      <c r="IR178" s="48">
        <v>0</v>
      </c>
      <c r="IS178" s="48">
        <v>0</v>
      </c>
      <c r="IT178" s="48">
        <v>0</v>
      </c>
      <c r="IU178" s="48">
        <v>0</v>
      </c>
      <c r="IV178" s="48">
        <v>1</v>
      </c>
      <c r="IW178" s="48">
        <v>0</v>
      </c>
      <c r="IX178" s="48">
        <v>0</v>
      </c>
    </row>
    <row r="179" spans="1:258" s="48" customFormat="1">
      <c r="A179" s="47">
        <v>213801</v>
      </c>
      <c r="C179" s="48">
        <v>4</v>
      </c>
      <c r="E179" s="48">
        <v>0</v>
      </c>
      <c r="F179" s="48" t="s">
        <v>330</v>
      </c>
      <c r="G179" s="48">
        <v>1</v>
      </c>
      <c r="H179" s="48">
        <v>0</v>
      </c>
      <c r="I179" s="48" t="s">
        <v>537</v>
      </c>
      <c r="J179" s="48">
        <v>0</v>
      </c>
      <c r="L179" s="48">
        <v>12</v>
      </c>
      <c r="M179" s="48" t="s">
        <v>538</v>
      </c>
      <c r="N179" s="48" t="s">
        <v>537</v>
      </c>
      <c r="O179" s="48" t="s">
        <v>537</v>
      </c>
      <c r="P179" s="48">
        <v>0</v>
      </c>
      <c r="R179" s="48">
        <v>194.52199999999999</v>
      </c>
      <c r="S179" s="48">
        <v>0</v>
      </c>
      <c r="T179" s="48">
        <v>0</v>
      </c>
      <c r="U179" s="48">
        <v>1.9E-2</v>
      </c>
      <c r="V179" s="48">
        <v>0</v>
      </c>
      <c r="W179" s="48">
        <v>0</v>
      </c>
      <c r="X179" s="48">
        <v>0</v>
      </c>
      <c r="Y179" s="48">
        <v>0</v>
      </c>
      <c r="Z179" s="48">
        <v>194.52199999999999</v>
      </c>
      <c r="AA179" s="48">
        <v>0</v>
      </c>
      <c r="AB179" s="48">
        <v>0</v>
      </c>
      <c r="AC179" s="48">
        <v>0</v>
      </c>
      <c r="AD179" s="48">
        <v>129.32</v>
      </c>
      <c r="AE179" s="48">
        <v>0.495</v>
      </c>
      <c r="AF179" s="48">
        <v>0</v>
      </c>
      <c r="AG179" s="48">
        <v>28.739000000000001</v>
      </c>
      <c r="AH179" s="48">
        <v>0</v>
      </c>
      <c r="AI179" s="48">
        <v>0</v>
      </c>
      <c r="AJ179" s="48">
        <v>0</v>
      </c>
      <c r="AK179" s="48">
        <v>0</v>
      </c>
      <c r="AL179" s="48">
        <v>0</v>
      </c>
      <c r="AM179" s="48">
        <v>0</v>
      </c>
      <c r="AN179" s="48">
        <v>0</v>
      </c>
      <c r="AO179" s="48">
        <v>0</v>
      </c>
      <c r="AP179" s="48">
        <v>0</v>
      </c>
      <c r="AQ179" s="48">
        <v>3</v>
      </c>
      <c r="AR179" s="48">
        <v>0</v>
      </c>
      <c r="AS179" s="48">
        <v>0</v>
      </c>
      <c r="AT179" s="48">
        <v>4</v>
      </c>
      <c r="AU179" s="48">
        <v>0</v>
      </c>
      <c r="AV179" s="48">
        <v>0</v>
      </c>
      <c r="AW179" s="48">
        <v>1.9E-2</v>
      </c>
      <c r="AX179" s="48">
        <v>9.5000000000000001E-2</v>
      </c>
      <c r="AY179" s="48">
        <v>0</v>
      </c>
      <c r="AZ179" s="48">
        <v>0</v>
      </c>
      <c r="BA179" s="48">
        <v>19.425000000000001</v>
      </c>
      <c r="BB179" s="48">
        <v>175.078</v>
      </c>
      <c r="BC179" s="48">
        <v>115.17</v>
      </c>
      <c r="BD179" s="48">
        <v>0</v>
      </c>
      <c r="BE179" s="48">
        <v>0</v>
      </c>
      <c r="BF179" s="48">
        <v>0</v>
      </c>
      <c r="BG179" s="48">
        <v>0</v>
      </c>
      <c r="BH179" s="48">
        <v>0</v>
      </c>
      <c r="BI179" s="48">
        <v>1</v>
      </c>
      <c r="BJ179" s="48">
        <v>0</v>
      </c>
      <c r="BK179" s="48">
        <v>5078</v>
      </c>
      <c r="BL179" s="48">
        <v>6152</v>
      </c>
      <c r="BM179" s="48">
        <v>1077080</v>
      </c>
      <c r="BN179" s="48">
        <v>0</v>
      </c>
      <c r="BO179" s="48">
        <v>91453</v>
      </c>
      <c r="BP179" s="48">
        <v>0</v>
      </c>
      <c r="BQ179" s="48">
        <v>0</v>
      </c>
      <c r="BR179" s="48">
        <v>0</v>
      </c>
      <c r="BS179" s="48">
        <v>0</v>
      </c>
      <c r="BT179" s="48">
        <v>141705</v>
      </c>
      <c r="BU179" s="48">
        <v>0</v>
      </c>
      <c r="BV179" s="48">
        <v>149044</v>
      </c>
      <c r="BW179" s="48">
        <v>7339</v>
      </c>
      <c r="BX179" s="48">
        <v>584</v>
      </c>
      <c r="BY179" s="48">
        <v>0</v>
      </c>
      <c r="BZ179" s="48">
        <v>0</v>
      </c>
      <c r="CA179" s="48">
        <v>0</v>
      </c>
      <c r="CB179" s="48">
        <v>0</v>
      </c>
      <c r="CC179" s="48">
        <v>194483</v>
      </c>
      <c r="CD179" s="48">
        <v>0</v>
      </c>
      <c r="CE179" s="48">
        <v>195067</v>
      </c>
      <c r="CF179" s="48">
        <v>35563</v>
      </c>
      <c r="CG179" s="48">
        <v>161329</v>
      </c>
      <c r="CH179" s="48">
        <v>0</v>
      </c>
      <c r="CI179" s="48">
        <v>161329</v>
      </c>
      <c r="CJ179" s="48">
        <v>2500</v>
      </c>
      <c r="CK179" s="48">
        <v>0</v>
      </c>
      <c r="CL179" s="48">
        <v>0</v>
      </c>
      <c r="CM179" s="48">
        <v>0</v>
      </c>
      <c r="CN179" s="48">
        <v>0</v>
      </c>
      <c r="CO179" s="48">
        <v>0</v>
      </c>
      <c r="CP179" s="48">
        <v>0</v>
      </c>
      <c r="CQ179" s="48">
        <v>0</v>
      </c>
      <c r="CR179" s="48">
        <v>0</v>
      </c>
      <c r="CS179" s="48">
        <v>0</v>
      </c>
      <c r="CT179" s="48">
        <v>0</v>
      </c>
      <c r="CU179" s="48">
        <v>0</v>
      </c>
      <c r="CV179" s="48">
        <v>0</v>
      </c>
      <c r="CW179" s="48">
        <v>0</v>
      </c>
      <c r="CX179" s="48">
        <v>0</v>
      </c>
      <c r="CY179" s="48">
        <v>0</v>
      </c>
      <c r="CZ179" s="48">
        <v>0</v>
      </c>
      <c r="DA179" s="48">
        <v>0</v>
      </c>
      <c r="DB179" s="48">
        <v>0</v>
      </c>
      <c r="DC179" s="48">
        <v>0</v>
      </c>
      <c r="DD179" s="48">
        <v>0</v>
      </c>
      <c r="DE179" s="48">
        <v>0</v>
      </c>
      <c r="DF179" s="48">
        <v>0</v>
      </c>
      <c r="DG179" s="48">
        <v>0</v>
      </c>
      <c r="DH179" s="48">
        <v>2500</v>
      </c>
      <c r="DI179" s="48">
        <v>0</v>
      </c>
      <c r="DJ179" s="48">
        <v>0</v>
      </c>
      <c r="DK179" s="48">
        <v>0</v>
      </c>
      <c r="DL179" s="48">
        <v>0</v>
      </c>
      <c r="DM179" s="48">
        <v>0</v>
      </c>
      <c r="DN179" s="48">
        <v>0</v>
      </c>
      <c r="DO179" s="48">
        <v>0</v>
      </c>
      <c r="DP179" s="48">
        <v>0</v>
      </c>
      <c r="DQ179" s="48">
        <v>0</v>
      </c>
      <c r="DR179" s="48">
        <v>0</v>
      </c>
      <c r="DS179" s="48">
        <v>0</v>
      </c>
      <c r="DU179" s="48">
        <v>1618083</v>
      </c>
      <c r="DV179" s="48">
        <v>0</v>
      </c>
      <c r="DW179" s="48">
        <v>0</v>
      </c>
      <c r="DX179" s="48">
        <v>0</v>
      </c>
      <c r="DY179" s="48">
        <v>0</v>
      </c>
      <c r="DZ179" s="48">
        <v>286.61700000000002</v>
      </c>
      <c r="EA179" s="48">
        <v>55890</v>
      </c>
      <c r="EB179" s="48">
        <v>195</v>
      </c>
      <c r="EC179" s="48">
        <v>91453</v>
      </c>
      <c r="ED179" s="48">
        <v>0</v>
      </c>
      <c r="EE179" s="48">
        <v>1526630</v>
      </c>
      <c r="EG179" s="48">
        <v>0</v>
      </c>
      <c r="EH179" s="48">
        <v>0</v>
      </c>
      <c r="EI179" s="48">
        <v>0</v>
      </c>
      <c r="EJ179" s="48">
        <v>0</v>
      </c>
      <c r="EK179" s="48">
        <v>0</v>
      </c>
      <c r="EL179" s="48">
        <v>0</v>
      </c>
      <c r="EM179" s="48">
        <v>0</v>
      </c>
      <c r="EN179" s="48">
        <v>0</v>
      </c>
      <c r="EO179" s="48">
        <v>0</v>
      </c>
      <c r="EP179" s="48">
        <v>0</v>
      </c>
      <c r="EQ179" s="48">
        <v>0</v>
      </c>
      <c r="ER179" s="48">
        <v>0</v>
      </c>
      <c r="ES179" s="48">
        <v>0</v>
      </c>
      <c r="ET179" s="48">
        <v>0</v>
      </c>
      <c r="EU179" s="48">
        <v>0</v>
      </c>
      <c r="EV179" s="48">
        <v>0</v>
      </c>
      <c r="EW179" s="48">
        <v>0</v>
      </c>
      <c r="EX179" s="48">
        <v>1677532</v>
      </c>
      <c r="EY179" s="48">
        <v>102918</v>
      </c>
      <c r="EZ179" s="48">
        <v>1715595</v>
      </c>
      <c r="FA179" s="48">
        <v>0</v>
      </c>
      <c r="FB179" s="48">
        <v>0</v>
      </c>
      <c r="FC179" s="48">
        <v>0</v>
      </c>
      <c r="FD179" s="48">
        <v>47984</v>
      </c>
      <c r="FE179" s="48">
        <v>0</v>
      </c>
      <c r="FF179" s="48">
        <v>0</v>
      </c>
      <c r="FG179" s="48">
        <v>0</v>
      </c>
      <c r="FH179" s="48">
        <v>0</v>
      </c>
      <c r="FJ179" s="48">
        <v>0</v>
      </c>
      <c r="FK179" s="48">
        <v>0</v>
      </c>
      <c r="FL179" s="48">
        <v>0</v>
      </c>
      <c r="FM179" s="48">
        <v>0</v>
      </c>
      <c r="FO179" s="48">
        <v>0</v>
      </c>
      <c r="FP179" s="48">
        <v>0</v>
      </c>
      <c r="FQ179" s="48" t="s">
        <v>290</v>
      </c>
      <c r="FR179" s="48">
        <v>194.52199999999999</v>
      </c>
      <c r="FS179" s="48">
        <v>0</v>
      </c>
      <c r="FT179" s="48">
        <v>0</v>
      </c>
      <c r="FU179" s="48">
        <v>0</v>
      </c>
      <c r="FV179" s="48">
        <v>0</v>
      </c>
      <c r="FW179" s="48">
        <v>0</v>
      </c>
      <c r="FX179" s="48">
        <v>0</v>
      </c>
      <c r="FY179" s="48">
        <v>0</v>
      </c>
      <c r="FZ179" s="48">
        <v>0</v>
      </c>
      <c r="GA179" s="48">
        <v>0</v>
      </c>
      <c r="GB179" s="52">
        <v>5.3545445599999998E-2</v>
      </c>
      <c r="GC179" s="52">
        <v>4.68582762E-2</v>
      </c>
      <c r="GD179" s="48">
        <v>0</v>
      </c>
      <c r="GE179" s="48">
        <v>0</v>
      </c>
      <c r="GM179" s="48">
        <v>0</v>
      </c>
      <c r="GN179" s="48">
        <v>0</v>
      </c>
      <c r="GP179" s="48">
        <v>0</v>
      </c>
      <c r="GQ179" s="48">
        <v>0</v>
      </c>
      <c r="GR179" s="48">
        <v>0</v>
      </c>
      <c r="GS179" s="48">
        <v>320.50599999999997</v>
      </c>
      <c r="GT179" s="48">
        <v>1771485</v>
      </c>
      <c r="GU179" s="48">
        <v>0</v>
      </c>
      <c r="GV179" s="48">
        <v>1890700</v>
      </c>
      <c r="GW179" s="48">
        <v>0</v>
      </c>
      <c r="GX179" s="48">
        <v>0</v>
      </c>
      <c r="GY179" s="48">
        <v>0</v>
      </c>
      <c r="GZ179" s="48">
        <v>0</v>
      </c>
      <c r="HA179" s="48">
        <v>0</v>
      </c>
      <c r="HB179" s="48">
        <v>0</v>
      </c>
      <c r="HC179" s="48">
        <v>4804.7056220000004</v>
      </c>
      <c r="HD179" s="48">
        <v>175.078</v>
      </c>
      <c r="HE179" s="48">
        <v>1</v>
      </c>
      <c r="HF179" s="48">
        <v>0</v>
      </c>
      <c r="HG179" s="48">
        <v>5078</v>
      </c>
      <c r="HH179" s="48">
        <v>5078</v>
      </c>
      <c r="HI179" s="48">
        <v>1</v>
      </c>
      <c r="HJ179" s="48">
        <v>9.7261000000000006</v>
      </c>
      <c r="HK179" s="48">
        <v>0</v>
      </c>
      <c r="HL179" s="48">
        <v>0</v>
      </c>
      <c r="HM179" s="48">
        <v>0</v>
      </c>
      <c r="HN179" s="48">
        <v>0</v>
      </c>
      <c r="HO179" s="48">
        <v>0</v>
      </c>
      <c r="HP179" s="48">
        <v>0</v>
      </c>
      <c r="HQ179" s="48">
        <v>0</v>
      </c>
      <c r="HR179" s="48">
        <v>0</v>
      </c>
      <c r="HS179" s="48">
        <v>0.97309000000000001</v>
      </c>
      <c r="HT179" s="48">
        <v>1539935</v>
      </c>
      <c r="HU179" s="48">
        <v>0</v>
      </c>
      <c r="HV179" s="48">
        <v>0</v>
      </c>
      <c r="HW179" s="48">
        <v>384046</v>
      </c>
      <c r="HX179" s="48">
        <v>192023</v>
      </c>
      <c r="HY179" s="48">
        <v>0</v>
      </c>
      <c r="IA179" s="48">
        <v>0</v>
      </c>
      <c r="IB179" s="48">
        <v>0</v>
      </c>
      <c r="IC179" s="48">
        <v>0</v>
      </c>
      <c r="ID179" s="48">
        <v>0</v>
      </c>
      <c r="IE179" s="48">
        <v>0</v>
      </c>
      <c r="IF179" s="48">
        <v>0</v>
      </c>
      <c r="IG179" s="48">
        <v>0</v>
      </c>
      <c r="IH179" s="48">
        <v>1890700</v>
      </c>
      <c r="II179" s="48">
        <v>91453</v>
      </c>
      <c r="IJ179" s="48">
        <v>-175105</v>
      </c>
      <c r="IK179" s="48">
        <v>0</v>
      </c>
      <c r="IL179" s="48">
        <v>-83652</v>
      </c>
      <c r="IP179" s="48">
        <v>9095</v>
      </c>
      <c r="IQ179" s="48">
        <v>0</v>
      </c>
      <c r="IR179" s="48">
        <v>0</v>
      </c>
      <c r="IS179" s="48">
        <v>0</v>
      </c>
      <c r="IT179" s="48">
        <v>0</v>
      </c>
      <c r="IU179" s="48">
        <v>0</v>
      </c>
      <c r="IV179" s="48">
        <v>1</v>
      </c>
      <c r="IW179" s="48">
        <v>0</v>
      </c>
      <c r="IX179" s="48">
        <v>0</v>
      </c>
    </row>
    <row r="180" spans="1:258" s="48" customFormat="1">
      <c r="A180" s="47">
        <v>220801</v>
      </c>
      <c r="C180" s="48">
        <v>4</v>
      </c>
      <c r="E180" s="48">
        <v>0</v>
      </c>
      <c r="F180" s="48" t="s">
        <v>330</v>
      </c>
      <c r="G180" s="48">
        <v>1</v>
      </c>
      <c r="H180" s="48">
        <v>0</v>
      </c>
      <c r="I180" s="48" t="s">
        <v>537</v>
      </c>
      <c r="J180" s="48">
        <v>0</v>
      </c>
      <c r="L180" s="48">
        <v>12</v>
      </c>
      <c r="M180" s="48" t="s">
        <v>538</v>
      </c>
      <c r="N180" s="48" t="s">
        <v>537</v>
      </c>
      <c r="O180" s="48" t="s">
        <v>537</v>
      </c>
      <c r="P180" s="48">
        <v>0</v>
      </c>
      <c r="R180" s="48">
        <v>321.495</v>
      </c>
      <c r="S180" s="48">
        <v>0</v>
      </c>
      <c r="T180" s="48">
        <v>0</v>
      </c>
      <c r="U180" s="48">
        <v>0.67600000000000005</v>
      </c>
      <c r="V180" s="48">
        <v>0.33800000000000002</v>
      </c>
      <c r="W180" s="48">
        <v>0</v>
      </c>
      <c r="X180" s="48">
        <v>0</v>
      </c>
      <c r="Y180" s="48">
        <v>0</v>
      </c>
      <c r="Z180" s="48">
        <v>321.495</v>
      </c>
      <c r="AA180" s="48">
        <v>0</v>
      </c>
      <c r="AB180" s="48">
        <v>0</v>
      </c>
      <c r="AC180" s="48">
        <v>0</v>
      </c>
      <c r="AD180" s="48">
        <v>58.15</v>
      </c>
      <c r="AE180" s="48">
        <v>0</v>
      </c>
      <c r="AF180" s="48">
        <v>0</v>
      </c>
      <c r="AG180" s="48">
        <v>10.782999999999999</v>
      </c>
      <c r="AH180" s="48">
        <v>0</v>
      </c>
      <c r="AI180" s="48">
        <v>0</v>
      </c>
      <c r="AJ180" s="48">
        <v>0</v>
      </c>
      <c r="AK180" s="48">
        <v>0</v>
      </c>
      <c r="AL180" s="48">
        <v>0</v>
      </c>
      <c r="AM180" s="48">
        <v>0</v>
      </c>
      <c r="AN180" s="48">
        <v>0</v>
      </c>
      <c r="AO180" s="48">
        <v>0</v>
      </c>
      <c r="AP180" s="48">
        <v>0</v>
      </c>
      <c r="AQ180" s="48">
        <v>0</v>
      </c>
      <c r="AR180" s="48">
        <v>0</v>
      </c>
      <c r="AS180" s="48">
        <v>0</v>
      </c>
      <c r="AT180" s="48">
        <v>0</v>
      </c>
      <c r="AU180" s="48">
        <v>0</v>
      </c>
      <c r="AV180" s="48">
        <v>0</v>
      </c>
      <c r="AW180" s="48">
        <v>1.014</v>
      </c>
      <c r="AX180" s="48">
        <v>4.3940000000000001</v>
      </c>
      <c r="AY180" s="48">
        <v>0</v>
      </c>
      <c r="AZ180" s="48">
        <v>0</v>
      </c>
      <c r="BA180" s="48">
        <v>0</v>
      </c>
      <c r="BB180" s="48">
        <v>320.48099999999999</v>
      </c>
      <c r="BC180" s="48">
        <v>0</v>
      </c>
      <c r="BD180" s="48">
        <v>0</v>
      </c>
      <c r="BE180" s="48">
        <v>0</v>
      </c>
      <c r="BF180" s="48">
        <v>0</v>
      </c>
      <c r="BG180" s="48">
        <v>0</v>
      </c>
      <c r="BH180" s="48">
        <v>0</v>
      </c>
      <c r="BI180" s="48">
        <v>1</v>
      </c>
      <c r="BJ180" s="48">
        <v>0</v>
      </c>
      <c r="BK180" s="48">
        <v>5078</v>
      </c>
      <c r="BL180" s="48">
        <v>6152</v>
      </c>
      <c r="BM180" s="48">
        <v>1971599</v>
      </c>
      <c r="BN180" s="48">
        <v>0</v>
      </c>
      <c r="BO180" s="48">
        <v>108282</v>
      </c>
      <c r="BP180" s="48">
        <v>0</v>
      </c>
      <c r="BQ180" s="48">
        <v>0</v>
      </c>
      <c r="BR180" s="48">
        <v>0</v>
      </c>
      <c r="BS180" s="48">
        <v>0</v>
      </c>
      <c r="BT180" s="48">
        <v>0</v>
      </c>
      <c r="BU180" s="48">
        <v>0</v>
      </c>
      <c r="BV180" s="48">
        <v>0</v>
      </c>
      <c r="BW180" s="48">
        <v>0</v>
      </c>
      <c r="BX180" s="48">
        <v>27032</v>
      </c>
      <c r="BY180" s="48">
        <v>0</v>
      </c>
      <c r="BZ180" s="48">
        <v>0</v>
      </c>
      <c r="CA180" s="48">
        <v>0</v>
      </c>
      <c r="CB180" s="48">
        <v>0</v>
      </c>
      <c r="CC180" s="48">
        <v>72971</v>
      </c>
      <c r="CD180" s="48">
        <v>0</v>
      </c>
      <c r="CE180" s="48">
        <v>100003</v>
      </c>
      <c r="CF180" s="48">
        <v>15991</v>
      </c>
      <c r="CG180" s="48">
        <v>0</v>
      </c>
      <c r="CH180" s="48">
        <v>0</v>
      </c>
      <c r="CI180" s="48">
        <v>0</v>
      </c>
      <c r="CJ180" s="48">
        <v>0</v>
      </c>
      <c r="CK180" s="48">
        <v>0</v>
      </c>
      <c r="CL180" s="48">
        <v>0</v>
      </c>
      <c r="CM180" s="48">
        <v>0</v>
      </c>
      <c r="CN180" s="48">
        <v>0</v>
      </c>
      <c r="CO180" s="48">
        <v>0</v>
      </c>
      <c r="CP180" s="48">
        <v>0</v>
      </c>
      <c r="CQ180" s="48">
        <v>0</v>
      </c>
      <c r="CR180" s="48">
        <v>0</v>
      </c>
      <c r="CS180" s="48">
        <v>0</v>
      </c>
      <c r="CT180" s="48">
        <v>0</v>
      </c>
      <c r="CU180" s="48">
        <v>0</v>
      </c>
      <c r="CV180" s="48">
        <v>0</v>
      </c>
      <c r="CW180" s="48">
        <v>0</v>
      </c>
      <c r="CX180" s="48">
        <v>0</v>
      </c>
      <c r="CY180" s="48">
        <v>0</v>
      </c>
      <c r="CZ180" s="48">
        <v>0</v>
      </c>
      <c r="DA180" s="48">
        <v>0</v>
      </c>
      <c r="DB180" s="48">
        <v>0</v>
      </c>
      <c r="DC180" s="48">
        <v>0</v>
      </c>
      <c r="DD180" s="48">
        <v>0</v>
      </c>
      <c r="DE180" s="48">
        <v>0</v>
      </c>
      <c r="DF180" s="48">
        <v>0</v>
      </c>
      <c r="DG180" s="48">
        <v>0</v>
      </c>
      <c r="DH180" s="48">
        <v>0</v>
      </c>
      <c r="DI180" s="48">
        <v>0</v>
      </c>
      <c r="DJ180" s="48">
        <v>0</v>
      </c>
      <c r="DK180" s="48">
        <v>0</v>
      </c>
      <c r="DL180" s="48">
        <v>0</v>
      </c>
      <c r="DM180" s="48">
        <v>0</v>
      </c>
      <c r="DN180" s="48">
        <v>0</v>
      </c>
      <c r="DO180" s="48">
        <v>0</v>
      </c>
      <c r="DP180" s="48">
        <v>0</v>
      </c>
      <c r="DQ180" s="48">
        <v>0</v>
      </c>
      <c r="DR180" s="48">
        <v>0</v>
      </c>
      <c r="DS180" s="48">
        <v>0</v>
      </c>
      <c r="DU180" s="48">
        <v>2087593</v>
      </c>
      <c r="DV180" s="48">
        <v>0</v>
      </c>
      <c r="DW180" s="48">
        <v>0</v>
      </c>
      <c r="DX180" s="48">
        <v>0</v>
      </c>
      <c r="DY180" s="48">
        <v>0</v>
      </c>
      <c r="DZ180" s="48">
        <v>286.61700000000002</v>
      </c>
      <c r="EA180" s="48">
        <v>92291</v>
      </c>
      <c r="EB180" s="48">
        <v>322</v>
      </c>
      <c r="EC180" s="48">
        <v>108282</v>
      </c>
      <c r="ED180" s="48">
        <v>0</v>
      </c>
      <c r="EE180" s="48">
        <v>1979311</v>
      </c>
      <c r="EG180" s="48">
        <v>0</v>
      </c>
      <c r="EH180" s="48">
        <v>0</v>
      </c>
      <c r="EI180" s="48">
        <v>0</v>
      </c>
      <c r="EJ180" s="48">
        <v>0</v>
      </c>
      <c r="EK180" s="48">
        <v>0</v>
      </c>
      <c r="EL180" s="48">
        <v>0</v>
      </c>
      <c r="EM180" s="48">
        <v>0</v>
      </c>
      <c r="EN180" s="48">
        <v>0</v>
      </c>
      <c r="EO180" s="48">
        <v>0</v>
      </c>
      <c r="EP180" s="48">
        <v>0</v>
      </c>
      <c r="EQ180" s="48">
        <v>0</v>
      </c>
      <c r="ER180" s="48">
        <v>0</v>
      </c>
      <c r="ES180" s="48">
        <v>0</v>
      </c>
      <c r="ET180" s="48">
        <v>0</v>
      </c>
      <c r="EU180" s="48">
        <v>0</v>
      </c>
      <c r="EV180" s="48">
        <v>0</v>
      </c>
      <c r="EW180" s="48">
        <v>0</v>
      </c>
      <c r="EX180" s="48">
        <v>2176849</v>
      </c>
      <c r="EY180" s="48">
        <v>134725</v>
      </c>
      <c r="EZ180" s="48">
        <v>2192840</v>
      </c>
      <c r="FA180" s="48">
        <v>0</v>
      </c>
      <c r="FB180" s="48">
        <v>0</v>
      </c>
      <c r="FC180" s="48">
        <v>0</v>
      </c>
      <c r="FD180" s="48">
        <v>62813</v>
      </c>
      <c r="FE180" s="48">
        <v>0</v>
      </c>
      <c r="FF180" s="48">
        <v>0</v>
      </c>
      <c r="FG180" s="48">
        <v>0</v>
      </c>
      <c r="FH180" s="48">
        <v>0</v>
      </c>
      <c r="FJ180" s="48">
        <v>0</v>
      </c>
      <c r="FK180" s="48">
        <v>0</v>
      </c>
      <c r="FL180" s="48">
        <v>0</v>
      </c>
      <c r="FM180" s="48">
        <v>0</v>
      </c>
      <c r="FO180" s="48">
        <v>0</v>
      </c>
      <c r="FP180" s="48">
        <v>0</v>
      </c>
      <c r="FQ180" s="48" t="s">
        <v>291</v>
      </c>
      <c r="FR180" s="48">
        <v>321.495</v>
      </c>
      <c r="FS180" s="48">
        <v>0</v>
      </c>
      <c r="FT180" s="48">
        <v>0</v>
      </c>
      <c r="FU180" s="48">
        <v>0</v>
      </c>
      <c r="FV180" s="48">
        <v>0</v>
      </c>
      <c r="FW180" s="48">
        <v>0</v>
      </c>
      <c r="FX180" s="48">
        <v>0</v>
      </c>
      <c r="FY180" s="48">
        <v>0</v>
      </c>
      <c r="FZ180" s="48">
        <v>0</v>
      </c>
      <c r="GA180" s="48">
        <v>0</v>
      </c>
      <c r="GB180" s="52">
        <v>5.3545445599999998E-2</v>
      </c>
      <c r="GC180" s="52">
        <v>4.68582762E-2</v>
      </c>
      <c r="GD180" s="48">
        <v>0</v>
      </c>
      <c r="GE180" s="48">
        <v>0</v>
      </c>
      <c r="GM180" s="48">
        <v>0</v>
      </c>
      <c r="GN180" s="48">
        <v>0</v>
      </c>
      <c r="GP180" s="48">
        <v>0</v>
      </c>
      <c r="GQ180" s="48">
        <v>0</v>
      </c>
      <c r="GR180" s="48">
        <v>0</v>
      </c>
      <c r="GS180" s="48">
        <v>419.55900000000003</v>
      </c>
      <c r="GT180" s="48">
        <v>2285131</v>
      </c>
      <c r="GU180" s="48">
        <v>0</v>
      </c>
      <c r="GV180" s="48">
        <v>2425609</v>
      </c>
      <c r="GW180" s="48">
        <v>0</v>
      </c>
      <c r="GX180" s="48">
        <v>0</v>
      </c>
      <c r="GY180" s="48">
        <v>0</v>
      </c>
      <c r="GZ180" s="48">
        <v>0</v>
      </c>
      <c r="HA180" s="48">
        <v>0</v>
      </c>
      <c r="HB180" s="48">
        <v>0</v>
      </c>
      <c r="HC180" s="48">
        <v>4804.7056220000004</v>
      </c>
      <c r="HD180" s="48">
        <v>320.48099999999999</v>
      </c>
      <c r="HE180" s="48">
        <v>1</v>
      </c>
      <c r="HF180" s="48">
        <v>0</v>
      </c>
      <c r="HG180" s="48">
        <v>5078</v>
      </c>
      <c r="HH180" s="48">
        <v>5078</v>
      </c>
      <c r="HI180" s="48">
        <v>1</v>
      </c>
      <c r="HJ180" s="48">
        <v>16.074750000000002</v>
      </c>
      <c r="HK180" s="48">
        <v>0</v>
      </c>
      <c r="HL180" s="48">
        <v>0</v>
      </c>
      <c r="HM180" s="48">
        <v>0</v>
      </c>
      <c r="HN180" s="48">
        <v>0</v>
      </c>
      <c r="HO180" s="48">
        <v>0</v>
      </c>
      <c r="HP180" s="48">
        <v>0</v>
      </c>
      <c r="HQ180" s="48">
        <v>0</v>
      </c>
      <c r="HR180" s="48">
        <v>0</v>
      </c>
      <c r="HS180" s="48">
        <v>0.97309000000000001</v>
      </c>
      <c r="HT180" s="48">
        <v>2015856</v>
      </c>
      <c r="HU180" s="48">
        <v>0</v>
      </c>
      <c r="HV180" s="48">
        <v>0</v>
      </c>
      <c r="HW180" s="48">
        <v>384046</v>
      </c>
      <c r="HX180" s="48">
        <v>192023</v>
      </c>
      <c r="HY180" s="48">
        <v>0</v>
      </c>
      <c r="IA180" s="48">
        <v>0</v>
      </c>
      <c r="IB180" s="48">
        <v>0</v>
      </c>
      <c r="IC180" s="48">
        <v>0</v>
      </c>
      <c r="ID180" s="48">
        <v>0</v>
      </c>
      <c r="IE180" s="48">
        <v>0</v>
      </c>
      <c r="IF180" s="48">
        <v>0</v>
      </c>
      <c r="IG180" s="48">
        <v>0</v>
      </c>
      <c r="IH180" s="48">
        <v>2425609</v>
      </c>
      <c r="II180" s="48">
        <v>108282</v>
      </c>
      <c r="IJ180" s="48">
        <v>-232769</v>
      </c>
      <c r="IK180" s="48">
        <v>0</v>
      </c>
      <c r="IL180" s="48">
        <v>-124487</v>
      </c>
      <c r="IP180" s="48">
        <v>9095</v>
      </c>
      <c r="IQ180" s="48">
        <v>0</v>
      </c>
      <c r="IR180" s="48">
        <v>0</v>
      </c>
      <c r="IS180" s="48">
        <v>0</v>
      </c>
      <c r="IT180" s="48">
        <v>0</v>
      </c>
      <c r="IU180" s="48">
        <v>0</v>
      </c>
      <c r="IV180" s="48">
        <v>1</v>
      </c>
      <c r="IW180" s="48">
        <v>0</v>
      </c>
      <c r="IX180" s="48">
        <v>0</v>
      </c>
    </row>
    <row r="181" spans="1:258" s="48" customFormat="1">
      <c r="A181" s="47">
        <v>220802</v>
      </c>
      <c r="C181" s="48">
        <v>4</v>
      </c>
      <c r="E181" s="48">
        <v>0</v>
      </c>
      <c r="F181" s="48" t="s">
        <v>330</v>
      </c>
      <c r="G181" s="48">
        <v>1</v>
      </c>
      <c r="H181" s="48">
        <v>0</v>
      </c>
      <c r="I181" s="48" t="s">
        <v>537</v>
      </c>
      <c r="J181" s="48">
        <v>0</v>
      </c>
      <c r="L181" s="48">
        <v>12</v>
      </c>
      <c r="M181" s="48" t="s">
        <v>538</v>
      </c>
      <c r="N181" s="48" t="s">
        <v>537</v>
      </c>
      <c r="O181" s="48" t="s">
        <v>537</v>
      </c>
      <c r="P181" s="48">
        <v>0</v>
      </c>
      <c r="R181" s="48">
        <v>1214.373</v>
      </c>
      <c r="S181" s="48">
        <v>0</v>
      </c>
      <c r="T181" s="48">
        <v>0</v>
      </c>
      <c r="U181" s="48">
        <v>1.1220000000000001</v>
      </c>
      <c r="V181" s="48">
        <v>7.3630000000000004</v>
      </c>
      <c r="W181" s="48">
        <v>1.2999999999999999E-2</v>
      </c>
      <c r="X181" s="48">
        <v>0</v>
      </c>
      <c r="Y181" s="48">
        <v>0</v>
      </c>
      <c r="Z181" s="48">
        <v>1214.373</v>
      </c>
      <c r="AA181" s="48">
        <v>0</v>
      </c>
      <c r="AB181" s="48">
        <v>0</v>
      </c>
      <c r="AC181" s="48">
        <v>0</v>
      </c>
      <c r="AD181" s="48">
        <v>0</v>
      </c>
      <c r="AE181" s="48">
        <v>0</v>
      </c>
      <c r="AF181" s="48">
        <v>0</v>
      </c>
      <c r="AG181" s="48">
        <v>3.206</v>
      </c>
      <c r="AH181" s="48">
        <v>0</v>
      </c>
      <c r="AI181" s="48">
        <v>0</v>
      </c>
      <c r="AJ181" s="48">
        <v>0</v>
      </c>
      <c r="AK181" s="48">
        <v>0</v>
      </c>
      <c r="AL181" s="48">
        <v>0</v>
      </c>
      <c r="AM181" s="48">
        <v>0</v>
      </c>
      <c r="AN181" s="48">
        <v>0</v>
      </c>
      <c r="AO181" s="48">
        <v>0</v>
      </c>
      <c r="AP181" s="48">
        <v>0</v>
      </c>
      <c r="AQ181" s="48">
        <v>7.1669999999999998</v>
      </c>
      <c r="AR181" s="48">
        <v>0</v>
      </c>
      <c r="AS181" s="48">
        <v>0</v>
      </c>
      <c r="AT181" s="48">
        <v>2</v>
      </c>
      <c r="AU181" s="48">
        <v>0</v>
      </c>
      <c r="AV181" s="48">
        <v>0</v>
      </c>
      <c r="AW181" s="48">
        <v>8.4979999999999993</v>
      </c>
      <c r="AX181" s="48">
        <v>27.738</v>
      </c>
      <c r="AY181" s="48">
        <v>0</v>
      </c>
      <c r="AZ181" s="48">
        <v>0</v>
      </c>
      <c r="BA181" s="48">
        <v>0</v>
      </c>
      <c r="BB181" s="48">
        <v>1205.875</v>
      </c>
      <c r="BC181" s="48">
        <v>207.33</v>
      </c>
      <c r="BD181" s="48">
        <v>25.527000000000001</v>
      </c>
      <c r="BE181" s="48">
        <v>0</v>
      </c>
      <c r="BF181" s="48">
        <v>0</v>
      </c>
      <c r="BG181" s="48">
        <v>0</v>
      </c>
      <c r="BH181" s="48">
        <v>33</v>
      </c>
      <c r="BI181" s="48">
        <v>1</v>
      </c>
      <c r="BJ181" s="48">
        <v>0</v>
      </c>
      <c r="BK181" s="48">
        <v>5078</v>
      </c>
      <c r="BL181" s="48">
        <v>6152</v>
      </c>
      <c r="BM181" s="48">
        <v>7418543</v>
      </c>
      <c r="BN181" s="48">
        <v>0</v>
      </c>
      <c r="BO181" s="48">
        <v>325310</v>
      </c>
      <c r="BP181" s="48">
        <v>15704</v>
      </c>
      <c r="BQ181" s="48">
        <v>0</v>
      </c>
      <c r="BR181" s="48">
        <v>15704</v>
      </c>
      <c r="BS181" s="48">
        <v>0</v>
      </c>
      <c r="BT181" s="48">
        <v>255099</v>
      </c>
      <c r="BU181" s="48">
        <v>0</v>
      </c>
      <c r="BV181" s="48">
        <v>255099</v>
      </c>
      <c r="BW181" s="48">
        <v>0</v>
      </c>
      <c r="BX181" s="48">
        <v>170644</v>
      </c>
      <c r="BY181" s="48">
        <v>0</v>
      </c>
      <c r="BZ181" s="48">
        <v>0</v>
      </c>
      <c r="CA181" s="48">
        <v>0</v>
      </c>
      <c r="CB181" s="48">
        <v>0</v>
      </c>
      <c r="CC181" s="48">
        <v>21696</v>
      </c>
      <c r="CD181" s="48">
        <v>0</v>
      </c>
      <c r="CE181" s="48">
        <v>192340</v>
      </c>
      <c r="CF181" s="48">
        <v>0</v>
      </c>
      <c r="CG181" s="48">
        <v>0</v>
      </c>
      <c r="CH181" s="48">
        <v>0</v>
      </c>
      <c r="CI181" s="48">
        <v>0</v>
      </c>
      <c r="CJ181" s="48">
        <v>4084</v>
      </c>
      <c r="CK181" s="48">
        <v>0</v>
      </c>
      <c r="CL181" s="48">
        <v>0</v>
      </c>
      <c r="CM181" s="48">
        <v>0</v>
      </c>
      <c r="CN181" s="48">
        <v>0</v>
      </c>
      <c r="CO181" s="48">
        <v>0</v>
      </c>
      <c r="CP181" s="48">
        <v>0</v>
      </c>
      <c r="CQ181" s="48">
        <v>0</v>
      </c>
      <c r="CR181" s="48">
        <v>0</v>
      </c>
      <c r="CS181" s="48">
        <v>0</v>
      </c>
      <c r="CT181" s="48">
        <v>0</v>
      </c>
      <c r="CU181" s="48">
        <v>0</v>
      </c>
      <c r="CV181" s="48">
        <v>0</v>
      </c>
      <c r="CW181" s="48">
        <v>0</v>
      </c>
      <c r="CX181" s="48">
        <v>0</v>
      </c>
      <c r="CY181" s="48">
        <v>0</v>
      </c>
      <c r="CZ181" s="48">
        <v>0</v>
      </c>
      <c r="DA181" s="48">
        <v>0</v>
      </c>
      <c r="DB181" s="48">
        <v>0</v>
      </c>
      <c r="DC181" s="48">
        <v>0</v>
      </c>
      <c r="DD181" s="48">
        <v>0</v>
      </c>
      <c r="DE181" s="48">
        <v>0</v>
      </c>
      <c r="DF181" s="48">
        <v>0</v>
      </c>
      <c r="DG181" s="48">
        <v>0</v>
      </c>
      <c r="DH181" s="48">
        <v>4084</v>
      </c>
      <c r="DI181" s="48">
        <v>0</v>
      </c>
      <c r="DJ181" s="48">
        <v>0</v>
      </c>
      <c r="DK181" s="48">
        <v>0</v>
      </c>
      <c r="DL181" s="48">
        <v>0</v>
      </c>
      <c r="DM181" s="48">
        <v>0</v>
      </c>
      <c r="DN181" s="48">
        <v>0</v>
      </c>
      <c r="DO181" s="48">
        <v>0</v>
      </c>
      <c r="DP181" s="48">
        <v>0</v>
      </c>
      <c r="DQ181" s="48">
        <v>0</v>
      </c>
      <c r="DR181" s="48">
        <v>0</v>
      </c>
      <c r="DS181" s="48">
        <v>0</v>
      </c>
      <c r="DU181" s="48">
        <v>7881686</v>
      </c>
      <c r="DV181" s="48">
        <v>0</v>
      </c>
      <c r="DW181" s="48">
        <v>0</v>
      </c>
      <c r="DX181" s="48">
        <v>0</v>
      </c>
      <c r="DY181" s="48">
        <v>0</v>
      </c>
      <c r="DZ181" s="48">
        <v>286.61700000000002</v>
      </c>
      <c r="EA181" s="48">
        <v>325310</v>
      </c>
      <c r="EB181" s="48">
        <v>1135</v>
      </c>
      <c r="EC181" s="48">
        <v>325310</v>
      </c>
      <c r="ED181" s="48">
        <v>0</v>
      </c>
      <c r="EE181" s="48">
        <v>7556376</v>
      </c>
      <c r="EG181" s="48">
        <v>0</v>
      </c>
      <c r="EH181" s="48">
        <v>0</v>
      </c>
      <c r="EI181" s="48">
        <v>0</v>
      </c>
      <c r="EJ181" s="48">
        <v>0</v>
      </c>
      <c r="EK181" s="48">
        <v>0</v>
      </c>
      <c r="EL181" s="48">
        <v>0</v>
      </c>
      <c r="EM181" s="48">
        <v>0</v>
      </c>
      <c r="EN181" s="48">
        <v>0</v>
      </c>
      <c r="EO181" s="48">
        <v>0</v>
      </c>
      <c r="EP181" s="48">
        <v>0</v>
      </c>
      <c r="EQ181" s="48">
        <v>0</v>
      </c>
      <c r="ER181" s="48">
        <v>0</v>
      </c>
      <c r="ES181" s="48">
        <v>0</v>
      </c>
      <c r="ET181" s="48">
        <v>0</v>
      </c>
      <c r="EU181" s="48">
        <v>0</v>
      </c>
      <c r="EV181" s="48">
        <v>0</v>
      </c>
      <c r="EW181" s="48">
        <v>0</v>
      </c>
      <c r="EX181" s="48">
        <v>8307938</v>
      </c>
      <c r="EY181" s="48">
        <v>512581</v>
      </c>
      <c r="EZ181" s="48">
        <v>8312022</v>
      </c>
      <c r="FA181" s="48">
        <v>0</v>
      </c>
      <c r="FB181" s="48">
        <v>0</v>
      </c>
      <c r="FC181" s="48">
        <v>0</v>
      </c>
      <c r="FD181" s="48">
        <v>238981</v>
      </c>
      <c r="FE181" s="48">
        <v>0</v>
      </c>
      <c r="FF181" s="48">
        <v>0</v>
      </c>
      <c r="FG181" s="48">
        <v>0</v>
      </c>
      <c r="FH181" s="48">
        <v>0</v>
      </c>
      <c r="FJ181" s="48">
        <v>0</v>
      </c>
      <c r="FK181" s="48">
        <v>0</v>
      </c>
      <c r="FL181" s="48">
        <v>0</v>
      </c>
      <c r="FM181" s="48">
        <v>0</v>
      </c>
      <c r="FO181" s="48">
        <v>0</v>
      </c>
      <c r="FP181" s="48">
        <v>0</v>
      </c>
      <c r="FQ181" s="48" t="s">
        <v>292</v>
      </c>
      <c r="FR181" s="48">
        <v>1214.373</v>
      </c>
      <c r="FS181" s="48">
        <v>0</v>
      </c>
      <c r="FT181" s="48">
        <v>0</v>
      </c>
      <c r="FU181" s="48">
        <v>0</v>
      </c>
      <c r="FV181" s="48">
        <v>0</v>
      </c>
      <c r="FW181" s="48">
        <v>0</v>
      </c>
      <c r="FX181" s="48">
        <v>0</v>
      </c>
      <c r="FY181" s="48">
        <v>0</v>
      </c>
      <c r="FZ181" s="48">
        <v>0</v>
      </c>
      <c r="GA181" s="48">
        <v>0</v>
      </c>
      <c r="GB181" s="52">
        <v>5.3545445599999998E-2</v>
      </c>
      <c r="GC181" s="52">
        <v>4.68582762E-2</v>
      </c>
      <c r="GD181" s="48">
        <v>0</v>
      </c>
      <c r="GE181" s="48">
        <v>0</v>
      </c>
      <c r="GM181" s="48">
        <v>0</v>
      </c>
      <c r="GN181" s="48">
        <v>0</v>
      </c>
      <c r="GP181" s="48">
        <v>0</v>
      </c>
      <c r="GQ181" s="48">
        <v>0</v>
      </c>
      <c r="GR181" s="48">
        <v>0</v>
      </c>
      <c r="GS181" s="48">
        <v>1596.2670000000001</v>
      </c>
      <c r="GT181" s="48">
        <v>8637332</v>
      </c>
      <c r="GU181" s="48">
        <v>0</v>
      </c>
      <c r="GV181" s="48">
        <v>9045561</v>
      </c>
      <c r="GW181" s="48">
        <v>0</v>
      </c>
      <c r="GX181" s="48">
        <v>0</v>
      </c>
      <c r="GY181" s="48">
        <v>0</v>
      </c>
      <c r="GZ181" s="48">
        <v>0</v>
      </c>
      <c r="HA181" s="48">
        <v>0</v>
      </c>
      <c r="HB181" s="48">
        <v>0</v>
      </c>
      <c r="HC181" s="48">
        <v>4804.7056220000004</v>
      </c>
      <c r="HD181" s="48">
        <v>1205.875</v>
      </c>
      <c r="HE181" s="48">
        <v>1</v>
      </c>
      <c r="HF181" s="48">
        <v>0</v>
      </c>
      <c r="HG181" s="48">
        <v>5078</v>
      </c>
      <c r="HH181" s="48">
        <v>5078</v>
      </c>
      <c r="HI181" s="48">
        <v>1</v>
      </c>
      <c r="HJ181" s="48">
        <v>60.718649999999997</v>
      </c>
      <c r="HK181" s="48">
        <v>0</v>
      </c>
      <c r="HL181" s="48">
        <v>0</v>
      </c>
      <c r="HM181" s="48">
        <v>0</v>
      </c>
      <c r="HN181" s="48">
        <v>0</v>
      </c>
      <c r="HO181" s="48">
        <v>0</v>
      </c>
      <c r="HP181" s="48">
        <v>0</v>
      </c>
      <c r="HQ181" s="48">
        <v>0</v>
      </c>
      <c r="HR181" s="48">
        <v>0</v>
      </c>
      <c r="HS181" s="48">
        <v>0.97309000000000001</v>
      </c>
      <c r="HT181" s="48">
        <v>7669593</v>
      </c>
      <c r="HU181" s="48">
        <v>0</v>
      </c>
      <c r="HV181" s="48">
        <v>0</v>
      </c>
      <c r="HW181" s="48">
        <v>384046</v>
      </c>
      <c r="HX181" s="48">
        <v>192023</v>
      </c>
      <c r="HY181" s="48">
        <v>0</v>
      </c>
      <c r="IA181" s="48">
        <v>0</v>
      </c>
      <c r="IB181" s="48">
        <v>0</v>
      </c>
      <c r="IC181" s="48">
        <v>0</v>
      </c>
      <c r="ID181" s="48">
        <v>0</v>
      </c>
      <c r="IE181" s="48">
        <v>0</v>
      </c>
      <c r="IF181" s="48">
        <v>0</v>
      </c>
      <c r="IG181" s="48">
        <v>0</v>
      </c>
      <c r="IH181" s="48">
        <v>9045561</v>
      </c>
      <c r="II181" s="48">
        <v>325310</v>
      </c>
      <c r="IJ181" s="48">
        <v>-733539</v>
      </c>
      <c r="IK181" s="48">
        <v>0</v>
      </c>
      <c r="IL181" s="48">
        <v>-408229</v>
      </c>
      <c r="IP181" s="48">
        <v>9095</v>
      </c>
      <c r="IQ181" s="48">
        <v>0</v>
      </c>
      <c r="IR181" s="48">
        <v>0</v>
      </c>
      <c r="IS181" s="48">
        <v>0</v>
      </c>
      <c r="IT181" s="48">
        <v>0</v>
      </c>
      <c r="IU181" s="48">
        <v>0</v>
      </c>
      <c r="IV181" s="48">
        <v>1</v>
      </c>
      <c r="IW181" s="48">
        <v>0</v>
      </c>
      <c r="IX181" s="48">
        <v>0</v>
      </c>
    </row>
    <row r="182" spans="1:258" s="48" customFormat="1">
      <c r="A182" s="47">
        <v>220804</v>
      </c>
      <c r="C182" s="48">
        <v>4</v>
      </c>
      <c r="E182" s="48">
        <v>0</v>
      </c>
      <c r="F182" s="48" t="s">
        <v>330</v>
      </c>
      <c r="G182" s="48">
        <v>1</v>
      </c>
      <c r="H182" s="48">
        <v>0</v>
      </c>
      <c r="I182" s="48" t="s">
        <v>537</v>
      </c>
      <c r="J182" s="48">
        <v>0</v>
      </c>
      <c r="L182" s="48">
        <v>12</v>
      </c>
      <c r="M182" s="48" t="s">
        <v>538</v>
      </c>
      <c r="N182" s="48" t="s">
        <v>537</v>
      </c>
      <c r="O182" s="48" t="s">
        <v>537</v>
      </c>
      <c r="P182" s="48">
        <v>0</v>
      </c>
      <c r="R182" s="48">
        <v>546.697</v>
      </c>
      <c r="S182" s="48">
        <v>0</v>
      </c>
      <c r="T182" s="48">
        <v>0</v>
      </c>
      <c r="U182" s="48">
        <v>0</v>
      </c>
      <c r="V182" s="48">
        <v>1.107</v>
      </c>
      <c r="W182" s="48">
        <v>0.13800000000000001</v>
      </c>
      <c r="X182" s="48">
        <v>0</v>
      </c>
      <c r="Y182" s="48">
        <v>0</v>
      </c>
      <c r="Z182" s="48">
        <v>546.697</v>
      </c>
      <c r="AA182" s="48">
        <v>0</v>
      </c>
      <c r="AB182" s="48">
        <v>0</v>
      </c>
      <c r="AC182" s="48">
        <v>0</v>
      </c>
      <c r="AD182" s="48">
        <v>537.28</v>
      </c>
      <c r="AE182" s="48">
        <v>0</v>
      </c>
      <c r="AF182" s="48">
        <v>0</v>
      </c>
      <c r="AG182" s="48">
        <v>59.222000000000001</v>
      </c>
      <c r="AH182" s="48">
        <v>0</v>
      </c>
      <c r="AI182" s="48">
        <v>0</v>
      </c>
      <c r="AJ182" s="48">
        <v>0</v>
      </c>
      <c r="AK182" s="48">
        <v>0</v>
      </c>
      <c r="AL182" s="48">
        <v>0</v>
      </c>
      <c r="AM182" s="48">
        <v>0</v>
      </c>
      <c r="AN182" s="48">
        <v>0</v>
      </c>
      <c r="AO182" s="48">
        <v>0</v>
      </c>
      <c r="AP182" s="48">
        <v>0</v>
      </c>
      <c r="AQ182" s="48">
        <v>0</v>
      </c>
      <c r="AR182" s="48">
        <v>0</v>
      </c>
      <c r="AS182" s="48">
        <v>0</v>
      </c>
      <c r="AT182" s="48">
        <v>0</v>
      </c>
      <c r="AU182" s="48">
        <v>0</v>
      </c>
      <c r="AV182" s="48">
        <v>0</v>
      </c>
      <c r="AW182" s="48">
        <v>1.2450000000000001</v>
      </c>
      <c r="AX182" s="48">
        <v>3.7349999999999999</v>
      </c>
      <c r="AY182" s="48">
        <v>0</v>
      </c>
      <c r="AZ182" s="48">
        <v>0</v>
      </c>
      <c r="BA182" s="48">
        <v>33.518000000000001</v>
      </c>
      <c r="BB182" s="48">
        <v>511.93400000000003</v>
      </c>
      <c r="BC182" s="48">
        <v>568.66999999999996</v>
      </c>
      <c r="BD182" s="48">
        <v>26.353000000000002</v>
      </c>
      <c r="BE182" s="48">
        <v>0</v>
      </c>
      <c r="BF182" s="48">
        <v>0</v>
      </c>
      <c r="BG182" s="48">
        <v>0</v>
      </c>
      <c r="BH182" s="48">
        <v>32</v>
      </c>
      <c r="BI182" s="48">
        <v>1</v>
      </c>
      <c r="BJ182" s="48">
        <v>0</v>
      </c>
      <c r="BK182" s="48">
        <v>5078</v>
      </c>
      <c r="BL182" s="48">
        <v>6152</v>
      </c>
      <c r="BM182" s="48">
        <v>3149418</v>
      </c>
      <c r="BN182" s="48">
        <v>0</v>
      </c>
      <c r="BO182" s="48">
        <v>306251</v>
      </c>
      <c r="BP182" s="48">
        <v>16212</v>
      </c>
      <c r="BQ182" s="48">
        <v>0</v>
      </c>
      <c r="BR182" s="48">
        <v>16212</v>
      </c>
      <c r="BS182" s="48">
        <v>0</v>
      </c>
      <c r="BT182" s="48">
        <v>699692</v>
      </c>
      <c r="BU182" s="48">
        <v>0</v>
      </c>
      <c r="BV182" s="48">
        <v>699692</v>
      </c>
      <c r="BW182" s="48">
        <v>0</v>
      </c>
      <c r="BX182" s="48">
        <v>22978</v>
      </c>
      <c r="BY182" s="48">
        <v>0</v>
      </c>
      <c r="BZ182" s="48">
        <v>0</v>
      </c>
      <c r="CA182" s="48">
        <v>0</v>
      </c>
      <c r="CB182" s="48">
        <v>0</v>
      </c>
      <c r="CC182" s="48">
        <v>400767</v>
      </c>
      <c r="CD182" s="48">
        <v>0</v>
      </c>
      <c r="CE182" s="48">
        <v>423745</v>
      </c>
      <c r="CF182" s="48">
        <v>147752</v>
      </c>
      <c r="CG182" s="48">
        <v>278374</v>
      </c>
      <c r="CH182" s="48">
        <v>0</v>
      </c>
      <c r="CI182" s="48">
        <v>278374</v>
      </c>
      <c r="CJ182" s="48">
        <v>0</v>
      </c>
      <c r="CK182" s="48">
        <v>0</v>
      </c>
      <c r="CL182" s="48">
        <v>0</v>
      </c>
      <c r="CM182" s="48">
        <v>0</v>
      </c>
      <c r="CN182" s="48">
        <v>0</v>
      </c>
      <c r="CO182" s="48">
        <v>0</v>
      </c>
      <c r="CP182" s="48">
        <v>0</v>
      </c>
      <c r="CQ182" s="48">
        <v>0</v>
      </c>
      <c r="CR182" s="48">
        <v>0</v>
      </c>
      <c r="CS182" s="48">
        <v>0</v>
      </c>
      <c r="CT182" s="48">
        <v>0</v>
      </c>
      <c r="CU182" s="48">
        <v>0</v>
      </c>
      <c r="CV182" s="48">
        <v>0</v>
      </c>
      <c r="CW182" s="48">
        <v>0</v>
      </c>
      <c r="CX182" s="48">
        <v>0</v>
      </c>
      <c r="CY182" s="48">
        <v>0</v>
      </c>
      <c r="CZ182" s="48">
        <v>0</v>
      </c>
      <c r="DA182" s="48">
        <v>0</v>
      </c>
      <c r="DB182" s="48">
        <v>0</v>
      </c>
      <c r="DC182" s="48">
        <v>0</v>
      </c>
      <c r="DD182" s="48">
        <v>0</v>
      </c>
      <c r="DE182" s="48">
        <v>0</v>
      </c>
      <c r="DF182" s="48">
        <v>0</v>
      </c>
      <c r="DG182" s="48">
        <v>0</v>
      </c>
      <c r="DH182" s="48">
        <v>0</v>
      </c>
      <c r="DI182" s="48">
        <v>0</v>
      </c>
      <c r="DJ182" s="48">
        <v>50731</v>
      </c>
      <c r="DK182" s="48">
        <v>0</v>
      </c>
      <c r="DL182" s="48">
        <v>0</v>
      </c>
      <c r="DM182" s="48">
        <v>0</v>
      </c>
      <c r="DN182" s="48">
        <v>50731</v>
      </c>
      <c r="DO182" s="48">
        <v>0</v>
      </c>
      <c r="DP182" s="48">
        <v>0</v>
      </c>
      <c r="DQ182" s="48">
        <v>0</v>
      </c>
      <c r="DR182" s="48">
        <v>0</v>
      </c>
      <c r="DS182" s="48">
        <v>50731</v>
      </c>
      <c r="DU182" s="48">
        <v>4765924</v>
      </c>
      <c r="DV182" s="48">
        <v>0</v>
      </c>
      <c r="DW182" s="48">
        <v>0</v>
      </c>
      <c r="DX182" s="48">
        <v>0</v>
      </c>
      <c r="DY182" s="48">
        <v>0</v>
      </c>
      <c r="DZ182" s="48">
        <v>286.61700000000002</v>
      </c>
      <c r="EA182" s="48">
        <v>158499</v>
      </c>
      <c r="EB182" s="48">
        <v>553</v>
      </c>
      <c r="EC182" s="48">
        <v>306251</v>
      </c>
      <c r="ED182" s="48">
        <v>0</v>
      </c>
      <c r="EE182" s="48">
        <v>4459673</v>
      </c>
      <c r="EG182" s="48">
        <v>0</v>
      </c>
      <c r="EH182" s="48">
        <v>0</v>
      </c>
      <c r="EI182" s="48">
        <v>0</v>
      </c>
      <c r="EJ182" s="48">
        <v>0</v>
      </c>
      <c r="EK182" s="48">
        <v>0</v>
      </c>
      <c r="EL182" s="48">
        <v>0</v>
      </c>
      <c r="EM182" s="48">
        <v>0</v>
      </c>
      <c r="EN182" s="48">
        <v>0</v>
      </c>
      <c r="EO182" s="48">
        <v>0</v>
      </c>
      <c r="EP182" s="48">
        <v>0</v>
      </c>
      <c r="EQ182" s="48">
        <v>0</v>
      </c>
      <c r="ER182" s="48">
        <v>0</v>
      </c>
      <c r="ES182" s="48">
        <v>0</v>
      </c>
      <c r="ET182" s="48">
        <v>0</v>
      </c>
      <c r="EU182" s="48">
        <v>0</v>
      </c>
      <c r="EV182" s="48">
        <v>0</v>
      </c>
      <c r="EW182" s="48">
        <v>0</v>
      </c>
      <c r="EX182" s="48">
        <v>4895203</v>
      </c>
      <c r="EY182" s="48">
        <v>297041</v>
      </c>
      <c r="EZ182" s="48">
        <v>5042955</v>
      </c>
      <c r="FA182" s="48">
        <v>0</v>
      </c>
      <c r="FB182" s="48">
        <v>0</v>
      </c>
      <c r="FC182" s="48">
        <v>0</v>
      </c>
      <c r="FD182" s="48">
        <v>138489</v>
      </c>
      <c r="FE182" s="48">
        <v>0</v>
      </c>
      <c r="FF182" s="48">
        <v>0</v>
      </c>
      <c r="FG182" s="48">
        <v>0</v>
      </c>
      <c r="FH182" s="48">
        <v>0</v>
      </c>
      <c r="FJ182" s="48">
        <v>0</v>
      </c>
      <c r="FK182" s="48">
        <v>0</v>
      </c>
      <c r="FL182" s="48">
        <v>0</v>
      </c>
      <c r="FM182" s="48">
        <v>0</v>
      </c>
      <c r="FO182" s="48">
        <v>0</v>
      </c>
      <c r="FP182" s="48">
        <v>0</v>
      </c>
      <c r="FQ182" s="48" t="s">
        <v>293</v>
      </c>
      <c r="FR182" s="48">
        <v>546.697</v>
      </c>
      <c r="FS182" s="48">
        <v>0</v>
      </c>
      <c r="FT182" s="48">
        <v>0</v>
      </c>
      <c r="FU182" s="48">
        <v>0</v>
      </c>
      <c r="FV182" s="48">
        <v>0</v>
      </c>
      <c r="FW182" s="48">
        <v>0</v>
      </c>
      <c r="FX182" s="48">
        <v>0</v>
      </c>
      <c r="FY182" s="48">
        <v>0</v>
      </c>
      <c r="FZ182" s="48">
        <v>0</v>
      </c>
      <c r="GA182" s="48">
        <v>0</v>
      </c>
      <c r="GB182" s="52">
        <v>5.3545445599999998E-2</v>
      </c>
      <c r="GC182" s="52">
        <v>4.68582762E-2</v>
      </c>
      <c r="GD182" s="48">
        <v>0</v>
      </c>
      <c r="GE182" s="48">
        <v>0</v>
      </c>
      <c r="GM182" s="48">
        <v>0</v>
      </c>
      <c r="GN182" s="48">
        <v>0</v>
      </c>
      <c r="GP182" s="48">
        <v>0</v>
      </c>
      <c r="GQ182" s="48">
        <v>0</v>
      </c>
      <c r="GR182" s="48">
        <v>0</v>
      </c>
      <c r="GS182" s="48">
        <v>925.03700000000003</v>
      </c>
      <c r="GT182" s="48">
        <v>5201454</v>
      </c>
      <c r="GU182" s="48">
        <v>0</v>
      </c>
      <c r="GV182" s="48">
        <v>4316396</v>
      </c>
      <c r="GW182" s="48">
        <v>0</v>
      </c>
      <c r="GX182" s="48">
        <v>0</v>
      </c>
      <c r="GY182" s="48">
        <v>0</v>
      </c>
      <c r="GZ182" s="48">
        <v>0</v>
      </c>
      <c r="HA182" s="48">
        <v>0</v>
      </c>
      <c r="HB182" s="48">
        <v>0</v>
      </c>
      <c r="HC182" s="48">
        <v>4804.7056220000004</v>
      </c>
      <c r="HD182" s="48">
        <v>511.93400000000003</v>
      </c>
      <c r="HE182" s="48">
        <v>1</v>
      </c>
      <c r="HF182" s="48">
        <v>0</v>
      </c>
      <c r="HG182" s="48">
        <v>5078</v>
      </c>
      <c r="HH182" s="48">
        <v>5078</v>
      </c>
      <c r="HI182" s="48">
        <v>1</v>
      </c>
      <c r="HJ182" s="48">
        <v>27.334849999999999</v>
      </c>
      <c r="HK182" s="48">
        <v>0</v>
      </c>
      <c r="HL182" s="48">
        <v>0</v>
      </c>
      <c r="HM182" s="48">
        <v>0</v>
      </c>
      <c r="HN182" s="48">
        <v>0</v>
      </c>
      <c r="HO182" s="48">
        <v>0</v>
      </c>
      <c r="HP182" s="48">
        <v>0</v>
      </c>
      <c r="HQ182" s="48">
        <v>0</v>
      </c>
      <c r="HR182" s="48">
        <v>0</v>
      </c>
      <c r="HS182" s="48">
        <v>0.97309000000000001</v>
      </c>
      <c r="HT182" s="48">
        <v>4444533</v>
      </c>
      <c r="HU182" s="48">
        <v>0</v>
      </c>
      <c r="HV182" s="48">
        <v>0</v>
      </c>
      <c r="HW182" s="48">
        <v>384046</v>
      </c>
      <c r="HX182" s="48">
        <v>192023</v>
      </c>
      <c r="HY182" s="48">
        <v>0</v>
      </c>
      <c r="IA182" s="48">
        <v>0</v>
      </c>
      <c r="IB182" s="48">
        <v>0</v>
      </c>
      <c r="IC182" s="48">
        <v>0</v>
      </c>
      <c r="ID182" s="48">
        <v>0</v>
      </c>
      <c r="IE182" s="48">
        <v>0</v>
      </c>
      <c r="IF182" s="48">
        <v>0</v>
      </c>
      <c r="IG182" s="48">
        <v>0</v>
      </c>
      <c r="IH182" s="48">
        <v>4316396</v>
      </c>
      <c r="II182" s="48">
        <v>306251</v>
      </c>
      <c r="IJ182" s="48">
        <v>726559</v>
      </c>
      <c r="IK182" s="48">
        <v>0</v>
      </c>
      <c r="IL182" s="48">
        <v>1032810</v>
      </c>
      <c r="IP182" s="48">
        <v>9095</v>
      </c>
      <c r="IQ182" s="48">
        <v>0</v>
      </c>
      <c r="IR182" s="48">
        <v>0</v>
      </c>
      <c r="IS182" s="48">
        <v>0</v>
      </c>
      <c r="IT182" s="48">
        <v>0</v>
      </c>
      <c r="IU182" s="48">
        <v>0</v>
      </c>
      <c r="IV182" s="48">
        <v>1</v>
      </c>
      <c r="IW182" s="48">
        <v>0</v>
      </c>
      <c r="IX182" s="48">
        <v>0</v>
      </c>
    </row>
    <row r="183" spans="1:258" s="48" customFormat="1">
      <c r="A183" s="47">
        <v>220809</v>
      </c>
      <c r="C183" s="48">
        <v>4</v>
      </c>
      <c r="E183" s="48">
        <v>0</v>
      </c>
      <c r="F183" s="48" t="s">
        <v>330</v>
      </c>
      <c r="G183" s="48">
        <v>1</v>
      </c>
      <c r="H183" s="48">
        <v>0</v>
      </c>
      <c r="I183" s="48" t="s">
        <v>537</v>
      </c>
      <c r="J183" s="48">
        <v>0</v>
      </c>
      <c r="L183" s="48">
        <v>12</v>
      </c>
      <c r="M183" s="48" t="s">
        <v>538</v>
      </c>
      <c r="N183" s="48" t="s">
        <v>537</v>
      </c>
      <c r="O183" s="48" t="s">
        <v>537</v>
      </c>
      <c r="P183" s="48">
        <v>0</v>
      </c>
      <c r="R183" s="48">
        <v>497.66500000000002</v>
      </c>
      <c r="S183" s="48">
        <v>0</v>
      </c>
      <c r="T183" s="48">
        <v>0</v>
      </c>
      <c r="U183" s="48">
        <v>0.217</v>
      </c>
      <c r="V183" s="48">
        <v>0.79200000000000004</v>
      </c>
      <c r="W183" s="48">
        <v>0</v>
      </c>
      <c r="X183" s="48">
        <v>0</v>
      </c>
      <c r="Y183" s="48">
        <v>0</v>
      </c>
      <c r="Z183" s="48">
        <v>497.66500000000002</v>
      </c>
      <c r="AA183" s="48">
        <v>0</v>
      </c>
      <c r="AB183" s="48">
        <v>0</v>
      </c>
      <c r="AC183" s="48">
        <v>0</v>
      </c>
      <c r="AD183" s="48">
        <v>213.3</v>
      </c>
      <c r="AE183" s="48">
        <v>0</v>
      </c>
      <c r="AF183" s="48">
        <v>0</v>
      </c>
      <c r="AG183" s="48">
        <v>8.86</v>
      </c>
      <c r="AH183" s="48">
        <v>0</v>
      </c>
      <c r="AI183" s="48">
        <v>0</v>
      </c>
      <c r="AJ183" s="48">
        <v>0</v>
      </c>
      <c r="AK183" s="48">
        <v>0</v>
      </c>
      <c r="AL183" s="48">
        <v>0</v>
      </c>
      <c r="AM183" s="48">
        <v>0</v>
      </c>
      <c r="AN183" s="48">
        <v>0</v>
      </c>
      <c r="AO183" s="48">
        <v>0</v>
      </c>
      <c r="AP183" s="48">
        <v>0</v>
      </c>
      <c r="AQ183" s="48">
        <v>0</v>
      </c>
      <c r="AR183" s="48">
        <v>0</v>
      </c>
      <c r="AS183" s="48">
        <v>0</v>
      </c>
      <c r="AT183" s="48">
        <v>0</v>
      </c>
      <c r="AU183" s="48">
        <v>0</v>
      </c>
      <c r="AV183" s="48">
        <v>0</v>
      </c>
      <c r="AW183" s="48">
        <v>1.0089999999999999</v>
      </c>
      <c r="AX183" s="48">
        <v>3.4609999999999999</v>
      </c>
      <c r="AY183" s="48">
        <v>0</v>
      </c>
      <c r="AZ183" s="48">
        <v>0</v>
      </c>
      <c r="BA183" s="48">
        <v>0</v>
      </c>
      <c r="BB183" s="48">
        <v>496.65600000000001</v>
      </c>
      <c r="BC183" s="48">
        <v>78.5</v>
      </c>
      <c r="BD183" s="48">
        <v>1.82</v>
      </c>
      <c r="BE183" s="48">
        <v>24.882999999999999</v>
      </c>
      <c r="BF183" s="48">
        <v>0</v>
      </c>
      <c r="BG183" s="48">
        <v>0</v>
      </c>
      <c r="BH183" s="48">
        <v>0</v>
      </c>
      <c r="BI183" s="48">
        <v>1</v>
      </c>
      <c r="BJ183" s="48">
        <v>0</v>
      </c>
      <c r="BK183" s="48">
        <v>5078</v>
      </c>
      <c r="BL183" s="48">
        <v>6152</v>
      </c>
      <c r="BM183" s="48">
        <v>3055428</v>
      </c>
      <c r="BN183" s="48">
        <v>0</v>
      </c>
      <c r="BO183" s="48">
        <v>201393</v>
      </c>
      <c r="BP183" s="48">
        <v>1120</v>
      </c>
      <c r="BQ183" s="48">
        <v>0</v>
      </c>
      <c r="BR183" s="48">
        <v>1120</v>
      </c>
      <c r="BS183" s="48">
        <v>0</v>
      </c>
      <c r="BT183" s="48">
        <v>96586</v>
      </c>
      <c r="BU183" s="48">
        <v>0</v>
      </c>
      <c r="BV183" s="48">
        <v>96586</v>
      </c>
      <c r="BW183" s="48">
        <v>0</v>
      </c>
      <c r="BX183" s="48">
        <v>21292</v>
      </c>
      <c r="BY183" s="48">
        <v>0</v>
      </c>
      <c r="BZ183" s="48">
        <v>0</v>
      </c>
      <c r="CA183" s="48">
        <v>0</v>
      </c>
      <c r="CB183" s="48">
        <v>0</v>
      </c>
      <c r="CC183" s="48">
        <v>59957</v>
      </c>
      <c r="CD183" s="48">
        <v>0</v>
      </c>
      <c r="CE183" s="48">
        <v>81249</v>
      </c>
      <c r="CF183" s="48">
        <v>58658</v>
      </c>
      <c r="CG183" s="48">
        <v>0</v>
      </c>
      <c r="CH183" s="48">
        <v>0</v>
      </c>
      <c r="CI183" s="48">
        <v>0</v>
      </c>
      <c r="CJ183" s="48">
        <v>0</v>
      </c>
      <c r="CK183" s="48">
        <v>18370</v>
      </c>
      <c r="CL183" s="48">
        <v>0</v>
      </c>
      <c r="CM183" s="48">
        <v>18370</v>
      </c>
      <c r="CN183" s="48">
        <v>0</v>
      </c>
      <c r="CO183" s="48">
        <v>0</v>
      </c>
      <c r="CP183" s="48">
        <v>0</v>
      </c>
      <c r="CQ183" s="48">
        <v>0</v>
      </c>
      <c r="CR183" s="48">
        <v>0</v>
      </c>
      <c r="CS183" s="48">
        <v>0</v>
      </c>
      <c r="CT183" s="48">
        <v>0</v>
      </c>
      <c r="CU183" s="48">
        <v>0</v>
      </c>
      <c r="CV183" s="48">
        <v>0</v>
      </c>
      <c r="CW183" s="48">
        <v>0</v>
      </c>
      <c r="CX183" s="48">
        <v>0</v>
      </c>
      <c r="CY183" s="48">
        <v>0</v>
      </c>
      <c r="CZ183" s="48">
        <v>0</v>
      </c>
      <c r="DA183" s="48">
        <v>0</v>
      </c>
      <c r="DB183" s="48">
        <v>0</v>
      </c>
      <c r="DC183" s="48">
        <v>0</v>
      </c>
      <c r="DD183" s="48">
        <v>0</v>
      </c>
      <c r="DE183" s="48">
        <v>0</v>
      </c>
      <c r="DF183" s="48">
        <v>0</v>
      </c>
      <c r="DG183" s="48">
        <v>0</v>
      </c>
      <c r="DH183" s="48">
        <v>0</v>
      </c>
      <c r="DI183" s="48">
        <v>0</v>
      </c>
      <c r="DJ183" s="48">
        <v>0</v>
      </c>
      <c r="DK183" s="48">
        <v>0</v>
      </c>
      <c r="DL183" s="48">
        <v>0</v>
      </c>
      <c r="DM183" s="48">
        <v>0</v>
      </c>
      <c r="DN183" s="48">
        <v>0</v>
      </c>
      <c r="DO183" s="48">
        <v>0</v>
      </c>
      <c r="DP183" s="48">
        <v>0</v>
      </c>
      <c r="DQ183" s="48">
        <v>0</v>
      </c>
      <c r="DR183" s="48">
        <v>0</v>
      </c>
      <c r="DS183" s="48">
        <v>0</v>
      </c>
      <c r="DU183" s="48">
        <v>3311411</v>
      </c>
      <c r="DV183" s="48">
        <v>0</v>
      </c>
      <c r="DW183" s="48">
        <v>0</v>
      </c>
      <c r="DX183" s="48">
        <v>0</v>
      </c>
      <c r="DY183" s="48">
        <v>0</v>
      </c>
      <c r="DZ183" s="48">
        <v>286.61700000000002</v>
      </c>
      <c r="EA183" s="48">
        <v>142735</v>
      </c>
      <c r="EB183" s="48">
        <v>498</v>
      </c>
      <c r="EC183" s="48">
        <v>201393</v>
      </c>
      <c r="ED183" s="48">
        <v>0</v>
      </c>
      <c r="EE183" s="48">
        <v>3110018</v>
      </c>
      <c r="EG183" s="48">
        <v>0</v>
      </c>
      <c r="EH183" s="48">
        <v>0</v>
      </c>
      <c r="EI183" s="48">
        <v>0</v>
      </c>
      <c r="EJ183" s="48">
        <v>0</v>
      </c>
      <c r="EK183" s="48">
        <v>0</v>
      </c>
      <c r="EL183" s="48">
        <v>0</v>
      </c>
      <c r="EM183" s="48">
        <v>0</v>
      </c>
      <c r="EN183" s="48">
        <v>0</v>
      </c>
      <c r="EO183" s="48">
        <v>0</v>
      </c>
      <c r="EP183" s="48">
        <v>0</v>
      </c>
      <c r="EQ183" s="48">
        <v>0</v>
      </c>
      <c r="ER183" s="48">
        <v>0</v>
      </c>
      <c r="ES183" s="48">
        <v>0</v>
      </c>
      <c r="ET183" s="48">
        <v>0</v>
      </c>
      <c r="EU183" s="48">
        <v>0</v>
      </c>
      <c r="EV183" s="48">
        <v>0</v>
      </c>
      <c r="EW183" s="48">
        <v>0</v>
      </c>
      <c r="EX183" s="48">
        <v>3420186</v>
      </c>
      <c r="EY183" s="48">
        <v>211541</v>
      </c>
      <c r="EZ183" s="48">
        <v>3478844</v>
      </c>
      <c r="FA183" s="48">
        <v>0</v>
      </c>
      <c r="FB183" s="48">
        <v>0</v>
      </c>
      <c r="FC183" s="48">
        <v>0</v>
      </c>
      <c r="FD183" s="48">
        <v>98627</v>
      </c>
      <c r="FE183" s="48">
        <v>0</v>
      </c>
      <c r="FF183" s="48">
        <v>0</v>
      </c>
      <c r="FG183" s="48">
        <v>0</v>
      </c>
      <c r="FH183" s="48">
        <v>0</v>
      </c>
      <c r="FJ183" s="48">
        <v>0</v>
      </c>
      <c r="FK183" s="48">
        <v>0</v>
      </c>
      <c r="FL183" s="48">
        <v>0</v>
      </c>
      <c r="FM183" s="48">
        <v>0</v>
      </c>
      <c r="FO183" s="48">
        <v>0</v>
      </c>
      <c r="FP183" s="48">
        <v>0</v>
      </c>
      <c r="FQ183" s="48" t="s">
        <v>39</v>
      </c>
      <c r="FR183" s="48">
        <v>497.66500000000002</v>
      </c>
      <c r="FS183" s="48">
        <v>0</v>
      </c>
      <c r="FT183" s="48">
        <v>0</v>
      </c>
      <c r="FU183" s="48">
        <v>0</v>
      </c>
      <c r="FV183" s="48">
        <v>0</v>
      </c>
      <c r="FW183" s="48">
        <v>0</v>
      </c>
      <c r="FX183" s="48">
        <v>0</v>
      </c>
      <c r="FY183" s="48">
        <v>0</v>
      </c>
      <c r="FZ183" s="48">
        <v>0</v>
      </c>
      <c r="GA183" s="48">
        <v>0</v>
      </c>
      <c r="GB183" s="52">
        <v>5.3545445599999998E-2</v>
      </c>
      <c r="GC183" s="52">
        <v>4.68582762E-2</v>
      </c>
      <c r="GD183" s="48">
        <v>0</v>
      </c>
      <c r="GE183" s="48">
        <v>0</v>
      </c>
      <c r="GM183" s="48">
        <v>0</v>
      </c>
      <c r="GN183" s="48">
        <v>0</v>
      </c>
      <c r="GP183" s="48">
        <v>0</v>
      </c>
      <c r="GQ183" s="48">
        <v>0</v>
      </c>
      <c r="GR183" s="48">
        <v>0</v>
      </c>
      <c r="GS183" s="48">
        <v>658.77599999999995</v>
      </c>
      <c r="GT183" s="48">
        <v>3621579</v>
      </c>
      <c r="GU183" s="48">
        <v>0</v>
      </c>
      <c r="GV183" s="48">
        <v>3940877</v>
      </c>
      <c r="GW183" s="48">
        <v>0</v>
      </c>
      <c r="GX183" s="48">
        <v>0</v>
      </c>
      <c r="GY183" s="48">
        <v>0</v>
      </c>
      <c r="GZ183" s="48">
        <v>0</v>
      </c>
      <c r="HA183" s="48">
        <v>0</v>
      </c>
      <c r="HB183" s="48">
        <v>0</v>
      </c>
      <c r="HC183" s="48">
        <v>4804.7056220000004</v>
      </c>
      <c r="HD183" s="48">
        <v>496.65600000000001</v>
      </c>
      <c r="HE183" s="48">
        <v>1</v>
      </c>
      <c r="HF183" s="48">
        <v>0</v>
      </c>
      <c r="HG183" s="48">
        <v>5078</v>
      </c>
      <c r="HH183" s="48">
        <v>5078</v>
      </c>
      <c r="HI183" s="48">
        <v>1</v>
      </c>
      <c r="HJ183" s="48">
        <v>24.88325</v>
      </c>
      <c r="HK183" s="48">
        <v>0</v>
      </c>
      <c r="HL183" s="48">
        <v>0</v>
      </c>
      <c r="HM183" s="48">
        <v>0</v>
      </c>
      <c r="HN183" s="48">
        <v>0</v>
      </c>
      <c r="HO183" s="48">
        <v>0</v>
      </c>
      <c r="HP183" s="48">
        <v>0</v>
      </c>
      <c r="HQ183" s="48">
        <v>0</v>
      </c>
      <c r="HR183" s="48">
        <v>0</v>
      </c>
      <c r="HS183" s="48">
        <v>0.97309000000000001</v>
      </c>
      <c r="HT183" s="48">
        <v>3165223</v>
      </c>
      <c r="HU183" s="48">
        <v>0</v>
      </c>
      <c r="HV183" s="48">
        <v>0</v>
      </c>
      <c r="HW183" s="48">
        <v>384046</v>
      </c>
      <c r="HX183" s="48">
        <v>192023</v>
      </c>
      <c r="HY183" s="48">
        <v>0</v>
      </c>
      <c r="IA183" s="48">
        <v>0</v>
      </c>
      <c r="IB183" s="48">
        <v>0</v>
      </c>
      <c r="IC183" s="48">
        <v>0</v>
      </c>
      <c r="ID183" s="48">
        <v>0</v>
      </c>
      <c r="IE183" s="48">
        <v>0</v>
      </c>
      <c r="IF183" s="48">
        <v>0</v>
      </c>
      <c r="IG183" s="48">
        <v>0</v>
      </c>
      <c r="IH183" s="48">
        <v>3940877</v>
      </c>
      <c r="II183" s="48">
        <v>201393</v>
      </c>
      <c r="IJ183" s="48">
        <v>-462033</v>
      </c>
      <c r="IK183" s="48">
        <v>0</v>
      </c>
      <c r="IL183" s="48">
        <v>-260640</v>
      </c>
      <c r="IP183" s="48">
        <v>9095</v>
      </c>
      <c r="IQ183" s="48">
        <v>0</v>
      </c>
      <c r="IR183" s="48">
        <v>0</v>
      </c>
      <c r="IS183" s="48">
        <v>0</v>
      </c>
      <c r="IT183" s="48">
        <v>0</v>
      </c>
      <c r="IU183" s="48">
        <v>0</v>
      </c>
      <c r="IV183" s="48">
        <v>1</v>
      </c>
      <c r="IW183" s="48">
        <v>0</v>
      </c>
      <c r="IX183" s="48">
        <v>0</v>
      </c>
    </row>
    <row r="184" spans="1:258" s="48" customFormat="1">
      <c r="A184" s="47">
        <v>220810</v>
      </c>
      <c r="C184" s="48">
        <v>4</v>
      </c>
      <c r="E184" s="48">
        <v>0</v>
      </c>
      <c r="F184" s="48" t="s">
        <v>330</v>
      </c>
      <c r="G184" s="48">
        <v>1</v>
      </c>
      <c r="H184" s="48">
        <v>0</v>
      </c>
      <c r="I184" s="48" t="s">
        <v>537</v>
      </c>
      <c r="J184" s="48">
        <v>0</v>
      </c>
      <c r="L184" s="48">
        <v>12</v>
      </c>
      <c r="M184" s="48" t="s">
        <v>538</v>
      </c>
      <c r="N184" s="48" t="s">
        <v>537</v>
      </c>
      <c r="O184" s="48" t="s">
        <v>537</v>
      </c>
      <c r="P184" s="48">
        <v>0</v>
      </c>
      <c r="R184" s="48">
        <v>641.39599999999996</v>
      </c>
      <c r="S184" s="48">
        <v>0</v>
      </c>
      <c r="T184" s="48">
        <v>0</v>
      </c>
      <c r="U184" s="48">
        <v>0.53</v>
      </c>
      <c r="V184" s="48">
        <v>6.2549999999999999</v>
      </c>
      <c r="W184" s="48">
        <v>0</v>
      </c>
      <c r="X184" s="48">
        <v>0</v>
      </c>
      <c r="Y184" s="48">
        <v>0</v>
      </c>
      <c r="Z184" s="48">
        <v>641.39599999999996</v>
      </c>
      <c r="AA184" s="48">
        <v>0</v>
      </c>
      <c r="AB184" s="48">
        <v>0</v>
      </c>
      <c r="AC184" s="48">
        <v>0</v>
      </c>
      <c r="AD184" s="48">
        <v>179.7</v>
      </c>
      <c r="AE184" s="48">
        <v>0</v>
      </c>
      <c r="AF184" s="48">
        <v>0</v>
      </c>
      <c r="AG184" s="48">
        <v>9.7840000000000007</v>
      </c>
      <c r="AH184" s="48">
        <v>0</v>
      </c>
      <c r="AI184" s="48">
        <v>0</v>
      </c>
      <c r="AJ184" s="48">
        <v>0</v>
      </c>
      <c r="AK184" s="48">
        <v>0</v>
      </c>
      <c r="AL184" s="48">
        <v>0</v>
      </c>
      <c r="AM184" s="48">
        <v>0</v>
      </c>
      <c r="AN184" s="48">
        <v>0</v>
      </c>
      <c r="AO184" s="48">
        <v>0</v>
      </c>
      <c r="AP184" s="48">
        <v>0</v>
      </c>
      <c r="AQ184" s="48">
        <v>0</v>
      </c>
      <c r="AR184" s="48">
        <v>0</v>
      </c>
      <c r="AS184" s="48">
        <v>0</v>
      </c>
      <c r="AT184" s="48">
        <v>0</v>
      </c>
      <c r="AU184" s="48">
        <v>0</v>
      </c>
      <c r="AV184" s="48">
        <v>0</v>
      </c>
      <c r="AW184" s="48">
        <v>6.7850000000000001</v>
      </c>
      <c r="AX184" s="48">
        <v>21.414999999999999</v>
      </c>
      <c r="AY184" s="48">
        <v>0</v>
      </c>
      <c r="AZ184" s="48">
        <v>0</v>
      </c>
      <c r="BA184" s="48">
        <v>0</v>
      </c>
      <c r="BB184" s="48">
        <v>634.61099999999999</v>
      </c>
      <c r="BC184" s="48">
        <v>0</v>
      </c>
      <c r="BD184" s="48">
        <v>0.23</v>
      </c>
      <c r="BE184" s="48">
        <v>0</v>
      </c>
      <c r="BF184" s="48">
        <v>0</v>
      </c>
      <c r="BG184" s="48">
        <v>0</v>
      </c>
      <c r="BH184" s="48">
        <v>40</v>
      </c>
      <c r="BI184" s="48">
        <v>1</v>
      </c>
      <c r="BJ184" s="48">
        <v>0</v>
      </c>
      <c r="BK184" s="48">
        <v>5078</v>
      </c>
      <c r="BL184" s="48">
        <v>6152</v>
      </c>
      <c r="BM184" s="48">
        <v>3904127</v>
      </c>
      <c r="BN184" s="48">
        <v>0</v>
      </c>
      <c r="BO184" s="48">
        <v>233139</v>
      </c>
      <c r="BP184" s="48">
        <v>141</v>
      </c>
      <c r="BQ184" s="48">
        <v>0</v>
      </c>
      <c r="BR184" s="48">
        <v>141</v>
      </c>
      <c r="BS184" s="48">
        <v>0</v>
      </c>
      <c r="BT184" s="48">
        <v>0</v>
      </c>
      <c r="BU184" s="48">
        <v>0</v>
      </c>
      <c r="BV184" s="48">
        <v>0</v>
      </c>
      <c r="BW184" s="48">
        <v>0</v>
      </c>
      <c r="BX184" s="48">
        <v>131745</v>
      </c>
      <c r="BY184" s="48">
        <v>0</v>
      </c>
      <c r="BZ184" s="48">
        <v>0</v>
      </c>
      <c r="CA184" s="48">
        <v>0</v>
      </c>
      <c r="CB184" s="48">
        <v>0</v>
      </c>
      <c r="CC184" s="48">
        <v>66210</v>
      </c>
      <c r="CD184" s="48">
        <v>0</v>
      </c>
      <c r="CE184" s="48">
        <v>197955</v>
      </c>
      <c r="CF184" s="48">
        <v>49418</v>
      </c>
      <c r="CG184" s="48">
        <v>0</v>
      </c>
      <c r="CH184" s="48">
        <v>0</v>
      </c>
      <c r="CI184" s="48">
        <v>0</v>
      </c>
      <c r="CJ184" s="48">
        <v>0</v>
      </c>
      <c r="CK184" s="48">
        <v>0</v>
      </c>
      <c r="CL184" s="48">
        <v>0</v>
      </c>
      <c r="CM184" s="48">
        <v>0</v>
      </c>
      <c r="CN184" s="48">
        <v>0</v>
      </c>
      <c r="CO184" s="48">
        <v>0</v>
      </c>
      <c r="CP184" s="48">
        <v>0</v>
      </c>
      <c r="CQ184" s="48">
        <v>0</v>
      </c>
      <c r="CR184" s="48">
        <v>0</v>
      </c>
      <c r="CS184" s="48">
        <v>0</v>
      </c>
      <c r="CT184" s="48">
        <v>0</v>
      </c>
      <c r="CU184" s="48">
        <v>0</v>
      </c>
      <c r="CV184" s="48">
        <v>0</v>
      </c>
      <c r="CW184" s="48">
        <v>0</v>
      </c>
      <c r="CX184" s="48">
        <v>0</v>
      </c>
      <c r="CY184" s="48">
        <v>0</v>
      </c>
      <c r="CZ184" s="48">
        <v>0</v>
      </c>
      <c r="DA184" s="48">
        <v>0</v>
      </c>
      <c r="DB184" s="48">
        <v>0</v>
      </c>
      <c r="DC184" s="48">
        <v>0</v>
      </c>
      <c r="DD184" s="48">
        <v>0</v>
      </c>
      <c r="DE184" s="48">
        <v>0</v>
      </c>
      <c r="DF184" s="48">
        <v>0</v>
      </c>
      <c r="DG184" s="48">
        <v>0</v>
      </c>
      <c r="DH184" s="48">
        <v>0</v>
      </c>
      <c r="DI184" s="48">
        <v>0</v>
      </c>
      <c r="DJ184" s="48">
        <v>0</v>
      </c>
      <c r="DK184" s="48">
        <v>0</v>
      </c>
      <c r="DL184" s="48">
        <v>0</v>
      </c>
      <c r="DM184" s="48">
        <v>0</v>
      </c>
      <c r="DN184" s="48">
        <v>0</v>
      </c>
      <c r="DO184" s="48">
        <v>0</v>
      </c>
      <c r="DP184" s="48">
        <v>0</v>
      </c>
      <c r="DQ184" s="48">
        <v>0</v>
      </c>
      <c r="DR184" s="48">
        <v>0</v>
      </c>
      <c r="DS184" s="48">
        <v>0</v>
      </c>
      <c r="DU184" s="48">
        <v>4151641</v>
      </c>
      <c r="DV184" s="48">
        <v>0</v>
      </c>
      <c r="DW184" s="48">
        <v>0</v>
      </c>
      <c r="DX184" s="48">
        <v>0</v>
      </c>
      <c r="DY184" s="48">
        <v>0</v>
      </c>
      <c r="DZ184" s="48">
        <v>286.61700000000002</v>
      </c>
      <c r="EA184" s="48">
        <v>183721</v>
      </c>
      <c r="EB184" s="48">
        <v>641</v>
      </c>
      <c r="EC184" s="48">
        <v>233139</v>
      </c>
      <c r="ED184" s="48">
        <v>0</v>
      </c>
      <c r="EE184" s="48">
        <v>3918502</v>
      </c>
      <c r="EG184" s="48">
        <v>0</v>
      </c>
      <c r="EH184" s="48">
        <v>0</v>
      </c>
      <c r="EI184" s="48">
        <v>0</v>
      </c>
      <c r="EJ184" s="48">
        <v>0</v>
      </c>
      <c r="EK184" s="48">
        <v>0</v>
      </c>
      <c r="EL184" s="48">
        <v>0</v>
      </c>
      <c r="EM184" s="48">
        <v>0</v>
      </c>
      <c r="EN184" s="48">
        <v>0</v>
      </c>
      <c r="EO184" s="48">
        <v>0</v>
      </c>
      <c r="EP184" s="48">
        <v>0</v>
      </c>
      <c r="EQ184" s="48">
        <v>0</v>
      </c>
      <c r="ER184" s="48">
        <v>0</v>
      </c>
      <c r="ES184" s="48">
        <v>0</v>
      </c>
      <c r="ET184" s="48">
        <v>0</v>
      </c>
      <c r="EU184" s="48">
        <v>0</v>
      </c>
      <c r="EV184" s="48">
        <v>0</v>
      </c>
      <c r="EW184" s="48">
        <v>0</v>
      </c>
      <c r="EX184" s="48">
        <v>4309672</v>
      </c>
      <c r="EY184" s="48">
        <v>266786</v>
      </c>
      <c r="EZ184" s="48">
        <v>4359090</v>
      </c>
      <c r="FA184" s="48">
        <v>0</v>
      </c>
      <c r="FB184" s="48">
        <v>0</v>
      </c>
      <c r="FC184" s="48">
        <v>0</v>
      </c>
      <c r="FD184" s="48">
        <v>124384</v>
      </c>
      <c r="FE184" s="48">
        <v>0</v>
      </c>
      <c r="FF184" s="48">
        <v>0</v>
      </c>
      <c r="FG184" s="48">
        <v>0</v>
      </c>
      <c r="FH184" s="48">
        <v>0</v>
      </c>
      <c r="FJ184" s="48">
        <v>0</v>
      </c>
      <c r="FK184" s="48">
        <v>0</v>
      </c>
      <c r="FL184" s="48">
        <v>0</v>
      </c>
      <c r="FM184" s="48">
        <v>0</v>
      </c>
      <c r="FO184" s="48">
        <v>0</v>
      </c>
      <c r="FP184" s="48">
        <v>0</v>
      </c>
      <c r="FQ184" s="48" t="s">
        <v>40</v>
      </c>
      <c r="FR184" s="48">
        <v>641.39599999999996</v>
      </c>
      <c r="FS184" s="48">
        <v>0</v>
      </c>
      <c r="FT184" s="48">
        <v>0</v>
      </c>
      <c r="FU184" s="48">
        <v>0</v>
      </c>
      <c r="FV184" s="48">
        <v>0</v>
      </c>
      <c r="FW184" s="48">
        <v>0</v>
      </c>
      <c r="FX184" s="48">
        <v>0</v>
      </c>
      <c r="FY184" s="48">
        <v>0</v>
      </c>
      <c r="FZ184" s="48">
        <v>0</v>
      </c>
      <c r="GA184" s="48">
        <v>0</v>
      </c>
      <c r="GB184" s="52">
        <v>5.3545445599999998E-2</v>
      </c>
      <c r="GC184" s="52">
        <v>4.68582762E-2</v>
      </c>
      <c r="GD184" s="48">
        <v>0</v>
      </c>
      <c r="GE184" s="48">
        <v>0</v>
      </c>
      <c r="GM184" s="48">
        <v>0</v>
      </c>
      <c r="GN184" s="48">
        <v>0</v>
      </c>
      <c r="GP184" s="48">
        <v>0</v>
      </c>
      <c r="GQ184" s="48">
        <v>0</v>
      </c>
      <c r="GR184" s="48">
        <v>0</v>
      </c>
      <c r="GS184" s="48">
        <v>830.81799999999998</v>
      </c>
      <c r="GT184" s="48">
        <v>4542811</v>
      </c>
      <c r="GU184" s="48">
        <v>0</v>
      </c>
      <c r="GV184" s="48">
        <v>5220795</v>
      </c>
      <c r="GW184" s="48">
        <v>0</v>
      </c>
      <c r="GX184" s="48">
        <v>0</v>
      </c>
      <c r="GY184" s="48">
        <v>0</v>
      </c>
      <c r="GZ184" s="48">
        <v>0</v>
      </c>
      <c r="HA184" s="48">
        <v>0</v>
      </c>
      <c r="HB184" s="48">
        <v>0</v>
      </c>
      <c r="HC184" s="48">
        <v>4804.7056220000004</v>
      </c>
      <c r="HD184" s="48">
        <v>634.61099999999999</v>
      </c>
      <c r="HE184" s="48">
        <v>1</v>
      </c>
      <c r="HF184" s="48">
        <v>0</v>
      </c>
      <c r="HG184" s="48">
        <v>5078</v>
      </c>
      <c r="HH184" s="48">
        <v>5078</v>
      </c>
      <c r="HI184" s="48">
        <v>1</v>
      </c>
      <c r="HJ184" s="48">
        <v>32.069800000000001</v>
      </c>
      <c r="HK184" s="48">
        <v>0</v>
      </c>
      <c r="HL184" s="48">
        <v>0</v>
      </c>
      <c r="HM184" s="48">
        <v>0</v>
      </c>
      <c r="HN184" s="48">
        <v>0</v>
      </c>
      <c r="HO184" s="48">
        <v>0</v>
      </c>
      <c r="HP184" s="48">
        <v>0</v>
      </c>
      <c r="HQ184" s="48">
        <v>0</v>
      </c>
      <c r="HR184" s="48">
        <v>0</v>
      </c>
      <c r="HS184" s="48">
        <v>0.97309000000000001</v>
      </c>
      <c r="HT184" s="48">
        <v>3991834</v>
      </c>
      <c r="HU184" s="48">
        <v>0</v>
      </c>
      <c r="HV184" s="48">
        <v>0</v>
      </c>
      <c r="HW184" s="48">
        <v>384046</v>
      </c>
      <c r="HX184" s="48">
        <v>192023</v>
      </c>
      <c r="HY184" s="48">
        <v>0</v>
      </c>
      <c r="IA184" s="48">
        <v>0</v>
      </c>
      <c r="IB184" s="48">
        <v>0</v>
      </c>
      <c r="IC184" s="48">
        <v>0</v>
      </c>
      <c r="ID184" s="48">
        <v>0</v>
      </c>
      <c r="IE184" s="48">
        <v>0</v>
      </c>
      <c r="IF184" s="48">
        <v>0</v>
      </c>
      <c r="IG184" s="48">
        <v>0</v>
      </c>
      <c r="IH184" s="48">
        <v>5220795</v>
      </c>
      <c r="II184" s="48">
        <v>233139</v>
      </c>
      <c r="IJ184" s="48">
        <v>-861705</v>
      </c>
      <c r="IK184" s="48">
        <v>0</v>
      </c>
      <c r="IL184" s="48">
        <v>-628566</v>
      </c>
      <c r="IP184" s="48">
        <v>9095</v>
      </c>
      <c r="IQ184" s="48">
        <v>0</v>
      </c>
      <c r="IR184" s="48">
        <v>0</v>
      </c>
      <c r="IS184" s="48">
        <v>0</v>
      </c>
      <c r="IT184" s="48">
        <v>0</v>
      </c>
      <c r="IU184" s="48">
        <v>0</v>
      </c>
      <c r="IV184" s="48">
        <v>1</v>
      </c>
      <c r="IW184" s="48">
        <v>0</v>
      </c>
      <c r="IX184" s="48">
        <v>0</v>
      </c>
    </row>
    <row r="185" spans="1:258" s="48" customFormat="1">
      <c r="A185" s="47">
        <v>220811</v>
      </c>
      <c r="C185" s="48">
        <v>4</v>
      </c>
      <c r="E185" s="48">
        <v>0</v>
      </c>
      <c r="F185" s="48" t="s">
        <v>330</v>
      </c>
      <c r="G185" s="48">
        <v>1</v>
      </c>
      <c r="H185" s="48">
        <v>0</v>
      </c>
      <c r="I185" s="48" t="s">
        <v>537</v>
      </c>
      <c r="J185" s="48">
        <v>0</v>
      </c>
      <c r="L185" s="48">
        <v>12</v>
      </c>
      <c r="M185" s="48" t="s">
        <v>538</v>
      </c>
      <c r="N185" s="48" t="s">
        <v>537</v>
      </c>
      <c r="O185" s="48" t="s">
        <v>537</v>
      </c>
      <c r="P185" s="48">
        <v>0</v>
      </c>
      <c r="R185" s="48">
        <v>474.90499999999997</v>
      </c>
      <c r="S185" s="48">
        <v>0</v>
      </c>
      <c r="T185" s="48">
        <v>0</v>
      </c>
      <c r="U185" s="48">
        <v>0.36799999999999999</v>
      </c>
      <c r="V185" s="48">
        <v>1.4279999999999999</v>
      </c>
      <c r="W185" s="48">
        <v>0</v>
      </c>
      <c r="X185" s="48">
        <v>0</v>
      </c>
      <c r="Y185" s="48">
        <v>0</v>
      </c>
      <c r="Z185" s="48">
        <v>474.90499999999997</v>
      </c>
      <c r="AA185" s="48">
        <v>0</v>
      </c>
      <c r="AB185" s="48">
        <v>0</v>
      </c>
      <c r="AC185" s="48">
        <v>0</v>
      </c>
      <c r="AD185" s="48">
        <v>0</v>
      </c>
      <c r="AE185" s="48">
        <v>0</v>
      </c>
      <c r="AF185" s="48">
        <v>0</v>
      </c>
      <c r="AG185" s="48">
        <v>6.024</v>
      </c>
      <c r="AH185" s="48">
        <v>0</v>
      </c>
      <c r="AI185" s="48">
        <v>0</v>
      </c>
      <c r="AJ185" s="48">
        <v>0</v>
      </c>
      <c r="AK185" s="48">
        <v>0</v>
      </c>
      <c r="AL185" s="48">
        <v>0</v>
      </c>
      <c r="AM185" s="48">
        <v>0</v>
      </c>
      <c r="AN185" s="48">
        <v>0</v>
      </c>
      <c r="AO185" s="48">
        <v>0</v>
      </c>
      <c r="AP185" s="48">
        <v>0</v>
      </c>
      <c r="AQ185" s="48">
        <v>0</v>
      </c>
      <c r="AR185" s="48">
        <v>0</v>
      </c>
      <c r="AS185" s="48">
        <v>0</v>
      </c>
      <c r="AT185" s="48">
        <v>0</v>
      </c>
      <c r="AU185" s="48">
        <v>0</v>
      </c>
      <c r="AV185" s="48">
        <v>0</v>
      </c>
      <c r="AW185" s="48">
        <v>1.796</v>
      </c>
      <c r="AX185" s="48">
        <v>6.1239999999999997</v>
      </c>
      <c r="AY185" s="48">
        <v>0</v>
      </c>
      <c r="AZ185" s="48">
        <v>0</v>
      </c>
      <c r="BA185" s="48">
        <v>0</v>
      </c>
      <c r="BB185" s="48">
        <v>473.10899999999998</v>
      </c>
      <c r="BC185" s="48">
        <v>342.83</v>
      </c>
      <c r="BD185" s="48">
        <v>138.017</v>
      </c>
      <c r="BE185" s="48">
        <v>20</v>
      </c>
      <c r="BF185" s="48">
        <v>0</v>
      </c>
      <c r="BG185" s="48">
        <v>0</v>
      </c>
      <c r="BH185" s="48">
        <v>0</v>
      </c>
      <c r="BI185" s="48">
        <v>1</v>
      </c>
      <c r="BJ185" s="48">
        <v>0</v>
      </c>
      <c r="BK185" s="48">
        <v>5078</v>
      </c>
      <c r="BL185" s="48">
        <v>6152</v>
      </c>
      <c r="BM185" s="48">
        <v>2910567</v>
      </c>
      <c r="BN185" s="48">
        <v>0</v>
      </c>
      <c r="BO185" s="48">
        <v>136143</v>
      </c>
      <c r="BP185" s="48">
        <v>84908</v>
      </c>
      <c r="BQ185" s="48">
        <v>0</v>
      </c>
      <c r="BR185" s="48">
        <v>84908</v>
      </c>
      <c r="BS185" s="48">
        <v>0</v>
      </c>
      <c r="BT185" s="48">
        <v>421818</v>
      </c>
      <c r="BU185" s="48">
        <v>0</v>
      </c>
      <c r="BV185" s="48">
        <v>421818</v>
      </c>
      <c r="BW185" s="48">
        <v>0</v>
      </c>
      <c r="BX185" s="48">
        <v>37675</v>
      </c>
      <c r="BY185" s="48">
        <v>0</v>
      </c>
      <c r="BZ185" s="48">
        <v>0</v>
      </c>
      <c r="CA185" s="48">
        <v>0</v>
      </c>
      <c r="CB185" s="48">
        <v>0</v>
      </c>
      <c r="CC185" s="48">
        <v>40766</v>
      </c>
      <c r="CD185" s="48">
        <v>0</v>
      </c>
      <c r="CE185" s="48">
        <v>78441</v>
      </c>
      <c r="CF185" s="48">
        <v>0</v>
      </c>
      <c r="CG185" s="48">
        <v>0</v>
      </c>
      <c r="CH185" s="48">
        <v>0</v>
      </c>
      <c r="CI185" s="48">
        <v>0</v>
      </c>
      <c r="CJ185" s="48">
        <v>0</v>
      </c>
      <c r="CK185" s="48">
        <v>14765</v>
      </c>
      <c r="CL185" s="48">
        <v>0</v>
      </c>
      <c r="CM185" s="48">
        <v>14765</v>
      </c>
      <c r="CN185" s="48">
        <v>0</v>
      </c>
      <c r="CO185" s="48">
        <v>0</v>
      </c>
      <c r="CP185" s="48">
        <v>0</v>
      </c>
      <c r="CQ185" s="48">
        <v>0</v>
      </c>
      <c r="CR185" s="48">
        <v>0</v>
      </c>
      <c r="CS185" s="48">
        <v>0</v>
      </c>
      <c r="CT185" s="48">
        <v>0</v>
      </c>
      <c r="CU185" s="48">
        <v>0</v>
      </c>
      <c r="CV185" s="48">
        <v>0</v>
      </c>
      <c r="CW185" s="48">
        <v>0</v>
      </c>
      <c r="CX185" s="48">
        <v>0</v>
      </c>
      <c r="CY185" s="48">
        <v>0</v>
      </c>
      <c r="CZ185" s="48">
        <v>0</v>
      </c>
      <c r="DA185" s="48">
        <v>0</v>
      </c>
      <c r="DB185" s="48">
        <v>0</v>
      </c>
      <c r="DC185" s="48">
        <v>0</v>
      </c>
      <c r="DD185" s="48">
        <v>0</v>
      </c>
      <c r="DE185" s="48">
        <v>0</v>
      </c>
      <c r="DF185" s="48">
        <v>0</v>
      </c>
      <c r="DG185" s="48">
        <v>0</v>
      </c>
      <c r="DH185" s="48">
        <v>0</v>
      </c>
      <c r="DI185" s="48">
        <v>0</v>
      </c>
      <c r="DJ185" s="48">
        <v>0</v>
      </c>
      <c r="DK185" s="48">
        <v>0</v>
      </c>
      <c r="DL185" s="48">
        <v>0</v>
      </c>
      <c r="DM185" s="48">
        <v>0</v>
      </c>
      <c r="DN185" s="48">
        <v>0</v>
      </c>
      <c r="DO185" s="48">
        <v>0</v>
      </c>
      <c r="DP185" s="48">
        <v>0</v>
      </c>
      <c r="DQ185" s="48">
        <v>0</v>
      </c>
      <c r="DR185" s="48">
        <v>0</v>
      </c>
      <c r="DS185" s="48">
        <v>0</v>
      </c>
      <c r="DU185" s="48">
        <v>3510499</v>
      </c>
      <c r="DV185" s="48">
        <v>0</v>
      </c>
      <c r="DW185" s="48">
        <v>0</v>
      </c>
      <c r="DX185" s="48">
        <v>0</v>
      </c>
      <c r="DY185" s="48">
        <v>0</v>
      </c>
      <c r="DZ185" s="48">
        <v>286.61700000000002</v>
      </c>
      <c r="EA185" s="48">
        <v>136143</v>
      </c>
      <c r="EB185" s="48">
        <v>475</v>
      </c>
      <c r="EC185" s="48">
        <v>136143</v>
      </c>
      <c r="ED185" s="48">
        <v>0</v>
      </c>
      <c r="EE185" s="48">
        <v>3374356</v>
      </c>
      <c r="EG185" s="48">
        <v>0</v>
      </c>
      <c r="EH185" s="48">
        <v>0</v>
      </c>
      <c r="EI185" s="48">
        <v>0</v>
      </c>
      <c r="EJ185" s="48">
        <v>0</v>
      </c>
      <c r="EK185" s="48">
        <v>0</v>
      </c>
      <c r="EL185" s="48">
        <v>0</v>
      </c>
      <c r="EM185" s="48">
        <v>0</v>
      </c>
      <c r="EN185" s="48">
        <v>0</v>
      </c>
      <c r="EO185" s="48">
        <v>0</v>
      </c>
      <c r="EP185" s="48">
        <v>0</v>
      </c>
      <c r="EQ185" s="48">
        <v>0</v>
      </c>
      <c r="ER185" s="48">
        <v>0</v>
      </c>
      <c r="ES185" s="48">
        <v>0</v>
      </c>
      <c r="ET185" s="48">
        <v>0</v>
      </c>
      <c r="EU185" s="48">
        <v>0</v>
      </c>
      <c r="EV185" s="48">
        <v>0</v>
      </c>
      <c r="EW185" s="48">
        <v>0</v>
      </c>
      <c r="EX185" s="48">
        <v>3709101</v>
      </c>
      <c r="EY185" s="48">
        <v>228303</v>
      </c>
      <c r="EZ185" s="48">
        <v>3709101</v>
      </c>
      <c r="FA185" s="48">
        <v>0</v>
      </c>
      <c r="FB185" s="48">
        <v>0</v>
      </c>
      <c r="FC185" s="48">
        <v>0</v>
      </c>
      <c r="FD185" s="48">
        <v>106442</v>
      </c>
      <c r="FE185" s="48">
        <v>0</v>
      </c>
      <c r="FF185" s="48">
        <v>0</v>
      </c>
      <c r="FG185" s="48">
        <v>0</v>
      </c>
      <c r="FH185" s="48">
        <v>0</v>
      </c>
      <c r="FJ185" s="48">
        <v>0</v>
      </c>
      <c r="FK185" s="48">
        <v>0</v>
      </c>
      <c r="FL185" s="48">
        <v>0</v>
      </c>
      <c r="FM185" s="48">
        <v>0</v>
      </c>
      <c r="FO185" s="48">
        <v>0</v>
      </c>
      <c r="FP185" s="48">
        <v>0</v>
      </c>
      <c r="FQ185" s="48" t="s">
        <v>41</v>
      </c>
      <c r="FR185" s="48">
        <v>474.90499999999997</v>
      </c>
      <c r="FS185" s="48">
        <v>0</v>
      </c>
      <c r="FT185" s="48">
        <v>0</v>
      </c>
      <c r="FU185" s="48">
        <v>0</v>
      </c>
      <c r="FV185" s="48">
        <v>0</v>
      </c>
      <c r="FW185" s="48">
        <v>0</v>
      </c>
      <c r="FX185" s="48">
        <v>0</v>
      </c>
      <c r="FY185" s="48">
        <v>0</v>
      </c>
      <c r="FZ185" s="48">
        <v>0</v>
      </c>
      <c r="GA185" s="48">
        <v>0</v>
      </c>
      <c r="GB185" s="52">
        <v>5.3545445599999998E-2</v>
      </c>
      <c r="GC185" s="52">
        <v>4.68582762E-2</v>
      </c>
      <c r="GD185" s="48">
        <v>0</v>
      </c>
      <c r="GE185" s="48">
        <v>0</v>
      </c>
      <c r="GM185" s="48">
        <v>0</v>
      </c>
      <c r="GN185" s="48">
        <v>0</v>
      </c>
      <c r="GP185" s="48">
        <v>0</v>
      </c>
      <c r="GQ185" s="48">
        <v>0</v>
      </c>
      <c r="GR185" s="48">
        <v>0</v>
      </c>
      <c r="GS185" s="48">
        <v>710.976</v>
      </c>
      <c r="GT185" s="48">
        <v>3845244</v>
      </c>
      <c r="GU185" s="48">
        <v>0</v>
      </c>
      <c r="GV185" s="48">
        <v>2751435</v>
      </c>
      <c r="GW185" s="48">
        <v>0</v>
      </c>
      <c r="GX185" s="48">
        <v>0</v>
      </c>
      <c r="GY185" s="48">
        <v>0</v>
      </c>
      <c r="GZ185" s="48">
        <v>0</v>
      </c>
      <c r="HA185" s="48">
        <v>0</v>
      </c>
      <c r="HB185" s="48">
        <v>0</v>
      </c>
      <c r="HC185" s="48">
        <v>4804.7056220000004</v>
      </c>
      <c r="HD185" s="48">
        <v>473.10899999999998</v>
      </c>
      <c r="HE185" s="48">
        <v>1</v>
      </c>
      <c r="HF185" s="48">
        <v>0</v>
      </c>
      <c r="HG185" s="48">
        <v>5078</v>
      </c>
      <c r="HH185" s="48">
        <v>5078</v>
      </c>
      <c r="HI185" s="48">
        <v>1</v>
      </c>
      <c r="HJ185" s="48">
        <v>23.745249999999999</v>
      </c>
      <c r="HK185" s="48">
        <v>0</v>
      </c>
      <c r="HL185" s="48">
        <v>0</v>
      </c>
      <c r="HM185" s="48">
        <v>0</v>
      </c>
      <c r="HN185" s="48">
        <v>0</v>
      </c>
      <c r="HO185" s="48">
        <v>0</v>
      </c>
      <c r="HP185" s="48">
        <v>0</v>
      </c>
      <c r="HQ185" s="48">
        <v>0</v>
      </c>
      <c r="HR185" s="48">
        <v>0</v>
      </c>
      <c r="HS185" s="48">
        <v>0.97309000000000001</v>
      </c>
      <c r="HT185" s="48">
        <v>3416033</v>
      </c>
      <c r="HU185" s="48">
        <v>0</v>
      </c>
      <c r="HV185" s="48">
        <v>0</v>
      </c>
      <c r="HW185" s="48">
        <v>384046</v>
      </c>
      <c r="HX185" s="48">
        <v>192023</v>
      </c>
      <c r="HY185" s="48">
        <v>0</v>
      </c>
      <c r="IA185" s="48">
        <v>0</v>
      </c>
      <c r="IB185" s="48">
        <v>0</v>
      </c>
      <c r="IC185" s="48">
        <v>0</v>
      </c>
      <c r="ID185" s="48">
        <v>0</v>
      </c>
      <c r="IE185" s="48">
        <v>0</v>
      </c>
      <c r="IF185" s="48">
        <v>0</v>
      </c>
      <c r="IG185" s="48">
        <v>0</v>
      </c>
      <c r="IH185" s="48">
        <v>2751435</v>
      </c>
      <c r="II185" s="48">
        <v>136143</v>
      </c>
      <c r="IJ185" s="48">
        <v>957666</v>
      </c>
      <c r="IK185" s="48">
        <v>0</v>
      </c>
      <c r="IL185" s="48">
        <v>1093809</v>
      </c>
      <c r="IP185" s="48">
        <v>9095</v>
      </c>
      <c r="IQ185" s="48">
        <v>0</v>
      </c>
      <c r="IR185" s="48">
        <v>0</v>
      </c>
      <c r="IS185" s="48">
        <v>0</v>
      </c>
      <c r="IT185" s="48">
        <v>0</v>
      </c>
      <c r="IU185" s="48">
        <v>0</v>
      </c>
      <c r="IV185" s="48">
        <v>1</v>
      </c>
      <c r="IW185" s="48">
        <v>0</v>
      </c>
      <c r="IX185" s="48">
        <v>0</v>
      </c>
    </row>
    <row r="186" spans="1:258" s="48" customFormat="1">
      <c r="A186" s="47">
        <v>220812</v>
      </c>
      <c r="C186" s="48">
        <v>4</v>
      </c>
      <c r="E186" s="48">
        <v>0</v>
      </c>
      <c r="F186" s="48" t="s">
        <v>330</v>
      </c>
      <c r="G186" s="48">
        <v>1</v>
      </c>
      <c r="H186" s="48">
        <v>0</v>
      </c>
      <c r="I186" s="48" t="s">
        <v>537</v>
      </c>
      <c r="J186" s="48">
        <v>0</v>
      </c>
      <c r="L186" s="48">
        <v>12</v>
      </c>
      <c r="M186" s="48" t="s">
        <v>538</v>
      </c>
      <c r="N186" s="48" t="s">
        <v>537</v>
      </c>
      <c r="O186" s="48" t="s">
        <v>537</v>
      </c>
      <c r="P186" s="48">
        <v>0</v>
      </c>
      <c r="R186" s="48">
        <v>152.495</v>
      </c>
      <c r="S186" s="48">
        <v>0</v>
      </c>
      <c r="T186" s="48">
        <v>0</v>
      </c>
      <c r="U186" s="48">
        <v>0</v>
      </c>
      <c r="V186" s="48">
        <v>0</v>
      </c>
      <c r="W186" s="48">
        <v>0</v>
      </c>
      <c r="X186" s="48">
        <v>0</v>
      </c>
      <c r="Y186" s="48">
        <v>0</v>
      </c>
      <c r="Z186" s="48">
        <v>152.495</v>
      </c>
      <c r="AA186" s="48">
        <v>0</v>
      </c>
      <c r="AB186" s="48">
        <v>0</v>
      </c>
      <c r="AC186" s="48">
        <v>0</v>
      </c>
      <c r="AD186" s="48">
        <v>140.38</v>
      </c>
      <c r="AE186" s="48">
        <v>0.94099999999999995</v>
      </c>
      <c r="AF186" s="48">
        <v>0</v>
      </c>
      <c r="AG186" s="48">
        <v>9.84</v>
      </c>
      <c r="AH186" s="48">
        <v>0</v>
      </c>
      <c r="AI186" s="48">
        <v>0</v>
      </c>
      <c r="AJ186" s="48">
        <v>0</v>
      </c>
      <c r="AK186" s="48">
        <v>0</v>
      </c>
      <c r="AL186" s="48">
        <v>0</v>
      </c>
      <c r="AM186" s="48">
        <v>0</v>
      </c>
      <c r="AN186" s="48">
        <v>0</v>
      </c>
      <c r="AO186" s="48">
        <v>0</v>
      </c>
      <c r="AP186" s="48">
        <v>0</v>
      </c>
      <c r="AQ186" s="48">
        <v>0</v>
      </c>
      <c r="AR186" s="48">
        <v>0</v>
      </c>
      <c r="AS186" s="48">
        <v>0</v>
      </c>
      <c r="AT186" s="48">
        <v>0</v>
      </c>
      <c r="AU186" s="48">
        <v>0</v>
      </c>
      <c r="AV186" s="48">
        <v>0</v>
      </c>
      <c r="AW186" s="48">
        <v>0</v>
      </c>
      <c r="AX186" s="48">
        <v>0</v>
      </c>
      <c r="AY186" s="48">
        <v>0</v>
      </c>
      <c r="AZ186" s="48">
        <v>0</v>
      </c>
      <c r="BA186" s="48">
        <v>2.8</v>
      </c>
      <c r="BB186" s="48">
        <v>149.69499999999999</v>
      </c>
      <c r="BC186" s="48">
        <v>159.83000000000001</v>
      </c>
      <c r="BD186" s="48">
        <v>0</v>
      </c>
      <c r="BE186" s="48">
        <v>0</v>
      </c>
      <c r="BF186" s="48">
        <v>0</v>
      </c>
      <c r="BG186" s="48">
        <v>0</v>
      </c>
      <c r="BH186" s="48">
        <v>12</v>
      </c>
      <c r="BI186" s="48">
        <v>1</v>
      </c>
      <c r="BJ186" s="48">
        <v>0</v>
      </c>
      <c r="BK186" s="48">
        <v>5078</v>
      </c>
      <c r="BL186" s="48">
        <v>6152</v>
      </c>
      <c r="BM186" s="48">
        <v>920924</v>
      </c>
      <c r="BN186" s="48">
        <v>0</v>
      </c>
      <c r="BO186" s="48">
        <v>82171</v>
      </c>
      <c r="BP186" s="48">
        <v>0</v>
      </c>
      <c r="BQ186" s="48">
        <v>0</v>
      </c>
      <c r="BR186" s="48">
        <v>0</v>
      </c>
      <c r="BS186" s="48">
        <v>0</v>
      </c>
      <c r="BT186" s="48">
        <v>196655</v>
      </c>
      <c r="BU186" s="48">
        <v>0</v>
      </c>
      <c r="BV186" s="48">
        <v>210607</v>
      </c>
      <c r="BW186" s="48">
        <v>13952</v>
      </c>
      <c r="BX186" s="48">
        <v>0</v>
      </c>
      <c r="BY186" s="48">
        <v>0</v>
      </c>
      <c r="BZ186" s="48">
        <v>0</v>
      </c>
      <c r="CA186" s="48">
        <v>0</v>
      </c>
      <c r="CB186" s="48">
        <v>0</v>
      </c>
      <c r="CC186" s="48">
        <v>66589</v>
      </c>
      <c r="CD186" s="48">
        <v>0</v>
      </c>
      <c r="CE186" s="48">
        <v>66589</v>
      </c>
      <c r="CF186" s="48">
        <v>38605</v>
      </c>
      <c r="CG186" s="48">
        <v>23255</v>
      </c>
      <c r="CH186" s="48">
        <v>0</v>
      </c>
      <c r="CI186" s="48">
        <v>23255</v>
      </c>
      <c r="CJ186" s="48">
        <v>0</v>
      </c>
      <c r="CK186" s="48">
        <v>0</v>
      </c>
      <c r="CL186" s="48">
        <v>0</v>
      </c>
      <c r="CM186" s="48">
        <v>0</v>
      </c>
      <c r="CN186" s="48">
        <v>0</v>
      </c>
      <c r="CO186" s="48">
        <v>0</v>
      </c>
      <c r="CP186" s="48">
        <v>0</v>
      </c>
      <c r="CQ186" s="48">
        <v>0</v>
      </c>
      <c r="CR186" s="48">
        <v>0</v>
      </c>
      <c r="CS186" s="48">
        <v>0</v>
      </c>
      <c r="CT186" s="48">
        <v>0</v>
      </c>
      <c r="CU186" s="48">
        <v>0</v>
      </c>
      <c r="CV186" s="48">
        <v>0</v>
      </c>
      <c r="CW186" s="48">
        <v>0</v>
      </c>
      <c r="CX186" s="48">
        <v>0</v>
      </c>
      <c r="CY186" s="48">
        <v>0</v>
      </c>
      <c r="CZ186" s="48">
        <v>0</v>
      </c>
      <c r="DA186" s="48">
        <v>0</v>
      </c>
      <c r="DB186" s="48">
        <v>0</v>
      </c>
      <c r="DC186" s="48">
        <v>0</v>
      </c>
      <c r="DD186" s="48">
        <v>0</v>
      </c>
      <c r="DE186" s="48">
        <v>0</v>
      </c>
      <c r="DF186" s="48">
        <v>0</v>
      </c>
      <c r="DG186" s="48">
        <v>0</v>
      </c>
      <c r="DH186" s="48">
        <v>0</v>
      </c>
      <c r="DI186" s="48">
        <v>0</v>
      </c>
      <c r="DJ186" s="48">
        <v>0</v>
      </c>
      <c r="DK186" s="48">
        <v>0</v>
      </c>
      <c r="DL186" s="48">
        <v>0</v>
      </c>
      <c r="DM186" s="48">
        <v>0</v>
      </c>
      <c r="DN186" s="48">
        <v>0</v>
      </c>
      <c r="DO186" s="48">
        <v>0</v>
      </c>
      <c r="DP186" s="48">
        <v>0</v>
      </c>
      <c r="DQ186" s="48">
        <v>0</v>
      </c>
      <c r="DR186" s="48">
        <v>0</v>
      </c>
      <c r="DS186" s="48">
        <v>0</v>
      </c>
      <c r="DU186" s="48">
        <v>1259980</v>
      </c>
      <c r="DV186" s="48">
        <v>0</v>
      </c>
      <c r="DW186" s="48">
        <v>0</v>
      </c>
      <c r="DX186" s="48">
        <v>0</v>
      </c>
      <c r="DY186" s="48">
        <v>0</v>
      </c>
      <c r="DZ186" s="48">
        <v>286.61700000000002</v>
      </c>
      <c r="EA186" s="48">
        <v>43566</v>
      </c>
      <c r="EB186" s="48">
        <v>152</v>
      </c>
      <c r="EC186" s="48">
        <v>82171</v>
      </c>
      <c r="ED186" s="48">
        <v>0</v>
      </c>
      <c r="EE186" s="48">
        <v>1177809</v>
      </c>
      <c r="EG186" s="48">
        <v>0</v>
      </c>
      <c r="EH186" s="48">
        <v>0</v>
      </c>
      <c r="EI186" s="48">
        <v>0</v>
      </c>
      <c r="EJ186" s="48">
        <v>0</v>
      </c>
      <c r="EK186" s="48">
        <v>0</v>
      </c>
      <c r="EL186" s="48">
        <v>0</v>
      </c>
      <c r="EM186" s="48">
        <v>0</v>
      </c>
      <c r="EN186" s="48">
        <v>0</v>
      </c>
      <c r="EO186" s="48">
        <v>0</v>
      </c>
      <c r="EP186" s="48">
        <v>0</v>
      </c>
      <c r="EQ186" s="48">
        <v>0</v>
      </c>
      <c r="ER186" s="48">
        <v>0</v>
      </c>
      <c r="ES186" s="48">
        <v>0</v>
      </c>
      <c r="ET186" s="48">
        <v>0</v>
      </c>
      <c r="EU186" s="48">
        <v>0</v>
      </c>
      <c r="EV186" s="48">
        <v>0</v>
      </c>
      <c r="EW186" s="48">
        <v>0</v>
      </c>
      <c r="EX186" s="48">
        <v>1294273</v>
      </c>
      <c r="EY186" s="48">
        <v>79431</v>
      </c>
      <c r="EZ186" s="48">
        <v>1332878</v>
      </c>
      <c r="FA186" s="48">
        <v>0</v>
      </c>
      <c r="FB186" s="48">
        <v>0</v>
      </c>
      <c r="FC186" s="48">
        <v>0</v>
      </c>
      <c r="FD186" s="48">
        <v>37033</v>
      </c>
      <c r="FE186" s="48">
        <v>0</v>
      </c>
      <c r="FF186" s="48">
        <v>0</v>
      </c>
      <c r="FG186" s="48">
        <v>0</v>
      </c>
      <c r="FH186" s="48">
        <v>0</v>
      </c>
      <c r="FJ186" s="48">
        <v>0</v>
      </c>
      <c r="FK186" s="48">
        <v>0</v>
      </c>
      <c r="FL186" s="48">
        <v>0</v>
      </c>
      <c r="FM186" s="48">
        <v>0</v>
      </c>
      <c r="FO186" s="48">
        <v>0</v>
      </c>
      <c r="FP186" s="48">
        <v>0</v>
      </c>
      <c r="FQ186" s="48" t="s">
        <v>42</v>
      </c>
      <c r="FR186" s="48">
        <v>152.495</v>
      </c>
      <c r="FS186" s="48">
        <v>0</v>
      </c>
      <c r="FT186" s="48">
        <v>0</v>
      </c>
      <c r="FU186" s="48">
        <v>0</v>
      </c>
      <c r="FV186" s="48">
        <v>0</v>
      </c>
      <c r="FW186" s="48">
        <v>0</v>
      </c>
      <c r="FX186" s="48">
        <v>0</v>
      </c>
      <c r="FY186" s="48">
        <v>0</v>
      </c>
      <c r="FZ186" s="48">
        <v>0</v>
      </c>
      <c r="GA186" s="48">
        <v>0</v>
      </c>
      <c r="GB186" s="52">
        <v>5.3545445599999998E-2</v>
      </c>
      <c r="GC186" s="52">
        <v>4.68582762E-2</v>
      </c>
      <c r="GD186" s="48">
        <v>0</v>
      </c>
      <c r="GE186" s="48">
        <v>0</v>
      </c>
      <c r="GM186" s="48">
        <v>0</v>
      </c>
      <c r="GN186" s="48">
        <v>0</v>
      </c>
      <c r="GP186" s="48">
        <v>0</v>
      </c>
      <c r="GQ186" s="48">
        <v>0</v>
      </c>
      <c r="GR186" s="48">
        <v>0</v>
      </c>
      <c r="GS186" s="48">
        <v>247.363</v>
      </c>
      <c r="GT186" s="48">
        <v>1376444</v>
      </c>
      <c r="GU186" s="48">
        <v>0</v>
      </c>
      <c r="GV186" s="48">
        <v>1205816</v>
      </c>
      <c r="GW186" s="48">
        <v>0</v>
      </c>
      <c r="GX186" s="48">
        <v>0</v>
      </c>
      <c r="GY186" s="48">
        <v>0</v>
      </c>
      <c r="GZ186" s="48">
        <v>0</v>
      </c>
      <c r="HA186" s="48">
        <v>0</v>
      </c>
      <c r="HB186" s="48">
        <v>0</v>
      </c>
      <c r="HC186" s="48">
        <v>4804.7056220000004</v>
      </c>
      <c r="HD186" s="48">
        <v>149.69499999999999</v>
      </c>
      <c r="HE186" s="48">
        <v>1</v>
      </c>
      <c r="HF186" s="48">
        <v>0</v>
      </c>
      <c r="HG186" s="48">
        <v>5078</v>
      </c>
      <c r="HH186" s="48">
        <v>5078</v>
      </c>
      <c r="HI186" s="48">
        <v>1</v>
      </c>
      <c r="HJ186" s="48">
        <v>7.6247499999999997</v>
      </c>
      <c r="HK186" s="48">
        <v>0</v>
      </c>
      <c r="HL186" s="48">
        <v>0</v>
      </c>
      <c r="HM186" s="48">
        <v>0</v>
      </c>
      <c r="HN186" s="48">
        <v>0</v>
      </c>
      <c r="HO186" s="48">
        <v>0</v>
      </c>
      <c r="HP186" s="48">
        <v>0</v>
      </c>
      <c r="HQ186" s="48">
        <v>0</v>
      </c>
      <c r="HR186" s="48">
        <v>0</v>
      </c>
      <c r="HS186" s="48">
        <v>0.97309000000000001</v>
      </c>
      <c r="HT186" s="48">
        <v>1188508</v>
      </c>
      <c r="HU186" s="48">
        <v>0</v>
      </c>
      <c r="HV186" s="48">
        <v>0</v>
      </c>
      <c r="HW186" s="48">
        <v>384046</v>
      </c>
      <c r="HX186" s="48">
        <v>192023</v>
      </c>
      <c r="HY186" s="48">
        <v>0</v>
      </c>
      <c r="IA186" s="48">
        <v>0</v>
      </c>
      <c r="IB186" s="48">
        <v>0</v>
      </c>
      <c r="IC186" s="48">
        <v>0</v>
      </c>
      <c r="ID186" s="48">
        <v>0</v>
      </c>
      <c r="IE186" s="48">
        <v>0</v>
      </c>
      <c r="IF186" s="48">
        <v>0</v>
      </c>
      <c r="IG186" s="48">
        <v>0</v>
      </c>
      <c r="IH186" s="48">
        <v>1205816</v>
      </c>
      <c r="II186" s="48">
        <v>82171</v>
      </c>
      <c r="IJ186" s="48">
        <v>127062</v>
      </c>
      <c r="IK186" s="48">
        <v>0</v>
      </c>
      <c r="IL186" s="48">
        <v>209233</v>
      </c>
      <c r="IP186" s="48">
        <v>9095</v>
      </c>
      <c r="IQ186" s="48">
        <v>0</v>
      </c>
      <c r="IR186" s="48">
        <v>0</v>
      </c>
      <c r="IS186" s="48">
        <v>0</v>
      </c>
      <c r="IT186" s="48">
        <v>0</v>
      </c>
      <c r="IU186" s="48">
        <v>0</v>
      </c>
      <c r="IV186" s="48">
        <v>1</v>
      </c>
      <c r="IW186" s="48">
        <v>0</v>
      </c>
      <c r="IX186" s="48">
        <v>0</v>
      </c>
    </row>
    <row r="187" spans="1:258" s="48" customFormat="1">
      <c r="A187" s="47">
        <v>220813</v>
      </c>
      <c r="C187" s="48">
        <v>4</v>
      </c>
      <c r="E187" s="48">
        <v>0</v>
      </c>
      <c r="F187" s="48" t="s">
        <v>330</v>
      </c>
      <c r="G187" s="48">
        <v>1</v>
      </c>
      <c r="H187" s="48">
        <v>0</v>
      </c>
      <c r="I187" s="48" t="s">
        <v>537</v>
      </c>
      <c r="J187" s="48">
        <v>0</v>
      </c>
      <c r="L187" s="48">
        <v>12</v>
      </c>
      <c r="M187" s="48" t="s">
        <v>538</v>
      </c>
      <c r="N187" s="48" t="s">
        <v>537</v>
      </c>
      <c r="O187" s="48" t="s">
        <v>537</v>
      </c>
      <c r="P187" s="48">
        <v>0</v>
      </c>
      <c r="R187" s="48">
        <v>3257.0529999999999</v>
      </c>
      <c r="S187" s="48">
        <v>0</v>
      </c>
      <c r="T187" s="48">
        <v>0</v>
      </c>
      <c r="U187" s="48">
        <v>2.262</v>
      </c>
      <c r="V187" s="48">
        <v>33.314999999999998</v>
      </c>
      <c r="W187" s="48">
        <v>8.5790000000000006</v>
      </c>
      <c r="X187" s="48">
        <v>0</v>
      </c>
      <c r="Y187" s="48">
        <v>0</v>
      </c>
      <c r="Z187" s="48">
        <v>3257.0529999999999</v>
      </c>
      <c r="AA187" s="48">
        <v>0</v>
      </c>
      <c r="AB187" s="48">
        <v>0</v>
      </c>
      <c r="AC187" s="48">
        <v>0</v>
      </c>
      <c r="AD187" s="48">
        <v>325.83999999999997</v>
      </c>
      <c r="AE187" s="48">
        <v>0</v>
      </c>
      <c r="AF187" s="48">
        <v>0</v>
      </c>
      <c r="AG187" s="48">
        <v>5.1920000000000002</v>
      </c>
      <c r="AH187" s="48">
        <v>0</v>
      </c>
      <c r="AI187" s="48">
        <v>0</v>
      </c>
      <c r="AJ187" s="48">
        <v>0</v>
      </c>
      <c r="AK187" s="48">
        <v>0</v>
      </c>
      <c r="AL187" s="48">
        <v>0</v>
      </c>
      <c r="AM187" s="48">
        <v>0</v>
      </c>
      <c r="AN187" s="48">
        <v>0</v>
      </c>
      <c r="AO187" s="48">
        <v>0</v>
      </c>
      <c r="AP187" s="48">
        <v>0</v>
      </c>
      <c r="AQ187" s="48">
        <v>17.25</v>
      </c>
      <c r="AR187" s="48">
        <v>0</v>
      </c>
      <c r="AS187" s="48">
        <v>0</v>
      </c>
      <c r="AT187" s="48">
        <v>0.33300000000000002</v>
      </c>
      <c r="AU187" s="48">
        <v>0</v>
      </c>
      <c r="AV187" s="48">
        <v>0</v>
      </c>
      <c r="AW187" s="48">
        <v>44.155999999999999</v>
      </c>
      <c r="AX187" s="48">
        <v>136.99199999999999</v>
      </c>
      <c r="AY187" s="48">
        <v>0</v>
      </c>
      <c r="AZ187" s="48">
        <v>0</v>
      </c>
      <c r="BA187" s="48">
        <v>5.3479999999999999</v>
      </c>
      <c r="BB187" s="48">
        <v>3207.549</v>
      </c>
      <c r="BC187" s="48">
        <v>1227</v>
      </c>
      <c r="BD187" s="48">
        <v>330.53300000000002</v>
      </c>
      <c r="BE187" s="48">
        <v>162.85300000000001</v>
      </c>
      <c r="BF187" s="48">
        <v>0</v>
      </c>
      <c r="BG187" s="48">
        <v>0</v>
      </c>
      <c r="BH187" s="48">
        <v>0</v>
      </c>
      <c r="BI187" s="48">
        <v>1</v>
      </c>
      <c r="BJ187" s="48">
        <v>0</v>
      </c>
      <c r="BK187" s="48">
        <v>5078</v>
      </c>
      <c r="BL187" s="48">
        <v>6152</v>
      </c>
      <c r="BM187" s="48">
        <v>19732841</v>
      </c>
      <c r="BN187" s="48">
        <v>0</v>
      </c>
      <c r="BO187" s="48">
        <v>1023118</v>
      </c>
      <c r="BP187" s="48">
        <v>203344</v>
      </c>
      <c r="BQ187" s="48">
        <v>0</v>
      </c>
      <c r="BR187" s="48">
        <v>203344</v>
      </c>
      <c r="BS187" s="48">
        <v>0</v>
      </c>
      <c r="BT187" s="48">
        <v>1509701</v>
      </c>
      <c r="BU187" s="48">
        <v>0</v>
      </c>
      <c r="BV187" s="48">
        <v>1509701</v>
      </c>
      <c r="BW187" s="48">
        <v>0</v>
      </c>
      <c r="BX187" s="48">
        <v>842775</v>
      </c>
      <c r="BY187" s="48">
        <v>0</v>
      </c>
      <c r="BZ187" s="48">
        <v>0</v>
      </c>
      <c r="CA187" s="48">
        <v>0</v>
      </c>
      <c r="CB187" s="48">
        <v>0</v>
      </c>
      <c r="CC187" s="48">
        <v>35135</v>
      </c>
      <c r="CD187" s="48">
        <v>0</v>
      </c>
      <c r="CE187" s="48">
        <v>877910</v>
      </c>
      <c r="CF187" s="48">
        <v>89606</v>
      </c>
      <c r="CG187" s="48">
        <v>44416</v>
      </c>
      <c r="CH187" s="48">
        <v>0</v>
      </c>
      <c r="CI187" s="48">
        <v>44416</v>
      </c>
      <c r="CJ187" s="48">
        <v>8708</v>
      </c>
      <c r="CK187" s="48">
        <v>120224</v>
      </c>
      <c r="CL187" s="48">
        <v>0</v>
      </c>
      <c r="CM187" s="48">
        <v>120224</v>
      </c>
      <c r="CN187" s="48">
        <v>0</v>
      </c>
      <c r="CO187" s="48">
        <v>0</v>
      </c>
      <c r="CP187" s="48">
        <v>0</v>
      </c>
      <c r="CQ187" s="48">
        <v>0</v>
      </c>
      <c r="CR187" s="48">
        <v>0</v>
      </c>
      <c r="CS187" s="48">
        <v>0</v>
      </c>
      <c r="CT187" s="48">
        <v>0</v>
      </c>
      <c r="CU187" s="48">
        <v>0</v>
      </c>
      <c r="CV187" s="48">
        <v>0</v>
      </c>
      <c r="CW187" s="48">
        <v>0</v>
      </c>
      <c r="CX187" s="48">
        <v>0</v>
      </c>
      <c r="CY187" s="48">
        <v>0</v>
      </c>
      <c r="CZ187" s="48">
        <v>0</v>
      </c>
      <c r="DA187" s="48">
        <v>0</v>
      </c>
      <c r="DB187" s="48">
        <v>0</v>
      </c>
      <c r="DC187" s="48">
        <v>0</v>
      </c>
      <c r="DD187" s="48">
        <v>0</v>
      </c>
      <c r="DE187" s="48">
        <v>0</v>
      </c>
      <c r="DF187" s="48">
        <v>0</v>
      </c>
      <c r="DG187" s="48">
        <v>0</v>
      </c>
      <c r="DH187" s="48">
        <v>8708</v>
      </c>
      <c r="DI187" s="48">
        <v>0</v>
      </c>
      <c r="DJ187" s="48">
        <v>0</v>
      </c>
      <c r="DK187" s="48">
        <v>0</v>
      </c>
      <c r="DL187" s="48">
        <v>0</v>
      </c>
      <c r="DM187" s="48">
        <v>0</v>
      </c>
      <c r="DN187" s="48">
        <v>0</v>
      </c>
      <c r="DO187" s="48">
        <v>0</v>
      </c>
      <c r="DP187" s="48">
        <v>0</v>
      </c>
      <c r="DQ187" s="48">
        <v>0</v>
      </c>
      <c r="DR187" s="48">
        <v>0</v>
      </c>
      <c r="DS187" s="48">
        <v>0</v>
      </c>
      <c r="DU187" s="48">
        <v>22578042</v>
      </c>
      <c r="DV187" s="48">
        <v>0</v>
      </c>
      <c r="DW187" s="48">
        <v>0</v>
      </c>
      <c r="DX187" s="48">
        <v>0</v>
      </c>
      <c r="DY187" s="48">
        <v>0</v>
      </c>
      <c r="DZ187" s="48">
        <v>286.61700000000002</v>
      </c>
      <c r="EA187" s="48">
        <v>933512</v>
      </c>
      <c r="EB187" s="48">
        <v>3257</v>
      </c>
      <c r="EC187" s="48">
        <v>1023118</v>
      </c>
      <c r="ED187" s="48">
        <v>0</v>
      </c>
      <c r="EE187" s="48">
        <v>21554924</v>
      </c>
      <c r="EG187" s="48">
        <v>0</v>
      </c>
      <c r="EH187" s="48">
        <v>0</v>
      </c>
      <c r="EI187" s="48">
        <v>0</v>
      </c>
      <c r="EJ187" s="48">
        <v>0</v>
      </c>
      <c r="EK187" s="48">
        <v>0</v>
      </c>
      <c r="EL187" s="48">
        <v>0</v>
      </c>
      <c r="EM187" s="48">
        <v>0</v>
      </c>
      <c r="EN187" s="48">
        <v>0</v>
      </c>
      <c r="EO187" s="48">
        <v>0</v>
      </c>
      <c r="EP187" s="48">
        <v>0</v>
      </c>
      <c r="EQ187" s="48">
        <v>0</v>
      </c>
      <c r="ER187" s="48">
        <v>0</v>
      </c>
      <c r="ES187" s="48">
        <v>0</v>
      </c>
      <c r="ET187" s="48">
        <v>0</v>
      </c>
      <c r="EU187" s="48">
        <v>0</v>
      </c>
      <c r="EV187" s="48">
        <v>0</v>
      </c>
      <c r="EW187" s="48">
        <v>0</v>
      </c>
      <c r="EX187" s="48">
        <v>23699317</v>
      </c>
      <c r="EY187" s="48">
        <v>1462521</v>
      </c>
      <c r="EZ187" s="48">
        <v>23797631</v>
      </c>
      <c r="FA187" s="48">
        <v>0</v>
      </c>
      <c r="FB187" s="48">
        <v>0</v>
      </c>
      <c r="FC187" s="48">
        <v>0</v>
      </c>
      <c r="FD187" s="48">
        <v>681872</v>
      </c>
      <c r="FE187" s="48">
        <v>0</v>
      </c>
      <c r="FF187" s="48">
        <v>0</v>
      </c>
      <c r="FG187" s="48">
        <v>0</v>
      </c>
      <c r="FH187" s="48">
        <v>0</v>
      </c>
      <c r="FJ187" s="48">
        <v>0</v>
      </c>
      <c r="FK187" s="48">
        <v>0</v>
      </c>
      <c r="FL187" s="48">
        <v>0</v>
      </c>
      <c r="FM187" s="48">
        <v>0</v>
      </c>
      <c r="FO187" s="48">
        <v>0</v>
      </c>
      <c r="FP187" s="48">
        <v>0</v>
      </c>
      <c r="FQ187" s="48" t="s">
        <v>43</v>
      </c>
      <c r="FR187" s="48">
        <v>3257.0529999999999</v>
      </c>
      <c r="FS187" s="48">
        <v>0</v>
      </c>
      <c r="FT187" s="48">
        <v>0</v>
      </c>
      <c r="FU187" s="48">
        <v>0</v>
      </c>
      <c r="FV187" s="48">
        <v>0</v>
      </c>
      <c r="FW187" s="48">
        <v>0</v>
      </c>
      <c r="FX187" s="48">
        <v>0</v>
      </c>
      <c r="FY187" s="48">
        <v>0</v>
      </c>
      <c r="FZ187" s="48">
        <v>0</v>
      </c>
      <c r="GA187" s="48">
        <v>0</v>
      </c>
      <c r="GB187" s="52">
        <v>5.3545445599999998E-2</v>
      </c>
      <c r="GC187" s="52">
        <v>4.68582762E-2</v>
      </c>
      <c r="GD187" s="48">
        <v>0</v>
      </c>
      <c r="GE187" s="48">
        <v>0</v>
      </c>
      <c r="GM187" s="48">
        <v>0</v>
      </c>
      <c r="GN187" s="48">
        <v>0</v>
      </c>
      <c r="GP187" s="48">
        <v>0</v>
      </c>
      <c r="GQ187" s="48">
        <v>0</v>
      </c>
      <c r="GR187" s="48">
        <v>0</v>
      </c>
      <c r="GS187" s="48">
        <v>4554.5519999999997</v>
      </c>
      <c r="GT187" s="48">
        <v>24731143</v>
      </c>
      <c r="GU187" s="48">
        <v>0</v>
      </c>
      <c r="GV187" s="48">
        <v>24050278</v>
      </c>
      <c r="GW187" s="48">
        <v>0</v>
      </c>
      <c r="GX187" s="48">
        <v>0</v>
      </c>
      <c r="GY187" s="48">
        <v>0</v>
      </c>
      <c r="GZ187" s="48">
        <v>0</v>
      </c>
      <c r="HA187" s="48">
        <v>0</v>
      </c>
      <c r="HB187" s="48">
        <v>0</v>
      </c>
      <c r="HC187" s="48">
        <v>4804.7056220000004</v>
      </c>
      <c r="HD187" s="48">
        <v>3207.549</v>
      </c>
      <c r="HE187" s="48">
        <v>1</v>
      </c>
      <c r="HF187" s="48">
        <v>0</v>
      </c>
      <c r="HG187" s="48">
        <v>5078</v>
      </c>
      <c r="HH187" s="48">
        <v>5078</v>
      </c>
      <c r="HI187" s="48">
        <v>1</v>
      </c>
      <c r="HJ187" s="48">
        <v>162.85265000000001</v>
      </c>
      <c r="HK187" s="48">
        <v>0</v>
      </c>
      <c r="HL187" s="48">
        <v>0</v>
      </c>
      <c r="HM187" s="48">
        <v>0</v>
      </c>
      <c r="HN187" s="48">
        <v>0</v>
      </c>
      <c r="HO187" s="48">
        <v>0</v>
      </c>
      <c r="HP187" s="48">
        <v>0</v>
      </c>
      <c r="HQ187" s="48">
        <v>0</v>
      </c>
      <c r="HR187" s="48">
        <v>0</v>
      </c>
      <c r="HS187" s="48">
        <v>0.97309000000000001</v>
      </c>
      <c r="HT187" s="48">
        <v>21883280</v>
      </c>
      <c r="HU187" s="48">
        <v>0</v>
      </c>
      <c r="HV187" s="48">
        <v>0</v>
      </c>
      <c r="HW187" s="48">
        <v>384046</v>
      </c>
      <c r="HX187" s="48">
        <v>192023</v>
      </c>
      <c r="HY187" s="48">
        <v>0</v>
      </c>
      <c r="IA187" s="48">
        <v>0</v>
      </c>
      <c r="IB187" s="48">
        <v>0</v>
      </c>
      <c r="IC187" s="48">
        <v>0</v>
      </c>
      <c r="ID187" s="48">
        <v>0</v>
      </c>
      <c r="IE187" s="48">
        <v>0</v>
      </c>
      <c r="IF187" s="48">
        <v>0</v>
      </c>
      <c r="IG187" s="48">
        <v>0</v>
      </c>
      <c r="IH187" s="48">
        <v>24050278</v>
      </c>
      <c r="II187" s="48">
        <v>1023118</v>
      </c>
      <c r="IJ187" s="48">
        <v>-252647</v>
      </c>
      <c r="IK187" s="48">
        <v>0</v>
      </c>
      <c r="IL187" s="48">
        <v>770471</v>
      </c>
      <c r="IP187" s="48">
        <v>9095</v>
      </c>
      <c r="IQ187" s="48">
        <v>0</v>
      </c>
      <c r="IR187" s="48">
        <v>0</v>
      </c>
      <c r="IS187" s="48">
        <v>0</v>
      </c>
      <c r="IT187" s="48">
        <v>0</v>
      </c>
      <c r="IU187" s="48">
        <v>0</v>
      </c>
      <c r="IV187" s="48">
        <v>1</v>
      </c>
      <c r="IW187" s="48">
        <v>0</v>
      </c>
      <c r="IX187" s="48">
        <v>0</v>
      </c>
    </row>
    <row r="188" spans="1:258" s="48" customFormat="1">
      <c r="A188" s="47">
        <v>220814</v>
      </c>
      <c r="C188" s="48">
        <v>4</v>
      </c>
      <c r="E188" s="48">
        <v>0</v>
      </c>
      <c r="F188" s="48" t="s">
        <v>330</v>
      </c>
      <c r="G188" s="48">
        <v>1</v>
      </c>
      <c r="H188" s="48">
        <v>0</v>
      </c>
      <c r="I188" s="48" t="s">
        <v>537</v>
      </c>
      <c r="J188" s="48">
        <v>0</v>
      </c>
      <c r="L188" s="48">
        <v>12</v>
      </c>
      <c r="M188" s="48" t="s">
        <v>538</v>
      </c>
      <c r="N188" s="48" t="s">
        <v>537</v>
      </c>
      <c r="O188" s="48" t="s">
        <v>537</v>
      </c>
      <c r="P188" s="48">
        <v>0</v>
      </c>
      <c r="R188" s="48">
        <v>285.81299999999999</v>
      </c>
      <c r="S188" s="48">
        <v>0</v>
      </c>
      <c r="T188" s="48">
        <v>0</v>
      </c>
      <c r="U188" s="48">
        <v>0.58099999999999996</v>
      </c>
      <c r="V188" s="48">
        <v>0.47599999999999998</v>
      </c>
      <c r="W188" s="48">
        <v>0</v>
      </c>
      <c r="X188" s="48">
        <v>0</v>
      </c>
      <c r="Y188" s="48">
        <v>0</v>
      </c>
      <c r="Z188" s="48">
        <v>285.81299999999999</v>
      </c>
      <c r="AA188" s="48">
        <v>0</v>
      </c>
      <c r="AB188" s="48">
        <v>0</v>
      </c>
      <c r="AC188" s="48">
        <v>0</v>
      </c>
      <c r="AD188" s="48">
        <v>0</v>
      </c>
      <c r="AE188" s="48">
        <v>0</v>
      </c>
      <c r="AF188" s="48">
        <v>0</v>
      </c>
      <c r="AG188" s="48">
        <v>9.1270000000000007</v>
      </c>
      <c r="AH188" s="48">
        <v>0</v>
      </c>
      <c r="AI188" s="48">
        <v>0</v>
      </c>
      <c r="AJ188" s="48">
        <v>0</v>
      </c>
      <c r="AK188" s="48">
        <v>0</v>
      </c>
      <c r="AL188" s="48">
        <v>0</v>
      </c>
      <c r="AM188" s="48">
        <v>0</v>
      </c>
      <c r="AN188" s="48">
        <v>0</v>
      </c>
      <c r="AO188" s="48">
        <v>0</v>
      </c>
      <c r="AP188" s="48">
        <v>0</v>
      </c>
      <c r="AQ188" s="48">
        <v>0</v>
      </c>
      <c r="AR188" s="48">
        <v>0</v>
      </c>
      <c r="AS188" s="48">
        <v>0</v>
      </c>
      <c r="AT188" s="48">
        <v>0</v>
      </c>
      <c r="AU188" s="48">
        <v>0</v>
      </c>
      <c r="AV188" s="48">
        <v>0</v>
      </c>
      <c r="AW188" s="48">
        <v>1.0569999999999999</v>
      </c>
      <c r="AX188" s="48">
        <v>4.3330000000000002</v>
      </c>
      <c r="AY188" s="48">
        <v>0</v>
      </c>
      <c r="AZ188" s="48">
        <v>0</v>
      </c>
      <c r="BA188" s="48">
        <v>0</v>
      </c>
      <c r="BB188" s="48">
        <v>284.75599999999997</v>
      </c>
      <c r="BC188" s="48">
        <v>0</v>
      </c>
      <c r="BD188" s="48">
        <v>1.05</v>
      </c>
      <c r="BE188" s="48">
        <v>14.291</v>
      </c>
      <c r="BF188" s="48">
        <v>0</v>
      </c>
      <c r="BG188" s="48">
        <v>0</v>
      </c>
      <c r="BH188" s="48">
        <v>0</v>
      </c>
      <c r="BI188" s="48">
        <v>1</v>
      </c>
      <c r="BJ188" s="48">
        <v>0</v>
      </c>
      <c r="BK188" s="48">
        <v>5078</v>
      </c>
      <c r="BL188" s="48">
        <v>6152</v>
      </c>
      <c r="BM188" s="48">
        <v>1751819</v>
      </c>
      <c r="BN188" s="48">
        <v>0</v>
      </c>
      <c r="BO188" s="48">
        <v>81972</v>
      </c>
      <c r="BP188" s="48">
        <v>646</v>
      </c>
      <c r="BQ188" s="48">
        <v>0</v>
      </c>
      <c r="BR188" s="48">
        <v>646</v>
      </c>
      <c r="BS188" s="48">
        <v>0</v>
      </c>
      <c r="BT188" s="48">
        <v>0</v>
      </c>
      <c r="BU188" s="48">
        <v>0</v>
      </c>
      <c r="BV188" s="48">
        <v>0</v>
      </c>
      <c r="BW188" s="48">
        <v>0</v>
      </c>
      <c r="BX188" s="48">
        <v>26657</v>
      </c>
      <c r="BY188" s="48">
        <v>0</v>
      </c>
      <c r="BZ188" s="48">
        <v>0</v>
      </c>
      <c r="CA188" s="48">
        <v>0</v>
      </c>
      <c r="CB188" s="48">
        <v>0</v>
      </c>
      <c r="CC188" s="48">
        <v>61764</v>
      </c>
      <c r="CD188" s="48">
        <v>0</v>
      </c>
      <c r="CE188" s="48">
        <v>88421</v>
      </c>
      <c r="CF188" s="48">
        <v>0</v>
      </c>
      <c r="CG188" s="48">
        <v>0</v>
      </c>
      <c r="CH188" s="48">
        <v>0</v>
      </c>
      <c r="CI188" s="48">
        <v>0</v>
      </c>
      <c r="CJ188" s="48">
        <v>0</v>
      </c>
      <c r="CK188" s="48">
        <v>10550</v>
      </c>
      <c r="CL188" s="48">
        <v>0</v>
      </c>
      <c r="CM188" s="48">
        <v>10550</v>
      </c>
      <c r="CN188" s="48">
        <v>0</v>
      </c>
      <c r="CO188" s="48">
        <v>0</v>
      </c>
      <c r="CP188" s="48">
        <v>0</v>
      </c>
      <c r="CQ188" s="48">
        <v>0</v>
      </c>
      <c r="CR188" s="48">
        <v>0</v>
      </c>
      <c r="CS188" s="48">
        <v>0</v>
      </c>
      <c r="CT188" s="48">
        <v>0</v>
      </c>
      <c r="CU188" s="48">
        <v>0</v>
      </c>
      <c r="CV188" s="48">
        <v>0</v>
      </c>
      <c r="CW188" s="48">
        <v>0</v>
      </c>
      <c r="CX188" s="48">
        <v>0</v>
      </c>
      <c r="CY188" s="48">
        <v>0</v>
      </c>
      <c r="CZ188" s="48">
        <v>0</v>
      </c>
      <c r="DA188" s="48">
        <v>0</v>
      </c>
      <c r="DB188" s="48">
        <v>0</v>
      </c>
      <c r="DC188" s="48">
        <v>0</v>
      </c>
      <c r="DD188" s="48">
        <v>0</v>
      </c>
      <c r="DE188" s="48">
        <v>0</v>
      </c>
      <c r="DF188" s="48">
        <v>0</v>
      </c>
      <c r="DG188" s="48">
        <v>0</v>
      </c>
      <c r="DH188" s="48">
        <v>0</v>
      </c>
      <c r="DI188" s="48">
        <v>0</v>
      </c>
      <c r="DJ188" s="48">
        <v>0</v>
      </c>
      <c r="DK188" s="48">
        <v>0</v>
      </c>
      <c r="DL188" s="48">
        <v>0</v>
      </c>
      <c r="DM188" s="48">
        <v>0</v>
      </c>
      <c r="DN188" s="48">
        <v>0</v>
      </c>
      <c r="DO188" s="48">
        <v>0</v>
      </c>
      <c r="DP188" s="48">
        <v>0</v>
      </c>
      <c r="DQ188" s="48">
        <v>0</v>
      </c>
      <c r="DR188" s="48">
        <v>0</v>
      </c>
      <c r="DS188" s="48">
        <v>0</v>
      </c>
      <c r="DU188" s="48">
        <v>1851436</v>
      </c>
      <c r="DV188" s="48">
        <v>0</v>
      </c>
      <c r="DW188" s="48">
        <v>0</v>
      </c>
      <c r="DX188" s="48">
        <v>0</v>
      </c>
      <c r="DY188" s="48">
        <v>0</v>
      </c>
      <c r="DZ188" s="48">
        <v>286.61700000000002</v>
      </c>
      <c r="EA188" s="48">
        <v>81972</v>
      </c>
      <c r="EB188" s="48">
        <v>286</v>
      </c>
      <c r="EC188" s="48">
        <v>81972</v>
      </c>
      <c r="ED188" s="48">
        <v>0</v>
      </c>
      <c r="EE188" s="48">
        <v>1769464</v>
      </c>
      <c r="EG188" s="48">
        <v>0</v>
      </c>
      <c r="EH188" s="48">
        <v>0</v>
      </c>
      <c r="EI188" s="48">
        <v>0</v>
      </c>
      <c r="EJ188" s="48">
        <v>0</v>
      </c>
      <c r="EK188" s="48">
        <v>0</v>
      </c>
      <c r="EL188" s="48">
        <v>0</v>
      </c>
      <c r="EM188" s="48">
        <v>0</v>
      </c>
      <c r="EN188" s="48">
        <v>0</v>
      </c>
      <c r="EO188" s="48">
        <v>0</v>
      </c>
      <c r="EP188" s="48">
        <v>0</v>
      </c>
      <c r="EQ188" s="48">
        <v>0</v>
      </c>
      <c r="ER188" s="48">
        <v>0</v>
      </c>
      <c r="ES188" s="48">
        <v>0</v>
      </c>
      <c r="ET188" s="48">
        <v>0</v>
      </c>
      <c r="EU188" s="48">
        <v>0</v>
      </c>
      <c r="EV188" s="48">
        <v>0</v>
      </c>
      <c r="EW188" s="48">
        <v>0</v>
      </c>
      <c r="EX188" s="48">
        <v>1946008</v>
      </c>
      <c r="EY188" s="48">
        <v>120407</v>
      </c>
      <c r="EZ188" s="48">
        <v>1946008</v>
      </c>
      <c r="FA188" s="48">
        <v>0</v>
      </c>
      <c r="FB188" s="48">
        <v>0</v>
      </c>
      <c r="FC188" s="48">
        <v>0</v>
      </c>
      <c r="FD188" s="48">
        <v>56137</v>
      </c>
      <c r="FE188" s="48">
        <v>0</v>
      </c>
      <c r="FF188" s="48">
        <v>0</v>
      </c>
      <c r="FG188" s="48">
        <v>0</v>
      </c>
      <c r="FH188" s="48">
        <v>0</v>
      </c>
      <c r="FJ188" s="48">
        <v>0</v>
      </c>
      <c r="FK188" s="48">
        <v>0</v>
      </c>
      <c r="FL188" s="48">
        <v>0</v>
      </c>
      <c r="FM188" s="48">
        <v>0</v>
      </c>
      <c r="FO188" s="48">
        <v>0</v>
      </c>
      <c r="FP188" s="48">
        <v>0</v>
      </c>
      <c r="FQ188" s="48" t="s">
        <v>44</v>
      </c>
      <c r="FR188" s="48">
        <v>285.81299999999999</v>
      </c>
      <c r="FS188" s="48">
        <v>0</v>
      </c>
      <c r="FT188" s="48">
        <v>0</v>
      </c>
      <c r="FU188" s="48">
        <v>0</v>
      </c>
      <c r="FV188" s="48">
        <v>0</v>
      </c>
      <c r="FW188" s="48">
        <v>0</v>
      </c>
      <c r="FX188" s="48">
        <v>0</v>
      </c>
      <c r="FY188" s="48">
        <v>0</v>
      </c>
      <c r="FZ188" s="48">
        <v>0</v>
      </c>
      <c r="GA188" s="48">
        <v>0</v>
      </c>
      <c r="GB188" s="52">
        <v>5.3545445599999998E-2</v>
      </c>
      <c r="GC188" s="52">
        <v>4.68582762E-2</v>
      </c>
      <c r="GD188" s="48">
        <v>0</v>
      </c>
      <c r="GE188" s="48">
        <v>0</v>
      </c>
      <c r="GM188" s="48">
        <v>0</v>
      </c>
      <c r="GN188" s="48">
        <v>0</v>
      </c>
      <c r="GP188" s="48">
        <v>0</v>
      </c>
      <c r="GQ188" s="48">
        <v>0</v>
      </c>
      <c r="GR188" s="48">
        <v>0</v>
      </c>
      <c r="GS188" s="48">
        <v>374.96899999999999</v>
      </c>
      <c r="GT188" s="48">
        <v>2027980</v>
      </c>
      <c r="GU188" s="48">
        <v>0</v>
      </c>
      <c r="GV188" s="48">
        <v>1146887</v>
      </c>
      <c r="GW188" s="48">
        <v>0</v>
      </c>
      <c r="GX188" s="48">
        <v>0</v>
      </c>
      <c r="GY188" s="48">
        <v>0</v>
      </c>
      <c r="GZ188" s="48">
        <v>0</v>
      </c>
      <c r="HA188" s="48">
        <v>0</v>
      </c>
      <c r="HB188" s="48">
        <v>0</v>
      </c>
      <c r="HC188" s="48">
        <v>4804.7056220000004</v>
      </c>
      <c r="HD188" s="48">
        <v>284.75599999999997</v>
      </c>
      <c r="HE188" s="48">
        <v>1</v>
      </c>
      <c r="HF188" s="48">
        <v>0</v>
      </c>
      <c r="HG188" s="48">
        <v>5078</v>
      </c>
      <c r="HH188" s="48">
        <v>5078</v>
      </c>
      <c r="HI188" s="48">
        <v>1</v>
      </c>
      <c r="HJ188" s="48">
        <v>14.290649999999999</v>
      </c>
      <c r="HK188" s="48">
        <v>0</v>
      </c>
      <c r="HL188" s="48">
        <v>0</v>
      </c>
      <c r="HM188" s="48">
        <v>0</v>
      </c>
      <c r="HN188" s="48">
        <v>0</v>
      </c>
      <c r="HO188" s="48">
        <v>0</v>
      </c>
      <c r="HP188" s="48">
        <v>0</v>
      </c>
      <c r="HQ188" s="48">
        <v>0</v>
      </c>
      <c r="HR188" s="48">
        <v>0</v>
      </c>
      <c r="HS188" s="48">
        <v>0.97309000000000001</v>
      </c>
      <c r="HT188" s="48">
        <v>1801615</v>
      </c>
      <c r="HU188" s="48">
        <v>0</v>
      </c>
      <c r="HV188" s="48">
        <v>0</v>
      </c>
      <c r="HW188" s="48">
        <v>384046</v>
      </c>
      <c r="HX188" s="48">
        <v>192023</v>
      </c>
      <c r="HY188" s="48">
        <v>0</v>
      </c>
      <c r="IA188" s="48">
        <v>0</v>
      </c>
      <c r="IB188" s="48">
        <v>0</v>
      </c>
      <c r="IC188" s="48">
        <v>0</v>
      </c>
      <c r="ID188" s="48">
        <v>0</v>
      </c>
      <c r="IE188" s="48">
        <v>0</v>
      </c>
      <c r="IF188" s="48">
        <v>0</v>
      </c>
      <c r="IG188" s="48">
        <v>0</v>
      </c>
      <c r="IH188" s="48">
        <v>1146887</v>
      </c>
      <c r="II188" s="48">
        <v>81972</v>
      </c>
      <c r="IJ188" s="48">
        <v>799121</v>
      </c>
      <c r="IK188" s="48">
        <v>0</v>
      </c>
      <c r="IL188" s="48">
        <v>881093</v>
      </c>
      <c r="IP188" s="48">
        <v>9095</v>
      </c>
      <c r="IQ188" s="48">
        <v>0</v>
      </c>
      <c r="IR188" s="48">
        <v>0</v>
      </c>
      <c r="IS188" s="48">
        <v>0</v>
      </c>
      <c r="IT188" s="48">
        <v>0</v>
      </c>
      <c r="IU188" s="48">
        <v>0</v>
      </c>
      <c r="IV188" s="48">
        <v>1</v>
      </c>
      <c r="IW188" s="48">
        <v>0</v>
      </c>
      <c r="IX188" s="48">
        <v>0</v>
      </c>
    </row>
    <row r="189" spans="1:258" s="48" customFormat="1">
      <c r="A189" s="47">
        <v>220815</v>
      </c>
      <c r="C189" s="48">
        <v>4</v>
      </c>
      <c r="E189" s="48">
        <v>0</v>
      </c>
      <c r="F189" s="48" t="s">
        <v>330</v>
      </c>
      <c r="G189" s="48">
        <v>1</v>
      </c>
      <c r="H189" s="48">
        <v>0</v>
      </c>
      <c r="I189" s="48" t="s">
        <v>537</v>
      </c>
      <c r="J189" s="48">
        <v>0</v>
      </c>
      <c r="L189" s="48">
        <v>12</v>
      </c>
      <c r="M189" s="48" t="s">
        <v>538</v>
      </c>
      <c r="N189" s="48" t="s">
        <v>537</v>
      </c>
      <c r="O189" s="48" t="s">
        <v>537</v>
      </c>
      <c r="P189" s="48">
        <v>0</v>
      </c>
      <c r="R189" s="48">
        <v>460.75700000000001</v>
      </c>
      <c r="S189" s="48">
        <v>0</v>
      </c>
      <c r="T189" s="48">
        <v>0</v>
      </c>
      <c r="U189" s="48">
        <v>1.254</v>
      </c>
      <c r="V189" s="48">
        <v>7.3330000000000002</v>
      </c>
      <c r="W189" s="48">
        <v>0</v>
      </c>
      <c r="X189" s="48">
        <v>0</v>
      </c>
      <c r="Y189" s="48">
        <v>0</v>
      </c>
      <c r="Z189" s="48">
        <v>460.75700000000001</v>
      </c>
      <c r="AA189" s="48">
        <v>0</v>
      </c>
      <c r="AB189" s="48">
        <v>0</v>
      </c>
      <c r="AC189" s="48">
        <v>0</v>
      </c>
      <c r="AD189" s="48">
        <v>0</v>
      </c>
      <c r="AE189" s="48">
        <v>0</v>
      </c>
      <c r="AF189" s="48">
        <v>0</v>
      </c>
      <c r="AG189" s="48">
        <v>0.85599999999999998</v>
      </c>
      <c r="AH189" s="48">
        <v>0</v>
      </c>
      <c r="AI189" s="48">
        <v>0</v>
      </c>
      <c r="AJ189" s="48">
        <v>0</v>
      </c>
      <c r="AK189" s="48">
        <v>0</v>
      </c>
      <c r="AL189" s="48">
        <v>0</v>
      </c>
      <c r="AM189" s="48">
        <v>0</v>
      </c>
      <c r="AN189" s="48">
        <v>0</v>
      </c>
      <c r="AO189" s="48">
        <v>0</v>
      </c>
      <c r="AP189" s="48">
        <v>0</v>
      </c>
      <c r="AQ189" s="48">
        <v>0</v>
      </c>
      <c r="AR189" s="48">
        <v>0</v>
      </c>
      <c r="AS189" s="48">
        <v>0</v>
      </c>
      <c r="AT189" s="48">
        <v>0</v>
      </c>
      <c r="AU189" s="48">
        <v>0</v>
      </c>
      <c r="AV189" s="48">
        <v>0</v>
      </c>
      <c r="AW189" s="48">
        <v>8.5869999999999997</v>
      </c>
      <c r="AX189" s="48">
        <v>28.268999999999998</v>
      </c>
      <c r="AY189" s="48">
        <v>0</v>
      </c>
      <c r="AZ189" s="48">
        <v>0</v>
      </c>
      <c r="BA189" s="48">
        <v>0</v>
      </c>
      <c r="BB189" s="48">
        <v>452.17</v>
      </c>
      <c r="BC189" s="48">
        <v>262.33</v>
      </c>
      <c r="BD189" s="48">
        <v>17.443000000000001</v>
      </c>
      <c r="BE189" s="48">
        <v>23.038</v>
      </c>
      <c r="BF189" s="48">
        <v>0</v>
      </c>
      <c r="BG189" s="48">
        <v>0</v>
      </c>
      <c r="BH189" s="48">
        <v>15</v>
      </c>
      <c r="BI189" s="48">
        <v>1</v>
      </c>
      <c r="BJ189" s="48">
        <v>0</v>
      </c>
      <c r="BK189" s="48">
        <v>5078</v>
      </c>
      <c r="BL189" s="48">
        <v>6152</v>
      </c>
      <c r="BM189" s="48">
        <v>2781750</v>
      </c>
      <c r="BN189" s="48">
        <v>0</v>
      </c>
      <c r="BO189" s="48">
        <v>132130</v>
      </c>
      <c r="BP189" s="48">
        <v>10731</v>
      </c>
      <c r="BQ189" s="48">
        <v>0</v>
      </c>
      <c r="BR189" s="48">
        <v>10731</v>
      </c>
      <c r="BS189" s="48">
        <v>0</v>
      </c>
      <c r="BT189" s="48">
        <v>322771</v>
      </c>
      <c r="BU189" s="48">
        <v>0</v>
      </c>
      <c r="BV189" s="48">
        <v>322771</v>
      </c>
      <c r="BW189" s="48">
        <v>0</v>
      </c>
      <c r="BX189" s="48">
        <v>173911</v>
      </c>
      <c r="BY189" s="48">
        <v>0</v>
      </c>
      <c r="BZ189" s="48">
        <v>0</v>
      </c>
      <c r="CA189" s="48">
        <v>0</v>
      </c>
      <c r="CB189" s="48">
        <v>0</v>
      </c>
      <c r="CC189" s="48">
        <v>5793</v>
      </c>
      <c r="CD189" s="48">
        <v>0</v>
      </c>
      <c r="CE189" s="48">
        <v>179704</v>
      </c>
      <c r="CF189" s="48">
        <v>0</v>
      </c>
      <c r="CG189" s="48">
        <v>0</v>
      </c>
      <c r="CH189" s="48">
        <v>0</v>
      </c>
      <c r="CI189" s="48">
        <v>0</v>
      </c>
      <c r="CJ189" s="48">
        <v>0</v>
      </c>
      <c r="CK189" s="48">
        <v>17007</v>
      </c>
      <c r="CL189" s="48">
        <v>0</v>
      </c>
      <c r="CM189" s="48">
        <v>17007</v>
      </c>
      <c r="CN189" s="48">
        <v>0</v>
      </c>
      <c r="CO189" s="48">
        <v>0</v>
      </c>
      <c r="CP189" s="48">
        <v>0</v>
      </c>
      <c r="CQ189" s="48">
        <v>0</v>
      </c>
      <c r="CR189" s="48">
        <v>0</v>
      </c>
      <c r="CS189" s="48">
        <v>0</v>
      </c>
      <c r="CT189" s="48">
        <v>0</v>
      </c>
      <c r="CU189" s="48">
        <v>0</v>
      </c>
      <c r="CV189" s="48">
        <v>0</v>
      </c>
      <c r="CW189" s="48">
        <v>0</v>
      </c>
      <c r="CX189" s="48">
        <v>0</v>
      </c>
      <c r="CY189" s="48">
        <v>0</v>
      </c>
      <c r="CZ189" s="48">
        <v>0</v>
      </c>
      <c r="DA189" s="48">
        <v>0</v>
      </c>
      <c r="DB189" s="48">
        <v>0</v>
      </c>
      <c r="DC189" s="48">
        <v>0</v>
      </c>
      <c r="DD189" s="48">
        <v>0</v>
      </c>
      <c r="DE189" s="48">
        <v>0</v>
      </c>
      <c r="DF189" s="48">
        <v>0</v>
      </c>
      <c r="DG189" s="48">
        <v>0</v>
      </c>
      <c r="DH189" s="48">
        <v>0</v>
      </c>
      <c r="DI189" s="48">
        <v>0</v>
      </c>
      <c r="DJ189" s="48">
        <v>0</v>
      </c>
      <c r="DK189" s="48">
        <v>0</v>
      </c>
      <c r="DL189" s="48">
        <v>0</v>
      </c>
      <c r="DM189" s="48">
        <v>0</v>
      </c>
      <c r="DN189" s="48">
        <v>0</v>
      </c>
      <c r="DO189" s="48">
        <v>0</v>
      </c>
      <c r="DP189" s="48">
        <v>0</v>
      </c>
      <c r="DQ189" s="48">
        <v>0</v>
      </c>
      <c r="DR189" s="48">
        <v>0</v>
      </c>
      <c r="DS189" s="48">
        <v>0</v>
      </c>
      <c r="DU189" s="48">
        <v>3311963</v>
      </c>
      <c r="DV189" s="48">
        <v>0</v>
      </c>
      <c r="DW189" s="48">
        <v>0</v>
      </c>
      <c r="DX189" s="48">
        <v>0</v>
      </c>
      <c r="DY189" s="48">
        <v>0</v>
      </c>
      <c r="DZ189" s="48">
        <v>286.61700000000002</v>
      </c>
      <c r="EA189" s="48">
        <v>132130</v>
      </c>
      <c r="EB189" s="48">
        <v>461</v>
      </c>
      <c r="EC189" s="48">
        <v>132130</v>
      </c>
      <c r="ED189" s="48">
        <v>0</v>
      </c>
      <c r="EE189" s="48">
        <v>3179833</v>
      </c>
      <c r="EG189" s="48">
        <v>0</v>
      </c>
      <c r="EH189" s="48">
        <v>0</v>
      </c>
      <c r="EI189" s="48">
        <v>0</v>
      </c>
      <c r="EJ189" s="48">
        <v>0</v>
      </c>
      <c r="EK189" s="48">
        <v>0</v>
      </c>
      <c r="EL189" s="48">
        <v>0</v>
      </c>
      <c r="EM189" s="48">
        <v>0</v>
      </c>
      <c r="EN189" s="48">
        <v>0</v>
      </c>
      <c r="EO189" s="48">
        <v>0</v>
      </c>
      <c r="EP189" s="48">
        <v>0</v>
      </c>
      <c r="EQ189" s="48">
        <v>0</v>
      </c>
      <c r="ER189" s="48">
        <v>0</v>
      </c>
      <c r="ES189" s="48">
        <v>0</v>
      </c>
      <c r="ET189" s="48">
        <v>0</v>
      </c>
      <c r="EU189" s="48">
        <v>0</v>
      </c>
      <c r="EV189" s="48">
        <v>0</v>
      </c>
      <c r="EW189" s="48">
        <v>0</v>
      </c>
      <c r="EX189" s="48">
        <v>3495646</v>
      </c>
      <c r="EY189" s="48">
        <v>215391</v>
      </c>
      <c r="EZ189" s="48">
        <v>3495646</v>
      </c>
      <c r="FA189" s="48">
        <v>0</v>
      </c>
      <c r="FB189" s="48">
        <v>0</v>
      </c>
      <c r="FC189" s="48">
        <v>0</v>
      </c>
      <c r="FD189" s="48">
        <v>100422</v>
      </c>
      <c r="FE189" s="48">
        <v>0</v>
      </c>
      <c r="FF189" s="48">
        <v>0</v>
      </c>
      <c r="FG189" s="48">
        <v>0</v>
      </c>
      <c r="FH189" s="48">
        <v>0</v>
      </c>
      <c r="FJ189" s="48">
        <v>0</v>
      </c>
      <c r="FK189" s="48">
        <v>0</v>
      </c>
      <c r="FL189" s="48">
        <v>0</v>
      </c>
      <c r="FM189" s="48">
        <v>0</v>
      </c>
      <c r="FO189" s="48">
        <v>0</v>
      </c>
      <c r="FP189" s="48">
        <v>0</v>
      </c>
      <c r="FQ189" s="48" t="s">
        <v>45</v>
      </c>
      <c r="FR189" s="48">
        <v>460.75700000000001</v>
      </c>
      <c r="FS189" s="48">
        <v>0</v>
      </c>
      <c r="FT189" s="48">
        <v>0</v>
      </c>
      <c r="FU189" s="48">
        <v>0</v>
      </c>
      <c r="FV189" s="48">
        <v>0</v>
      </c>
      <c r="FW189" s="48">
        <v>0</v>
      </c>
      <c r="FX189" s="48">
        <v>0</v>
      </c>
      <c r="FY189" s="48">
        <v>0</v>
      </c>
      <c r="FZ189" s="48">
        <v>0</v>
      </c>
      <c r="GA189" s="48">
        <v>0</v>
      </c>
      <c r="GB189" s="52">
        <v>5.3545445599999998E-2</v>
      </c>
      <c r="GC189" s="52">
        <v>4.68582762E-2</v>
      </c>
      <c r="GD189" s="48">
        <v>0</v>
      </c>
      <c r="GE189" s="48">
        <v>0</v>
      </c>
      <c r="GM189" s="48">
        <v>0</v>
      </c>
      <c r="GN189" s="48">
        <v>0</v>
      </c>
      <c r="GP189" s="48">
        <v>0</v>
      </c>
      <c r="GQ189" s="48">
        <v>0</v>
      </c>
      <c r="GR189" s="48">
        <v>0</v>
      </c>
      <c r="GS189" s="48">
        <v>670.76700000000005</v>
      </c>
      <c r="GT189" s="48">
        <v>3627776</v>
      </c>
      <c r="GU189" s="48">
        <v>0</v>
      </c>
      <c r="GV189" s="48">
        <v>2791207</v>
      </c>
      <c r="GW189" s="48">
        <v>0</v>
      </c>
      <c r="GX189" s="48">
        <v>0</v>
      </c>
      <c r="GY189" s="48">
        <v>0</v>
      </c>
      <c r="GZ189" s="48">
        <v>0</v>
      </c>
      <c r="HA189" s="48">
        <v>0</v>
      </c>
      <c r="HB189" s="48">
        <v>0</v>
      </c>
      <c r="HC189" s="48">
        <v>4804.7056220000004</v>
      </c>
      <c r="HD189" s="48">
        <v>452.17</v>
      </c>
      <c r="HE189" s="48">
        <v>1</v>
      </c>
      <c r="HF189" s="48">
        <v>0</v>
      </c>
      <c r="HG189" s="48">
        <v>5078</v>
      </c>
      <c r="HH189" s="48">
        <v>5078</v>
      </c>
      <c r="HI189" s="48">
        <v>1</v>
      </c>
      <c r="HJ189" s="48">
        <v>23.037849999999999</v>
      </c>
      <c r="HK189" s="48">
        <v>0</v>
      </c>
      <c r="HL189" s="48">
        <v>0</v>
      </c>
      <c r="HM189" s="48">
        <v>0</v>
      </c>
      <c r="HN189" s="48">
        <v>0</v>
      </c>
      <c r="HO189" s="48">
        <v>0</v>
      </c>
      <c r="HP189" s="48">
        <v>0</v>
      </c>
      <c r="HQ189" s="48">
        <v>0</v>
      </c>
      <c r="HR189" s="48">
        <v>0</v>
      </c>
      <c r="HS189" s="48">
        <v>0.97309000000000001</v>
      </c>
      <c r="HT189" s="48">
        <v>3222839</v>
      </c>
      <c r="HU189" s="48">
        <v>0</v>
      </c>
      <c r="HV189" s="48">
        <v>0</v>
      </c>
      <c r="HW189" s="48">
        <v>384046</v>
      </c>
      <c r="HX189" s="48">
        <v>192023</v>
      </c>
      <c r="HY189" s="48">
        <v>0</v>
      </c>
      <c r="IA189" s="48">
        <v>0</v>
      </c>
      <c r="IB189" s="48">
        <v>0</v>
      </c>
      <c r="IC189" s="48">
        <v>0</v>
      </c>
      <c r="ID189" s="48">
        <v>0</v>
      </c>
      <c r="IE189" s="48">
        <v>0</v>
      </c>
      <c r="IF189" s="48">
        <v>0</v>
      </c>
      <c r="IG189" s="48">
        <v>0</v>
      </c>
      <c r="IH189" s="48">
        <v>2791207</v>
      </c>
      <c r="II189" s="48">
        <v>132130</v>
      </c>
      <c r="IJ189" s="48">
        <v>704439</v>
      </c>
      <c r="IK189" s="48">
        <v>0</v>
      </c>
      <c r="IL189" s="48">
        <v>836569</v>
      </c>
      <c r="IP189" s="48">
        <v>9095</v>
      </c>
      <c r="IQ189" s="48">
        <v>0</v>
      </c>
      <c r="IR189" s="48">
        <v>0</v>
      </c>
      <c r="IS189" s="48">
        <v>0</v>
      </c>
      <c r="IT189" s="48">
        <v>0</v>
      </c>
      <c r="IU189" s="48">
        <v>0</v>
      </c>
      <c r="IV189" s="48">
        <v>1</v>
      </c>
      <c r="IW189" s="48">
        <v>0</v>
      </c>
      <c r="IX189" s="48">
        <v>0</v>
      </c>
    </row>
    <row r="190" spans="1:258" s="48" customFormat="1">
      <c r="A190" s="47">
        <v>220816</v>
      </c>
      <c r="C190" s="48">
        <v>4</v>
      </c>
      <c r="E190" s="48">
        <v>0</v>
      </c>
      <c r="F190" s="48" t="s">
        <v>330</v>
      </c>
      <c r="G190" s="48">
        <v>1</v>
      </c>
      <c r="H190" s="48">
        <v>0</v>
      </c>
      <c r="I190" s="48" t="s">
        <v>537</v>
      </c>
      <c r="J190" s="48">
        <v>0</v>
      </c>
      <c r="L190" s="48">
        <v>12</v>
      </c>
      <c r="M190" s="48" t="s">
        <v>538</v>
      </c>
      <c r="N190" s="48" t="s">
        <v>537</v>
      </c>
      <c r="O190" s="48" t="s">
        <v>537</v>
      </c>
      <c r="P190" s="48">
        <v>0</v>
      </c>
      <c r="R190" s="48">
        <v>1616.635</v>
      </c>
      <c r="S190" s="48">
        <v>0</v>
      </c>
      <c r="T190" s="48">
        <v>0</v>
      </c>
      <c r="U190" s="48">
        <v>1.74</v>
      </c>
      <c r="V190" s="48">
        <v>13.625999999999999</v>
      </c>
      <c r="W190" s="48">
        <v>1.4419999999999999</v>
      </c>
      <c r="X190" s="48">
        <v>0</v>
      </c>
      <c r="Y190" s="48">
        <v>0</v>
      </c>
      <c r="Z190" s="48">
        <v>1616.635</v>
      </c>
      <c r="AA190" s="48">
        <v>0</v>
      </c>
      <c r="AB190" s="48">
        <v>0</v>
      </c>
      <c r="AC190" s="48">
        <v>0</v>
      </c>
      <c r="AD190" s="48">
        <v>144.04</v>
      </c>
      <c r="AE190" s="48">
        <v>0</v>
      </c>
      <c r="AF190" s="48">
        <v>0</v>
      </c>
      <c r="AG190" s="48">
        <v>30.053999999999998</v>
      </c>
      <c r="AH190" s="48">
        <v>0</v>
      </c>
      <c r="AI190" s="48">
        <v>0</v>
      </c>
      <c r="AJ190" s="48">
        <v>0</v>
      </c>
      <c r="AK190" s="48">
        <v>0</v>
      </c>
      <c r="AL190" s="48">
        <v>0</v>
      </c>
      <c r="AM190" s="48">
        <v>0</v>
      </c>
      <c r="AN190" s="48">
        <v>0</v>
      </c>
      <c r="AO190" s="48">
        <v>0</v>
      </c>
      <c r="AP190" s="48">
        <v>0</v>
      </c>
      <c r="AQ190" s="48">
        <v>0</v>
      </c>
      <c r="AR190" s="48">
        <v>0</v>
      </c>
      <c r="AS190" s="48">
        <v>0</v>
      </c>
      <c r="AT190" s="48">
        <v>0</v>
      </c>
      <c r="AU190" s="48">
        <v>0</v>
      </c>
      <c r="AV190" s="48">
        <v>0</v>
      </c>
      <c r="AW190" s="48">
        <v>16.808</v>
      </c>
      <c r="AX190" s="48">
        <v>53.904000000000003</v>
      </c>
      <c r="AY190" s="48">
        <v>0</v>
      </c>
      <c r="AZ190" s="48">
        <v>0</v>
      </c>
      <c r="BA190" s="48">
        <v>8.5609999999999999</v>
      </c>
      <c r="BB190" s="48">
        <v>1591.2660000000001</v>
      </c>
      <c r="BC190" s="48">
        <v>782.83</v>
      </c>
      <c r="BD190" s="48">
        <v>404.733</v>
      </c>
      <c r="BE190" s="48">
        <v>0</v>
      </c>
      <c r="BF190" s="48">
        <v>0</v>
      </c>
      <c r="BG190" s="48">
        <v>0</v>
      </c>
      <c r="BH190" s="48">
        <v>0</v>
      </c>
      <c r="BI190" s="48">
        <v>1</v>
      </c>
      <c r="BJ190" s="48">
        <v>0</v>
      </c>
      <c r="BK190" s="48">
        <v>5078</v>
      </c>
      <c r="BL190" s="48">
        <v>6152</v>
      </c>
      <c r="BM190" s="48">
        <v>9789468</v>
      </c>
      <c r="BN190" s="48">
        <v>0</v>
      </c>
      <c r="BO190" s="48">
        <v>503071</v>
      </c>
      <c r="BP190" s="48">
        <v>248992</v>
      </c>
      <c r="BQ190" s="48">
        <v>0</v>
      </c>
      <c r="BR190" s="48">
        <v>248992</v>
      </c>
      <c r="BS190" s="48">
        <v>0</v>
      </c>
      <c r="BT190" s="48">
        <v>963194</v>
      </c>
      <c r="BU190" s="48">
        <v>0</v>
      </c>
      <c r="BV190" s="48">
        <v>963194</v>
      </c>
      <c r="BW190" s="48">
        <v>0</v>
      </c>
      <c r="BX190" s="48">
        <v>331617</v>
      </c>
      <c r="BY190" s="48">
        <v>0</v>
      </c>
      <c r="BZ190" s="48">
        <v>0</v>
      </c>
      <c r="CA190" s="48">
        <v>0</v>
      </c>
      <c r="CB190" s="48">
        <v>0</v>
      </c>
      <c r="CC190" s="48">
        <v>203381</v>
      </c>
      <c r="CD190" s="48">
        <v>0</v>
      </c>
      <c r="CE190" s="48">
        <v>534998</v>
      </c>
      <c r="CF190" s="48">
        <v>39611</v>
      </c>
      <c r="CG190" s="48">
        <v>71101</v>
      </c>
      <c r="CH190" s="48">
        <v>0</v>
      </c>
      <c r="CI190" s="48">
        <v>71101</v>
      </c>
      <c r="CJ190" s="48">
        <v>0</v>
      </c>
      <c r="CK190" s="48">
        <v>0</v>
      </c>
      <c r="CL190" s="48">
        <v>0</v>
      </c>
      <c r="CM190" s="48">
        <v>0</v>
      </c>
      <c r="CN190" s="48">
        <v>0</v>
      </c>
      <c r="CO190" s="48">
        <v>0</v>
      </c>
      <c r="CP190" s="48">
        <v>0</v>
      </c>
      <c r="CQ190" s="48">
        <v>0</v>
      </c>
      <c r="CR190" s="48">
        <v>0</v>
      </c>
      <c r="CS190" s="48">
        <v>0</v>
      </c>
      <c r="CT190" s="48">
        <v>0</v>
      </c>
      <c r="CU190" s="48">
        <v>0</v>
      </c>
      <c r="CV190" s="48">
        <v>0</v>
      </c>
      <c r="CW190" s="48">
        <v>0</v>
      </c>
      <c r="CX190" s="48">
        <v>0</v>
      </c>
      <c r="CY190" s="48">
        <v>0</v>
      </c>
      <c r="CZ190" s="48">
        <v>0</v>
      </c>
      <c r="DA190" s="48">
        <v>0</v>
      </c>
      <c r="DB190" s="48">
        <v>0</v>
      </c>
      <c r="DC190" s="48">
        <v>0</v>
      </c>
      <c r="DD190" s="48">
        <v>0</v>
      </c>
      <c r="DE190" s="48">
        <v>0</v>
      </c>
      <c r="DF190" s="48">
        <v>0</v>
      </c>
      <c r="DG190" s="48">
        <v>0</v>
      </c>
      <c r="DH190" s="48">
        <v>0</v>
      </c>
      <c r="DI190" s="48">
        <v>0</v>
      </c>
      <c r="DJ190" s="48">
        <v>0</v>
      </c>
      <c r="DK190" s="48">
        <v>0</v>
      </c>
      <c r="DL190" s="48">
        <v>0</v>
      </c>
      <c r="DM190" s="48">
        <v>0</v>
      </c>
      <c r="DN190" s="48">
        <v>0</v>
      </c>
      <c r="DO190" s="48">
        <v>0</v>
      </c>
      <c r="DP190" s="48">
        <v>0</v>
      </c>
      <c r="DQ190" s="48">
        <v>0</v>
      </c>
      <c r="DR190" s="48">
        <v>0</v>
      </c>
      <c r="DS190" s="48">
        <v>0</v>
      </c>
      <c r="DU190" s="48">
        <v>11647364</v>
      </c>
      <c r="DV190" s="48">
        <v>0</v>
      </c>
      <c r="DW190" s="48">
        <v>0</v>
      </c>
      <c r="DX190" s="48">
        <v>0</v>
      </c>
      <c r="DY190" s="48">
        <v>0</v>
      </c>
      <c r="DZ190" s="48">
        <v>286.61700000000002</v>
      </c>
      <c r="EA190" s="48">
        <v>463460</v>
      </c>
      <c r="EB190" s="48">
        <v>1617</v>
      </c>
      <c r="EC190" s="48">
        <v>503071</v>
      </c>
      <c r="ED190" s="48">
        <v>0</v>
      </c>
      <c r="EE190" s="48">
        <v>11144293</v>
      </c>
      <c r="EG190" s="48">
        <v>0</v>
      </c>
      <c r="EH190" s="48">
        <v>0</v>
      </c>
      <c r="EI190" s="48">
        <v>0</v>
      </c>
      <c r="EJ190" s="48">
        <v>0</v>
      </c>
      <c r="EK190" s="48">
        <v>0</v>
      </c>
      <c r="EL190" s="48">
        <v>0</v>
      </c>
      <c r="EM190" s="48">
        <v>0</v>
      </c>
      <c r="EN190" s="48">
        <v>0</v>
      </c>
      <c r="EO190" s="48">
        <v>0</v>
      </c>
      <c r="EP190" s="48">
        <v>0</v>
      </c>
      <c r="EQ190" s="48">
        <v>0</v>
      </c>
      <c r="ER190" s="48">
        <v>0</v>
      </c>
      <c r="ES190" s="48">
        <v>0</v>
      </c>
      <c r="ET190" s="48">
        <v>0</v>
      </c>
      <c r="EU190" s="48">
        <v>0</v>
      </c>
      <c r="EV190" s="48">
        <v>0</v>
      </c>
      <c r="EW190" s="48">
        <v>0</v>
      </c>
      <c r="EX190" s="48">
        <v>12251155</v>
      </c>
      <c r="EY190" s="48">
        <v>754903</v>
      </c>
      <c r="EZ190" s="48">
        <v>12290766</v>
      </c>
      <c r="FA190" s="48">
        <v>0</v>
      </c>
      <c r="FB190" s="48">
        <v>0</v>
      </c>
      <c r="FC190" s="48">
        <v>0</v>
      </c>
      <c r="FD190" s="48">
        <v>351959</v>
      </c>
      <c r="FE190" s="48">
        <v>0</v>
      </c>
      <c r="FF190" s="48">
        <v>0</v>
      </c>
      <c r="FG190" s="48">
        <v>0</v>
      </c>
      <c r="FH190" s="48">
        <v>0</v>
      </c>
      <c r="FJ190" s="48">
        <v>0</v>
      </c>
      <c r="FK190" s="48">
        <v>0</v>
      </c>
      <c r="FL190" s="48">
        <v>0</v>
      </c>
      <c r="FM190" s="48">
        <v>0</v>
      </c>
      <c r="FO190" s="48">
        <v>0</v>
      </c>
      <c r="FP190" s="48">
        <v>0</v>
      </c>
      <c r="FQ190" s="48" t="s">
        <v>581</v>
      </c>
      <c r="FR190" s="48">
        <v>1616.635</v>
      </c>
      <c r="FS190" s="48">
        <v>0</v>
      </c>
      <c r="FT190" s="48">
        <v>0</v>
      </c>
      <c r="FU190" s="48">
        <v>0</v>
      </c>
      <c r="FV190" s="48">
        <v>0</v>
      </c>
      <c r="FW190" s="48">
        <v>0</v>
      </c>
      <c r="FX190" s="48">
        <v>0</v>
      </c>
      <c r="FY190" s="48">
        <v>0</v>
      </c>
      <c r="FZ190" s="48">
        <v>0</v>
      </c>
      <c r="GA190" s="48">
        <v>0</v>
      </c>
      <c r="GB190" s="52">
        <v>5.3545445599999998E-2</v>
      </c>
      <c r="GC190" s="52">
        <v>4.68582762E-2</v>
      </c>
      <c r="GD190" s="48">
        <v>0</v>
      </c>
      <c r="GE190" s="48">
        <v>0</v>
      </c>
      <c r="GM190" s="48">
        <v>0</v>
      </c>
      <c r="GN190" s="48">
        <v>0</v>
      </c>
      <c r="GP190" s="48">
        <v>0</v>
      </c>
      <c r="GQ190" s="48">
        <v>0</v>
      </c>
      <c r="GR190" s="48">
        <v>0</v>
      </c>
      <c r="GS190" s="48">
        <v>2350.902</v>
      </c>
      <c r="GT190" s="48">
        <v>12754226</v>
      </c>
      <c r="GU190" s="48">
        <v>0</v>
      </c>
      <c r="GV190" s="48">
        <v>5776546</v>
      </c>
      <c r="GW190" s="48">
        <v>0</v>
      </c>
      <c r="GX190" s="48">
        <v>0</v>
      </c>
      <c r="GY190" s="48">
        <v>0</v>
      </c>
      <c r="GZ190" s="48">
        <v>0</v>
      </c>
      <c r="HA190" s="48">
        <v>0</v>
      </c>
      <c r="HB190" s="48">
        <v>0</v>
      </c>
      <c r="HC190" s="48">
        <v>4804.7056220000004</v>
      </c>
      <c r="HD190" s="48">
        <v>1591.2660000000001</v>
      </c>
      <c r="HE190" s="48">
        <v>1</v>
      </c>
      <c r="HF190" s="48">
        <v>0</v>
      </c>
      <c r="HG190" s="48">
        <v>5078</v>
      </c>
      <c r="HH190" s="48">
        <v>5078</v>
      </c>
      <c r="HI190" s="48">
        <v>1</v>
      </c>
      <c r="HJ190" s="48">
        <v>80.83175</v>
      </c>
      <c r="HK190" s="48">
        <v>0</v>
      </c>
      <c r="HL190" s="48">
        <v>0</v>
      </c>
      <c r="HM190" s="48">
        <v>0</v>
      </c>
      <c r="HN190" s="48">
        <v>0</v>
      </c>
      <c r="HO190" s="48">
        <v>0</v>
      </c>
      <c r="HP190" s="48">
        <v>0</v>
      </c>
      <c r="HQ190" s="48">
        <v>0</v>
      </c>
      <c r="HR190" s="48">
        <v>0</v>
      </c>
      <c r="HS190" s="48">
        <v>0.97309000000000001</v>
      </c>
      <c r="HT190" s="48">
        <v>11295392</v>
      </c>
      <c r="HU190" s="48">
        <v>0</v>
      </c>
      <c r="HV190" s="48">
        <v>0</v>
      </c>
      <c r="HW190" s="48">
        <v>384046</v>
      </c>
      <c r="HX190" s="48">
        <v>192023</v>
      </c>
      <c r="HY190" s="48">
        <v>0</v>
      </c>
      <c r="IA190" s="48">
        <v>0</v>
      </c>
      <c r="IB190" s="48">
        <v>0</v>
      </c>
      <c r="IC190" s="48">
        <v>0</v>
      </c>
      <c r="ID190" s="48">
        <v>0</v>
      </c>
      <c r="IE190" s="48">
        <v>0</v>
      </c>
      <c r="IF190" s="48">
        <v>0</v>
      </c>
      <c r="IG190" s="48">
        <v>0</v>
      </c>
      <c r="IH190" s="48">
        <v>5776546</v>
      </c>
      <c r="II190" s="48">
        <v>503071</v>
      </c>
      <c r="IJ190" s="48">
        <v>6514220</v>
      </c>
      <c r="IK190" s="48">
        <v>0</v>
      </c>
      <c r="IL190" s="48">
        <v>7017291</v>
      </c>
      <c r="IP190" s="48">
        <v>9095</v>
      </c>
      <c r="IQ190" s="48">
        <v>0</v>
      </c>
      <c r="IR190" s="48">
        <v>0</v>
      </c>
      <c r="IS190" s="48">
        <v>0</v>
      </c>
      <c r="IT190" s="48">
        <v>0</v>
      </c>
      <c r="IU190" s="48">
        <v>0</v>
      </c>
      <c r="IV190" s="48">
        <v>1</v>
      </c>
      <c r="IW190" s="48">
        <v>0</v>
      </c>
      <c r="IX190" s="48">
        <v>0</v>
      </c>
    </row>
    <row r="191" spans="1:258" s="48" customFormat="1">
      <c r="A191" s="47">
        <v>220817</v>
      </c>
      <c r="C191" s="48">
        <v>4</v>
      </c>
      <c r="E191" s="48">
        <v>0</v>
      </c>
      <c r="F191" s="48" t="s">
        <v>330</v>
      </c>
      <c r="G191" s="48">
        <v>1</v>
      </c>
      <c r="H191" s="48">
        <v>0</v>
      </c>
      <c r="I191" s="48" t="s">
        <v>537</v>
      </c>
      <c r="J191" s="48">
        <v>0</v>
      </c>
      <c r="L191" s="48">
        <v>12</v>
      </c>
      <c r="M191" s="48" t="s">
        <v>538</v>
      </c>
      <c r="N191" s="48" t="s">
        <v>537</v>
      </c>
      <c r="O191" s="48" t="s">
        <v>537</v>
      </c>
      <c r="P191" s="48">
        <v>0</v>
      </c>
      <c r="R191" s="48">
        <v>423.12599999999998</v>
      </c>
      <c r="S191" s="48">
        <v>0</v>
      </c>
      <c r="T191" s="48">
        <v>0</v>
      </c>
      <c r="U191" s="48">
        <v>0.47299999999999998</v>
      </c>
      <c r="V191" s="48">
        <v>7.66</v>
      </c>
      <c r="W191" s="48">
        <v>7.0000000000000001E-3</v>
      </c>
      <c r="X191" s="48">
        <v>1.387</v>
      </c>
      <c r="Y191" s="48">
        <v>0</v>
      </c>
      <c r="Z191" s="48">
        <v>423.12599999999998</v>
      </c>
      <c r="AA191" s="48">
        <v>0</v>
      </c>
      <c r="AB191" s="48">
        <v>0</v>
      </c>
      <c r="AC191" s="48">
        <v>0</v>
      </c>
      <c r="AD191" s="48">
        <v>17.989999999999998</v>
      </c>
      <c r="AE191" s="48">
        <v>0</v>
      </c>
      <c r="AF191" s="48">
        <v>0</v>
      </c>
      <c r="AG191" s="48">
        <v>0.16700000000000001</v>
      </c>
      <c r="AH191" s="48">
        <v>0</v>
      </c>
      <c r="AI191" s="48">
        <v>0</v>
      </c>
      <c r="AJ191" s="48">
        <v>0</v>
      </c>
      <c r="AK191" s="48">
        <v>0</v>
      </c>
      <c r="AL191" s="48">
        <v>0</v>
      </c>
      <c r="AM191" s="48">
        <v>0</v>
      </c>
      <c r="AN191" s="48">
        <v>0</v>
      </c>
      <c r="AO191" s="48">
        <v>0</v>
      </c>
      <c r="AP191" s="48">
        <v>0</v>
      </c>
      <c r="AQ191" s="48">
        <v>0</v>
      </c>
      <c r="AR191" s="48">
        <v>0</v>
      </c>
      <c r="AS191" s="48">
        <v>0</v>
      </c>
      <c r="AT191" s="48">
        <v>0</v>
      </c>
      <c r="AU191" s="48">
        <v>0</v>
      </c>
      <c r="AV191" s="48">
        <v>0</v>
      </c>
      <c r="AW191" s="48">
        <v>9.5269999999999992</v>
      </c>
      <c r="AX191" s="48">
        <v>29.527000000000001</v>
      </c>
      <c r="AY191" s="48">
        <v>0</v>
      </c>
      <c r="AZ191" s="48">
        <v>0</v>
      </c>
      <c r="BA191" s="48">
        <v>0</v>
      </c>
      <c r="BB191" s="48">
        <v>413.59899999999999</v>
      </c>
      <c r="BC191" s="48">
        <v>215</v>
      </c>
      <c r="BD191" s="48">
        <v>10.164</v>
      </c>
      <c r="BE191" s="48">
        <v>20.876000000000001</v>
      </c>
      <c r="BF191" s="48">
        <v>0</v>
      </c>
      <c r="BG191" s="48">
        <v>0</v>
      </c>
      <c r="BH191" s="48">
        <v>0</v>
      </c>
      <c r="BI191" s="48">
        <v>1</v>
      </c>
      <c r="BJ191" s="48">
        <v>0</v>
      </c>
      <c r="BK191" s="48">
        <v>5078</v>
      </c>
      <c r="BL191" s="48">
        <v>6152</v>
      </c>
      <c r="BM191" s="48">
        <v>2544461</v>
      </c>
      <c r="BN191" s="48">
        <v>0</v>
      </c>
      <c r="BO191" s="48">
        <v>126186</v>
      </c>
      <c r="BP191" s="48">
        <v>6253</v>
      </c>
      <c r="BQ191" s="48">
        <v>0</v>
      </c>
      <c r="BR191" s="48">
        <v>6253</v>
      </c>
      <c r="BS191" s="48">
        <v>0</v>
      </c>
      <c r="BT191" s="48">
        <v>264536</v>
      </c>
      <c r="BU191" s="48">
        <v>0</v>
      </c>
      <c r="BV191" s="48">
        <v>264536</v>
      </c>
      <c r="BW191" s="48">
        <v>0</v>
      </c>
      <c r="BX191" s="48">
        <v>181650</v>
      </c>
      <c r="BY191" s="48">
        <v>0</v>
      </c>
      <c r="BZ191" s="48">
        <v>0</v>
      </c>
      <c r="CA191" s="48">
        <v>0</v>
      </c>
      <c r="CB191" s="48">
        <v>0</v>
      </c>
      <c r="CC191" s="48">
        <v>1130</v>
      </c>
      <c r="CD191" s="48">
        <v>0</v>
      </c>
      <c r="CE191" s="48">
        <v>182780</v>
      </c>
      <c r="CF191" s="48">
        <v>4947</v>
      </c>
      <c r="CG191" s="48">
        <v>0</v>
      </c>
      <c r="CH191" s="48">
        <v>0</v>
      </c>
      <c r="CI191" s="48">
        <v>0</v>
      </c>
      <c r="CJ191" s="48">
        <v>0</v>
      </c>
      <c r="CK191" s="48">
        <v>15411</v>
      </c>
      <c r="CL191" s="48">
        <v>0</v>
      </c>
      <c r="CM191" s="48">
        <v>15411</v>
      </c>
      <c r="CN191" s="48">
        <v>0</v>
      </c>
      <c r="CO191" s="48">
        <v>0</v>
      </c>
      <c r="CP191" s="48">
        <v>0</v>
      </c>
      <c r="CQ191" s="48">
        <v>0</v>
      </c>
      <c r="CR191" s="48">
        <v>0</v>
      </c>
      <c r="CS191" s="48">
        <v>0</v>
      </c>
      <c r="CT191" s="48">
        <v>0</v>
      </c>
      <c r="CU191" s="48">
        <v>0</v>
      </c>
      <c r="CV191" s="48">
        <v>0</v>
      </c>
      <c r="CW191" s="48">
        <v>0</v>
      </c>
      <c r="CX191" s="48">
        <v>0</v>
      </c>
      <c r="CY191" s="48">
        <v>0</v>
      </c>
      <c r="CZ191" s="48">
        <v>0</v>
      </c>
      <c r="DA191" s="48">
        <v>0</v>
      </c>
      <c r="DB191" s="48">
        <v>0</v>
      </c>
      <c r="DC191" s="48">
        <v>0</v>
      </c>
      <c r="DD191" s="48">
        <v>0</v>
      </c>
      <c r="DE191" s="48">
        <v>0</v>
      </c>
      <c r="DF191" s="48">
        <v>0</v>
      </c>
      <c r="DG191" s="48">
        <v>0</v>
      </c>
      <c r="DH191" s="48">
        <v>0</v>
      </c>
      <c r="DI191" s="48">
        <v>0</v>
      </c>
      <c r="DJ191" s="48">
        <v>0</v>
      </c>
      <c r="DK191" s="48">
        <v>0</v>
      </c>
      <c r="DL191" s="48">
        <v>0</v>
      </c>
      <c r="DM191" s="48">
        <v>0</v>
      </c>
      <c r="DN191" s="48">
        <v>0</v>
      </c>
      <c r="DO191" s="48">
        <v>0</v>
      </c>
      <c r="DP191" s="48">
        <v>0</v>
      </c>
      <c r="DQ191" s="48">
        <v>0</v>
      </c>
      <c r="DR191" s="48">
        <v>0</v>
      </c>
      <c r="DS191" s="48">
        <v>0</v>
      </c>
      <c r="DU191" s="48">
        <v>3018388</v>
      </c>
      <c r="DV191" s="48">
        <v>0</v>
      </c>
      <c r="DW191" s="48">
        <v>0</v>
      </c>
      <c r="DX191" s="48">
        <v>0</v>
      </c>
      <c r="DY191" s="48">
        <v>0</v>
      </c>
      <c r="DZ191" s="48">
        <v>286.61700000000002</v>
      </c>
      <c r="EA191" s="48">
        <v>121239</v>
      </c>
      <c r="EB191" s="48">
        <v>423</v>
      </c>
      <c r="EC191" s="48">
        <v>126186</v>
      </c>
      <c r="ED191" s="48">
        <v>0</v>
      </c>
      <c r="EE191" s="48">
        <v>2892202</v>
      </c>
      <c r="EG191" s="48">
        <v>0</v>
      </c>
      <c r="EH191" s="48">
        <v>0</v>
      </c>
      <c r="EI191" s="48">
        <v>0</v>
      </c>
      <c r="EJ191" s="48">
        <v>0</v>
      </c>
      <c r="EK191" s="48">
        <v>0</v>
      </c>
      <c r="EL191" s="48">
        <v>0</v>
      </c>
      <c r="EM191" s="48">
        <v>0</v>
      </c>
      <c r="EN191" s="48">
        <v>0</v>
      </c>
      <c r="EO191" s="48">
        <v>0</v>
      </c>
      <c r="EP191" s="48">
        <v>0</v>
      </c>
      <c r="EQ191" s="48">
        <v>0</v>
      </c>
      <c r="ER191" s="48">
        <v>0</v>
      </c>
      <c r="ES191" s="48">
        <v>0</v>
      </c>
      <c r="ET191" s="48">
        <v>0</v>
      </c>
      <c r="EU191" s="48">
        <v>0</v>
      </c>
      <c r="EV191" s="48">
        <v>0</v>
      </c>
      <c r="EW191" s="48">
        <v>0</v>
      </c>
      <c r="EX191" s="48">
        <v>3179550</v>
      </c>
      <c r="EY191" s="48">
        <v>195977</v>
      </c>
      <c r="EZ191" s="48">
        <v>3184497</v>
      </c>
      <c r="FA191" s="48">
        <v>0</v>
      </c>
      <c r="FB191" s="48">
        <v>0</v>
      </c>
      <c r="FC191" s="48">
        <v>0</v>
      </c>
      <c r="FD191" s="48">
        <v>91371</v>
      </c>
      <c r="FE191" s="48">
        <v>0</v>
      </c>
      <c r="FF191" s="48">
        <v>0</v>
      </c>
      <c r="FG191" s="48">
        <v>0</v>
      </c>
      <c r="FH191" s="48">
        <v>0</v>
      </c>
      <c r="FJ191" s="48">
        <v>0</v>
      </c>
      <c r="FK191" s="48">
        <v>0</v>
      </c>
      <c r="FL191" s="48">
        <v>0</v>
      </c>
      <c r="FM191" s="48">
        <v>0</v>
      </c>
      <c r="FO191" s="48">
        <v>0</v>
      </c>
      <c r="FP191" s="48">
        <v>0</v>
      </c>
      <c r="FQ191" s="48" t="s">
        <v>582</v>
      </c>
      <c r="FR191" s="48">
        <v>423.12599999999998</v>
      </c>
      <c r="FS191" s="48">
        <v>0</v>
      </c>
      <c r="FT191" s="48">
        <v>0</v>
      </c>
      <c r="FU191" s="48">
        <v>0</v>
      </c>
      <c r="FV191" s="48">
        <v>0</v>
      </c>
      <c r="FW191" s="48">
        <v>0</v>
      </c>
      <c r="FX191" s="48">
        <v>0</v>
      </c>
      <c r="FY191" s="48">
        <v>0</v>
      </c>
      <c r="FZ191" s="48">
        <v>0</v>
      </c>
      <c r="GA191" s="48">
        <v>0</v>
      </c>
      <c r="GB191" s="52">
        <v>5.3545445599999998E-2</v>
      </c>
      <c r="GC191" s="52">
        <v>4.68582762E-2</v>
      </c>
      <c r="GD191" s="48">
        <v>0</v>
      </c>
      <c r="GE191" s="48">
        <v>0</v>
      </c>
      <c r="GM191" s="48">
        <v>0</v>
      </c>
      <c r="GN191" s="48">
        <v>0</v>
      </c>
      <c r="GP191" s="48">
        <v>0</v>
      </c>
      <c r="GQ191" s="48">
        <v>0</v>
      </c>
      <c r="GR191" s="48">
        <v>0</v>
      </c>
      <c r="GS191" s="48">
        <v>610.30799999999999</v>
      </c>
      <c r="GT191" s="48">
        <v>3305736</v>
      </c>
      <c r="GU191" s="48">
        <v>0</v>
      </c>
      <c r="GV191" s="48">
        <v>2211405</v>
      </c>
      <c r="GW191" s="48">
        <v>0</v>
      </c>
      <c r="GX191" s="48">
        <v>0</v>
      </c>
      <c r="GY191" s="48">
        <v>0</v>
      </c>
      <c r="GZ191" s="48">
        <v>0</v>
      </c>
      <c r="HA191" s="48">
        <v>0</v>
      </c>
      <c r="HB191" s="48">
        <v>0</v>
      </c>
      <c r="HC191" s="48">
        <v>4804.7056220000004</v>
      </c>
      <c r="HD191" s="48">
        <v>413.59899999999999</v>
      </c>
      <c r="HE191" s="48">
        <v>1</v>
      </c>
      <c r="HF191" s="48">
        <v>0</v>
      </c>
      <c r="HG191" s="48">
        <v>5078</v>
      </c>
      <c r="HH191" s="48">
        <v>5078</v>
      </c>
      <c r="HI191" s="48">
        <v>1</v>
      </c>
      <c r="HJ191" s="48">
        <v>21.156300000000002</v>
      </c>
      <c r="HK191" s="48">
        <v>0</v>
      </c>
      <c r="HL191" s="48">
        <v>0</v>
      </c>
      <c r="HM191" s="48">
        <v>0</v>
      </c>
      <c r="HN191" s="48">
        <v>0</v>
      </c>
      <c r="HO191" s="48">
        <v>0</v>
      </c>
      <c r="HP191" s="48">
        <v>0</v>
      </c>
      <c r="HQ191" s="48">
        <v>0</v>
      </c>
      <c r="HR191" s="48">
        <v>0</v>
      </c>
      <c r="HS191" s="48">
        <v>0.97309000000000001</v>
      </c>
      <c r="HT191" s="48">
        <v>2932350</v>
      </c>
      <c r="HU191" s="48">
        <v>0</v>
      </c>
      <c r="HV191" s="48">
        <v>0</v>
      </c>
      <c r="HW191" s="48">
        <v>384046</v>
      </c>
      <c r="HX191" s="48">
        <v>192023</v>
      </c>
      <c r="HY191" s="48">
        <v>0</v>
      </c>
      <c r="IA191" s="48">
        <v>0</v>
      </c>
      <c r="IB191" s="48">
        <v>0</v>
      </c>
      <c r="IC191" s="48">
        <v>0</v>
      </c>
      <c r="ID191" s="48">
        <v>0</v>
      </c>
      <c r="IE191" s="48">
        <v>0</v>
      </c>
      <c r="IF191" s="48">
        <v>0</v>
      </c>
      <c r="IG191" s="48">
        <v>0</v>
      </c>
      <c r="IH191" s="48">
        <v>2211405</v>
      </c>
      <c r="II191" s="48">
        <v>126186</v>
      </c>
      <c r="IJ191" s="48">
        <v>973092</v>
      </c>
      <c r="IK191" s="48">
        <v>0</v>
      </c>
      <c r="IL191" s="48">
        <v>1099278</v>
      </c>
      <c r="IP191" s="48">
        <v>9095</v>
      </c>
      <c r="IQ191" s="48">
        <v>0</v>
      </c>
      <c r="IR191" s="48">
        <v>0</v>
      </c>
      <c r="IS191" s="48">
        <v>0</v>
      </c>
      <c r="IT191" s="48">
        <v>0</v>
      </c>
      <c r="IU191" s="48">
        <v>0</v>
      </c>
      <c r="IV191" s="48">
        <v>1</v>
      </c>
      <c r="IW191" s="48">
        <v>0</v>
      </c>
      <c r="IX191" s="48">
        <v>0</v>
      </c>
    </row>
    <row r="192" spans="1:258" s="48" customFormat="1">
      <c r="A192" s="47">
        <v>220818</v>
      </c>
      <c r="C192" s="48">
        <v>4</v>
      </c>
      <c r="E192" s="48">
        <v>0</v>
      </c>
      <c r="F192" s="48" t="s">
        <v>330</v>
      </c>
      <c r="G192" s="48">
        <v>1</v>
      </c>
      <c r="H192" s="48">
        <v>0</v>
      </c>
      <c r="I192" s="48" t="s">
        <v>537</v>
      </c>
      <c r="J192" s="48">
        <v>0</v>
      </c>
      <c r="L192" s="48">
        <v>12</v>
      </c>
      <c r="M192" s="48" t="s">
        <v>538</v>
      </c>
      <c r="N192" s="48" t="s">
        <v>537</v>
      </c>
      <c r="O192" s="48" t="s">
        <v>537</v>
      </c>
      <c r="P192" s="48">
        <v>0</v>
      </c>
      <c r="R192" s="48">
        <v>540.40700000000004</v>
      </c>
      <c r="S192" s="48">
        <v>0</v>
      </c>
      <c r="T192" s="48">
        <v>0</v>
      </c>
      <c r="U192" s="48">
        <v>0.20899999999999999</v>
      </c>
      <c r="V192" s="48">
        <v>1.0489999999999999</v>
      </c>
      <c r="W192" s="48">
        <v>0</v>
      </c>
      <c r="X192" s="48">
        <v>0</v>
      </c>
      <c r="Y192" s="48">
        <v>0</v>
      </c>
      <c r="Z192" s="48">
        <v>540.40700000000004</v>
      </c>
      <c r="AA192" s="48">
        <v>0</v>
      </c>
      <c r="AB192" s="48">
        <v>0</v>
      </c>
      <c r="AC192" s="48">
        <v>0</v>
      </c>
      <c r="AD192" s="48">
        <v>0</v>
      </c>
      <c r="AE192" s="48">
        <v>0</v>
      </c>
      <c r="AF192" s="48">
        <v>0</v>
      </c>
      <c r="AG192" s="48">
        <v>10.199</v>
      </c>
      <c r="AH192" s="48">
        <v>0</v>
      </c>
      <c r="AI192" s="48">
        <v>0</v>
      </c>
      <c r="AJ192" s="48">
        <v>0</v>
      </c>
      <c r="AK192" s="48">
        <v>0</v>
      </c>
      <c r="AL192" s="48">
        <v>0</v>
      </c>
      <c r="AM192" s="48">
        <v>0</v>
      </c>
      <c r="AN192" s="48">
        <v>0</v>
      </c>
      <c r="AO192" s="48">
        <v>0</v>
      </c>
      <c r="AP192" s="48">
        <v>0</v>
      </c>
      <c r="AQ192" s="48">
        <v>0</v>
      </c>
      <c r="AR192" s="48">
        <v>0</v>
      </c>
      <c r="AS192" s="48">
        <v>0</v>
      </c>
      <c r="AT192" s="48">
        <v>0</v>
      </c>
      <c r="AU192" s="48">
        <v>0</v>
      </c>
      <c r="AV192" s="48">
        <v>0</v>
      </c>
      <c r="AW192" s="48">
        <v>1.258</v>
      </c>
      <c r="AX192" s="48">
        <v>4.1920000000000002</v>
      </c>
      <c r="AY192" s="48">
        <v>0</v>
      </c>
      <c r="AZ192" s="48">
        <v>0</v>
      </c>
      <c r="BA192" s="48">
        <v>0</v>
      </c>
      <c r="BB192" s="48">
        <v>539.149</v>
      </c>
      <c r="BC192" s="48">
        <v>562</v>
      </c>
      <c r="BD192" s="48">
        <v>0</v>
      </c>
      <c r="BE192" s="48">
        <v>0</v>
      </c>
      <c r="BF192" s="48">
        <v>0</v>
      </c>
      <c r="BG192" s="48">
        <v>0</v>
      </c>
      <c r="BH192" s="48">
        <v>0</v>
      </c>
      <c r="BI192" s="48">
        <v>1</v>
      </c>
      <c r="BJ192" s="48">
        <v>0</v>
      </c>
      <c r="BK192" s="48">
        <v>5078</v>
      </c>
      <c r="BL192" s="48">
        <v>6152</v>
      </c>
      <c r="BM192" s="48">
        <v>3316845</v>
      </c>
      <c r="BN192" s="48">
        <v>0</v>
      </c>
      <c r="BO192" s="48">
        <v>154773</v>
      </c>
      <c r="BP192" s="48">
        <v>0</v>
      </c>
      <c r="BQ192" s="48">
        <v>0</v>
      </c>
      <c r="BR192" s="48">
        <v>0</v>
      </c>
      <c r="BS192" s="48">
        <v>0</v>
      </c>
      <c r="BT192" s="48">
        <v>691485</v>
      </c>
      <c r="BU192" s="48">
        <v>0</v>
      </c>
      <c r="BV192" s="48">
        <v>691485</v>
      </c>
      <c r="BW192" s="48">
        <v>0</v>
      </c>
      <c r="BX192" s="48">
        <v>25789</v>
      </c>
      <c r="BY192" s="48">
        <v>0</v>
      </c>
      <c r="BZ192" s="48">
        <v>0</v>
      </c>
      <c r="CA192" s="48">
        <v>0</v>
      </c>
      <c r="CB192" s="48">
        <v>0</v>
      </c>
      <c r="CC192" s="48">
        <v>69019</v>
      </c>
      <c r="CD192" s="48">
        <v>0</v>
      </c>
      <c r="CE192" s="48">
        <v>94808</v>
      </c>
      <c r="CF192" s="48">
        <v>0</v>
      </c>
      <c r="CG192" s="48">
        <v>0</v>
      </c>
      <c r="CH192" s="48">
        <v>0</v>
      </c>
      <c r="CI192" s="48">
        <v>0</v>
      </c>
      <c r="CJ192" s="48">
        <v>0</v>
      </c>
      <c r="CK192" s="48">
        <v>0</v>
      </c>
      <c r="CL192" s="48">
        <v>0</v>
      </c>
      <c r="CM192" s="48">
        <v>0</v>
      </c>
      <c r="CN192" s="48">
        <v>0</v>
      </c>
      <c r="CO192" s="48">
        <v>0</v>
      </c>
      <c r="CP192" s="48">
        <v>0</v>
      </c>
      <c r="CQ192" s="48">
        <v>0</v>
      </c>
      <c r="CR192" s="48">
        <v>0</v>
      </c>
      <c r="CS192" s="48">
        <v>0</v>
      </c>
      <c r="CT192" s="48">
        <v>0</v>
      </c>
      <c r="CU192" s="48">
        <v>0</v>
      </c>
      <c r="CV192" s="48">
        <v>0</v>
      </c>
      <c r="CW192" s="48">
        <v>0</v>
      </c>
      <c r="CX192" s="48">
        <v>0</v>
      </c>
      <c r="CY192" s="48">
        <v>0</v>
      </c>
      <c r="CZ192" s="48">
        <v>0</v>
      </c>
      <c r="DA192" s="48">
        <v>0</v>
      </c>
      <c r="DB192" s="48">
        <v>0</v>
      </c>
      <c r="DC192" s="48">
        <v>0</v>
      </c>
      <c r="DD192" s="48">
        <v>0</v>
      </c>
      <c r="DE192" s="48">
        <v>0</v>
      </c>
      <c r="DF192" s="48">
        <v>0</v>
      </c>
      <c r="DG192" s="48">
        <v>0</v>
      </c>
      <c r="DH192" s="48">
        <v>0</v>
      </c>
      <c r="DI192" s="48">
        <v>0</v>
      </c>
      <c r="DJ192" s="48">
        <v>0</v>
      </c>
      <c r="DK192" s="48">
        <v>0</v>
      </c>
      <c r="DL192" s="48">
        <v>0</v>
      </c>
      <c r="DM192" s="48">
        <v>0</v>
      </c>
      <c r="DN192" s="48">
        <v>0</v>
      </c>
      <c r="DO192" s="48">
        <v>0</v>
      </c>
      <c r="DP192" s="48">
        <v>0</v>
      </c>
      <c r="DQ192" s="48">
        <v>0</v>
      </c>
      <c r="DR192" s="48">
        <v>0</v>
      </c>
      <c r="DS192" s="48">
        <v>0</v>
      </c>
      <c r="DU192" s="48">
        <v>4103138</v>
      </c>
      <c r="DV192" s="48">
        <v>0</v>
      </c>
      <c r="DW192" s="48">
        <v>0</v>
      </c>
      <c r="DX192" s="48">
        <v>0</v>
      </c>
      <c r="DY192" s="48">
        <v>0</v>
      </c>
      <c r="DZ192" s="48">
        <v>286.61700000000002</v>
      </c>
      <c r="EA192" s="48">
        <v>154773</v>
      </c>
      <c r="EB192" s="48">
        <v>540</v>
      </c>
      <c r="EC192" s="48">
        <v>154773</v>
      </c>
      <c r="ED192" s="48">
        <v>0</v>
      </c>
      <c r="EE192" s="48">
        <v>3948365</v>
      </c>
      <c r="EG192" s="48">
        <v>0</v>
      </c>
      <c r="EH192" s="48">
        <v>0</v>
      </c>
      <c r="EI192" s="48">
        <v>0</v>
      </c>
      <c r="EJ192" s="48">
        <v>0</v>
      </c>
      <c r="EK192" s="48">
        <v>0</v>
      </c>
      <c r="EL192" s="48">
        <v>0</v>
      </c>
      <c r="EM192" s="48">
        <v>0</v>
      </c>
      <c r="EN192" s="48">
        <v>0</v>
      </c>
      <c r="EO192" s="48">
        <v>0</v>
      </c>
      <c r="EP192" s="48">
        <v>0</v>
      </c>
      <c r="EQ192" s="48">
        <v>0</v>
      </c>
      <c r="ER192" s="48">
        <v>0</v>
      </c>
      <c r="ES192" s="48">
        <v>0</v>
      </c>
      <c r="ET192" s="48">
        <v>0</v>
      </c>
      <c r="EU192" s="48">
        <v>0</v>
      </c>
      <c r="EV192" s="48">
        <v>0</v>
      </c>
      <c r="EW192" s="48">
        <v>0</v>
      </c>
      <c r="EX192" s="48">
        <v>4339621</v>
      </c>
      <c r="EY192" s="48">
        <v>266845</v>
      </c>
      <c r="EZ192" s="48">
        <v>4339621</v>
      </c>
      <c r="FA192" s="48">
        <v>0</v>
      </c>
      <c r="FB192" s="48">
        <v>0</v>
      </c>
      <c r="FC192" s="48">
        <v>0</v>
      </c>
      <c r="FD192" s="48">
        <v>124411</v>
      </c>
      <c r="FE192" s="48">
        <v>0</v>
      </c>
      <c r="FF192" s="48">
        <v>0</v>
      </c>
      <c r="FG192" s="48">
        <v>0</v>
      </c>
      <c r="FH192" s="48">
        <v>0</v>
      </c>
      <c r="FJ192" s="48">
        <v>0</v>
      </c>
      <c r="FK192" s="48">
        <v>0</v>
      </c>
      <c r="FL192" s="48">
        <v>0</v>
      </c>
      <c r="FM192" s="48">
        <v>0</v>
      </c>
      <c r="FO192" s="48">
        <v>0</v>
      </c>
      <c r="FP192" s="48">
        <v>0</v>
      </c>
      <c r="FQ192" s="48" t="s">
        <v>384</v>
      </c>
      <c r="FR192" s="48">
        <v>540.40700000000004</v>
      </c>
      <c r="FS192" s="48">
        <v>0</v>
      </c>
      <c r="FT192" s="48">
        <v>0</v>
      </c>
      <c r="FU192" s="48">
        <v>0</v>
      </c>
      <c r="FV192" s="48">
        <v>0</v>
      </c>
      <c r="FW192" s="48">
        <v>0</v>
      </c>
      <c r="FX192" s="48">
        <v>0</v>
      </c>
      <c r="FY192" s="48">
        <v>0</v>
      </c>
      <c r="FZ192" s="48">
        <v>0</v>
      </c>
      <c r="GA192" s="48">
        <v>0</v>
      </c>
      <c r="GB192" s="52">
        <v>5.3545445599999998E-2</v>
      </c>
      <c r="GC192" s="52">
        <v>4.68582762E-2</v>
      </c>
      <c r="GD192" s="48">
        <v>0</v>
      </c>
      <c r="GE192" s="48">
        <v>0</v>
      </c>
      <c r="GM192" s="48">
        <v>0</v>
      </c>
      <c r="GN192" s="48">
        <v>0</v>
      </c>
      <c r="GP192" s="48">
        <v>0</v>
      </c>
      <c r="GQ192" s="48">
        <v>0</v>
      </c>
      <c r="GR192" s="48">
        <v>0</v>
      </c>
      <c r="GS192" s="48">
        <v>831.00300000000004</v>
      </c>
      <c r="GT192" s="48">
        <v>4494394</v>
      </c>
      <c r="GU192" s="48">
        <v>0</v>
      </c>
      <c r="GV192" s="48">
        <v>4393811</v>
      </c>
      <c r="GW192" s="48">
        <v>0</v>
      </c>
      <c r="GX192" s="48">
        <v>0</v>
      </c>
      <c r="GY192" s="48">
        <v>0</v>
      </c>
      <c r="GZ192" s="48">
        <v>0</v>
      </c>
      <c r="HA192" s="48">
        <v>0</v>
      </c>
      <c r="HB192" s="48">
        <v>0</v>
      </c>
      <c r="HC192" s="48">
        <v>4804.7056220000004</v>
      </c>
      <c r="HD192" s="48">
        <v>539.149</v>
      </c>
      <c r="HE192" s="48">
        <v>1</v>
      </c>
      <c r="HF192" s="48">
        <v>0</v>
      </c>
      <c r="HG192" s="48">
        <v>5078</v>
      </c>
      <c r="HH192" s="48">
        <v>5078</v>
      </c>
      <c r="HI192" s="48">
        <v>1</v>
      </c>
      <c r="HJ192" s="48">
        <v>27.020350000000001</v>
      </c>
      <c r="HK192" s="48">
        <v>0</v>
      </c>
      <c r="HL192" s="48">
        <v>0</v>
      </c>
      <c r="HM192" s="48">
        <v>0</v>
      </c>
      <c r="HN192" s="48">
        <v>0</v>
      </c>
      <c r="HO192" s="48">
        <v>0</v>
      </c>
      <c r="HP192" s="48">
        <v>0</v>
      </c>
      <c r="HQ192" s="48">
        <v>0</v>
      </c>
      <c r="HR192" s="48">
        <v>0</v>
      </c>
      <c r="HS192" s="48">
        <v>0.97309000000000001</v>
      </c>
      <c r="HT192" s="48">
        <v>3992724</v>
      </c>
      <c r="HU192" s="48">
        <v>0</v>
      </c>
      <c r="HV192" s="48">
        <v>0</v>
      </c>
      <c r="HW192" s="48">
        <v>384046</v>
      </c>
      <c r="HX192" s="48">
        <v>192023</v>
      </c>
      <c r="HY192" s="48">
        <v>0</v>
      </c>
      <c r="IA192" s="48">
        <v>0</v>
      </c>
      <c r="IB192" s="48">
        <v>0</v>
      </c>
      <c r="IC192" s="48">
        <v>0</v>
      </c>
      <c r="ID192" s="48">
        <v>0</v>
      </c>
      <c r="IE192" s="48">
        <v>0</v>
      </c>
      <c r="IF192" s="48">
        <v>0</v>
      </c>
      <c r="IG192" s="48">
        <v>0</v>
      </c>
      <c r="IH192" s="48">
        <v>4393811</v>
      </c>
      <c r="II192" s="48">
        <v>154773</v>
      </c>
      <c r="IJ192" s="48">
        <v>-54190</v>
      </c>
      <c r="IK192" s="48">
        <v>0</v>
      </c>
      <c r="IL192" s="48">
        <v>100583</v>
      </c>
      <c r="IP192" s="48">
        <v>9095</v>
      </c>
      <c r="IQ192" s="48">
        <v>0</v>
      </c>
      <c r="IR192" s="48">
        <v>0</v>
      </c>
      <c r="IS192" s="48">
        <v>0</v>
      </c>
      <c r="IT192" s="48">
        <v>0</v>
      </c>
      <c r="IU192" s="48">
        <v>0</v>
      </c>
      <c r="IV192" s="48">
        <v>1</v>
      </c>
      <c r="IW192" s="48">
        <v>0</v>
      </c>
      <c r="IX192" s="48">
        <v>0</v>
      </c>
    </row>
    <row r="193" spans="1:258" s="48" customFormat="1">
      <c r="A193" s="47">
        <v>220825</v>
      </c>
      <c r="C193" s="48">
        <v>4</v>
      </c>
      <c r="E193" s="48">
        <v>0</v>
      </c>
      <c r="F193" s="48" t="s">
        <v>330</v>
      </c>
      <c r="G193" s="48">
        <v>1</v>
      </c>
      <c r="H193" s="48">
        <v>0</v>
      </c>
      <c r="I193" s="48" t="s">
        <v>537</v>
      </c>
      <c r="J193" s="48">
        <v>0</v>
      </c>
      <c r="L193" s="48">
        <v>12</v>
      </c>
      <c r="M193" s="48" t="s">
        <v>538</v>
      </c>
      <c r="N193" s="48" t="s">
        <v>537</v>
      </c>
      <c r="O193" s="48" t="s">
        <v>537</v>
      </c>
      <c r="P193" s="48">
        <v>0</v>
      </c>
      <c r="R193" s="48">
        <v>0</v>
      </c>
      <c r="S193" s="48">
        <v>0</v>
      </c>
      <c r="T193" s="48">
        <v>0</v>
      </c>
      <c r="U193" s="48">
        <v>0</v>
      </c>
      <c r="V193" s="48">
        <v>0</v>
      </c>
      <c r="W193" s="48">
        <v>0</v>
      </c>
      <c r="X193" s="48">
        <v>0</v>
      </c>
      <c r="Y193" s="48">
        <v>0</v>
      </c>
      <c r="Z193" s="48">
        <v>0</v>
      </c>
      <c r="AA193" s="48">
        <v>0</v>
      </c>
      <c r="AB193" s="48">
        <v>0</v>
      </c>
      <c r="AC193" s="48">
        <v>0</v>
      </c>
      <c r="AD193" s="48">
        <v>0</v>
      </c>
      <c r="AE193" s="48">
        <v>0</v>
      </c>
      <c r="AF193" s="48">
        <v>0</v>
      </c>
      <c r="AG193" s="48">
        <v>0</v>
      </c>
      <c r="AH193" s="48">
        <v>0</v>
      </c>
      <c r="AI193" s="48">
        <v>0</v>
      </c>
      <c r="AJ193" s="48">
        <v>0</v>
      </c>
      <c r="AK193" s="48">
        <v>0</v>
      </c>
      <c r="AL193" s="48">
        <v>0</v>
      </c>
      <c r="AM193" s="48">
        <v>0</v>
      </c>
      <c r="AN193" s="48">
        <v>0</v>
      </c>
      <c r="AO193" s="48">
        <v>0</v>
      </c>
      <c r="AP193" s="48">
        <v>0</v>
      </c>
      <c r="AQ193" s="48">
        <v>0</v>
      </c>
      <c r="AR193" s="48">
        <v>0</v>
      </c>
      <c r="AS193" s="48">
        <v>0</v>
      </c>
      <c r="AT193" s="48">
        <v>0</v>
      </c>
      <c r="AU193" s="48">
        <v>0</v>
      </c>
      <c r="AV193" s="48">
        <v>0</v>
      </c>
      <c r="AW193" s="48">
        <v>0</v>
      </c>
      <c r="AX193" s="48">
        <v>0</v>
      </c>
      <c r="AY193" s="48">
        <v>0</v>
      </c>
      <c r="AZ193" s="48">
        <v>0</v>
      </c>
      <c r="BA193" s="48">
        <v>0</v>
      </c>
      <c r="BB193" s="48">
        <v>0</v>
      </c>
      <c r="BC193" s="48">
        <v>0</v>
      </c>
      <c r="BD193" s="48">
        <v>0</v>
      </c>
      <c r="BE193" s="48">
        <v>0</v>
      </c>
      <c r="BF193" s="48">
        <v>0</v>
      </c>
      <c r="BG193" s="48">
        <v>0</v>
      </c>
      <c r="BH193" s="48">
        <v>0</v>
      </c>
      <c r="BI193" s="48">
        <v>1</v>
      </c>
      <c r="BJ193" s="48">
        <v>0</v>
      </c>
      <c r="BK193" s="48">
        <v>5078</v>
      </c>
      <c r="BL193" s="48">
        <v>6152</v>
      </c>
      <c r="BM193" s="48">
        <v>0</v>
      </c>
      <c r="BN193" s="48">
        <v>0</v>
      </c>
      <c r="BO193" s="48">
        <v>0</v>
      </c>
      <c r="BP193" s="48">
        <v>0</v>
      </c>
      <c r="BQ193" s="48">
        <v>0</v>
      </c>
      <c r="BR193" s="48">
        <v>0</v>
      </c>
      <c r="BS193" s="48">
        <v>0</v>
      </c>
      <c r="BT193" s="48">
        <v>0</v>
      </c>
      <c r="BU193" s="48">
        <v>0</v>
      </c>
      <c r="BV193" s="48">
        <v>0</v>
      </c>
      <c r="BW193" s="48">
        <v>0</v>
      </c>
      <c r="BX193" s="48">
        <v>0</v>
      </c>
      <c r="BY193" s="48">
        <v>0</v>
      </c>
      <c r="BZ193" s="48">
        <v>0</v>
      </c>
      <c r="CA193" s="48">
        <v>0</v>
      </c>
      <c r="CB193" s="48">
        <v>0</v>
      </c>
      <c r="CC193" s="48">
        <v>0</v>
      </c>
      <c r="CD193" s="48">
        <v>0</v>
      </c>
      <c r="CE193" s="48">
        <v>0</v>
      </c>
      <c r="CF193" s="48">
        <v>0</v>
      </c>
      <c r="CG193" s="48">
        <v>0</v>
      </c>
      <c r="CH193" s="48">
        <v>0</v>
      </c>
      <c r="CI193" s="48">
        <v>0</v>
      </c>
      <c r="CJ193" s="48">
        <v>0</v>
      </c>
      <c r="CK193" s="48">
        <v>0</v>
      </c>
      <c r="CL193" s="48">
        <v>0</v>
      </c>
      <c r="CM193" s="48">
        <v>0</v>
      </c>
      <c r="CN193" s="48">
        <v>0</v>
      </c>
      <c r="CO193" s="48">
        <v>0</v>
      </c>
      <c r="CP193" s="48">
        <v>0</v>
      </c>
      <c r="CQ193" s="48">
        <v>0</v>
      </c>
      <c r="CR193" s="48">
        <v>0</v>
      </c>
      <c r="CS193" s="48">
        <v>0</v>
      </c>
      <c r="CT193" s="48">
        <v>0</v>
      </c>
      <c r="CU193" s="48">
        <v>0</v>
      </c>
      <c r="CV193" s="48">
        <v>0</v>
      </c>
      <c r="CW193" s="48">
        <v>0</v>
      </c>
      <c r="CX193" s="48">
        <v>0</v>
      </c>
      <c r="CY193" s="48">
        <v>0</v>
      </c>
      <c r="CZ193" s="48">
        <v>0</v>
      </c>
      <c r="DA193" s="48">
        <v>0</v>
      </c>
      <c r="DB193" s="48">
        <v>0</v>
      </c>
      <c r="DC193" s="48">
        <v>0</v>
      </c>
      <c r="DD193" s="48">
        <v>0</v>
      </c>
      <c r="DE193" s="48">
        <v>0</v>
      </c>
      <c r="DF193" s="48">
        <v>0</v>
      </c>
      <c r="DG193" s="48">
        <v>0</v>
      </c>
      <c r="DH193" s="48">
        <v>0</v>
      </c>
      <c r="DI193" s="48">
        <v>0</v>
      </c>
      <c r="DJ193" s="48">
        <v>0</v>
      </c>
      <c r="DK193" s="48">
        <v>0</v>
      </c>
      <c r="DL193" s="48">
        <v>0</v>
      </c>
      <c r="DM193" s="48">
        <v>0</v>
      </c>
      <c r="DN193" s="48">
        <v>0</v>
      </c>
      <c r="DO193" s="48">
        <v>0</v>
      </c>
      <c r="DP193" s="48">
        <v>0</v>
      </c>
      <c r="DQ193" s="48">
        <v>0</v>
      </c>
      <c r="DR193" s="48">
        <v>0</v>
      </c>
      <c r="DS193" s="48">
        <v>0</v>
      </c>
      <c r="DU193" s="48">
        <v>0</v>
      </c>
      <c r="DV193" s="48">
        <v>0</v>
      </c>
      <c r="DW193" s="48">
        <v>0</v>
      </c>
      <c r="DX193" s="48">
        <v>0</v>
      </c>
      <c r="DY193" s="48">
        <v>0</v>
      </c>
      <c r="DZ193" s="48">
        <v>286.61700000000002</v>
      </c>
      <c r="EA193" s="48">
        <v>0</v>
      </c>
      <c r="EB193" s="48">
        <v>0</v>
      </c>
      <c r="EC193" s="48">
        <v>0</v>
      </c>
      <c r="ED193" s="48">
        <v>0</v>
      </c>
      <c r="EE193" s="48">
        <v>0</v>
      </c>
      <c r="EG193" s="48">
        <v>0</v>
      </c>
      <c r="EH193" s="48">
        <v>0</v>
      </c>
      <c r="EI193" s="48">
        <v>0</v>
      </c>
      <c r="EJ193" s="48">
        <v>0</v>
      </c>
      <c r="EK193" s="48">
        <v>0</v>
      </c>
      <c r="EL193" s="48">
        <v>0</v>
      </c>
      <c r="EM193" s="48">
        <v>0</v>
      </c>
      <c r="EN193" s="48">
        <v>0</v>
      </c>
      <c r="EO193" s="48">
        <v>0</v>
      </c>
      <c r="EP193" s="48">
        <v>0</v>
      </c>
      <c r="EQ193" s="48">
        <v>0</v>
      </c>
      <c r="ER193" s="48">
        <v>0</v>
      </c>
      <c r="ES193" s="48">
        <v>0</v>
      </c>
      <c r="ET193" s="48">
        <v>0</v>
      </c>
      <c r="EU193" s="48">
        <v>0</v>
      </c>
      <c r="EV193" s="48">
        <v>0</v>
      </c>
      <c r="EW193" s="48">
        <v>0</v>
      </c>
      <c r="EX193" s="48">
        <v>0</v>
      </c>
      <c r="EY193" s="48">
        <v>0</v>
      </c>
      <c r="EZ193" s="48">
        <v>0</v>
      </c>
      <c r="FA193" s="48">
        <v>0</v>
      </c>
      <c r="FB193" s="48">
        <v>0</v>
      </c>
      <c r="FC193" s="48">
        <v>0</v>
      </c>
      <c r="FD193" s="48">
        <v>0</v>
      </c>
      <c r="FE193" s="48">
        <v>0</v>
      </c>
      <c r="FF193" s="48">
        <v>0</v>
      </c>
      <c r="FG193" s="48">
        <v>0</v>
      </c>
      <c r="FH193" s="48">
        <v>0</v>
      </c>
      <c r="FJ193" s="48">
        <v>0</v>
      </c>
      <c r="FK193" s="48">
        <v>0</v>
      </c>
      <c r="FL193" s="48">
        <v>0</v>
      </c>
      <c r="FM193" s="48">
        <v>0</v>
      </c>
      <c r="FO193" s="48">
        <v>0</v>
      </c>
      <c r="FP193" s="48">
        <v>0</v>
      </c>
      <c r="FQ193" s="48" t="s">
        <v>385</v>
      </c>
      <c r="FR193" s="48">
        <v>0</v>
      </c>
      <c r="FS193" s="48">
        <v>0</v>
      </c>
      <c r="FT193" s="48">
        <v>0</v>
      </c>
      <c r="FU193" s="48">
        <v>0</v>
      </c>
      <c r="FV193" s="48">
        <v>0</v>
      </c>
      <c r="FW193" s="48">
        <v>0</v>
      </c>
      <c r="FX193" s="48">
        <v>0</v>
      </c>
      <c r="FY193" s="48">
        <v>0</v>
      </c>
      <c r="FZ193" s="48">
        <v>0</v>
      </c>
      <c r="GA193" s="48">
        <v>0</v>
      </c>
      <c r="GB193" s="52">
        <v>5.3545445599999998E-2</v>
      </c>
      <c r="GC193" s="52">
        <v>4.68582762E-2</v>
      </c>
      <c r="GD193" s="48">
        <v>0</v>
      </c>
      <c r="GE193" s="48">
        <v>0</v>
      </c>
      <c r="GM193" s="48">
        <v>0</v>
      </c>
      <c r="GN193" s="48">
        <v>0</v>
      </c>
      <c r="GP193" s="48">
        <v>0</v>
      </c>
      <c r="GQ193" s="48">
        <v>0</v>
      </c>
      <c r="GR193" s="48">
        <v>0</v>
      </c>
      <c r="GS193" s="48">
        <v>0</v>
      </c>
      <c r="GT193" s="48">
        <v>0</v>
      </c>
      <c r="GU193" s="48">
        <v>0</v>
      </c>
      <c r="GV193" s="48">
        <v>0</v>
      </c>
      <c r="GW193" s="48">
        <v>0</v>
      </c>
      <c r="GX193" s="48">
        <v>0</v>
      </c>
      <c r="GY193" s="48">
        <v>0</v>
      </c>
      <c r="GZ193" s="48">
        <v>0</v>
      </c>
      <c r="HA193" s="48">
        <v>0</v>
      </c>
      <c r="HB193" s="48">
        <v>0</v>
      </c>
      <c r="HC193" s="48">
        <v>4804.7056220000004</v>
      </c>
      <c r="HD193" s="48">
        <v>0</v>
      </c>
      <c r="HE193" s="48">
        <v>1</v>
      </c>
      <c r="HF193" s="48">
        <v>0</v>
      </c>
      <c r="HG193" s="48">
        <v>5078</v>
      </c>
      <c r="HH193" s="48">
        <v>5078</v>
      </c>
      <c r="HI193" s="48">
        <v>1</v>
      </c>
      <c r="HJ193" s="48">
        <v>0</v>
      </c>
      <c r="HK193" s="48">
        <v>0</v>
      </c>
      <c r="HL193" s="48">
        <v>0</v>
      </c>
      <c r="HM193" s="48">
        <v>0</v>
      </c>
      <c r="HN193" s="48">
        <v>0</v>
      </c>
      <c r="HO193" s="48">
        <v>0</v>
      </c>
      <c r="HP193" s="48">
        <v>0</v>
      </c>
      <c r="HQ193" s="48">
        <v>0</v>
      </c>
      <c r="HR193" s="48">
        <v>0</v>
      </c>
      <c r="HS193" s="48">
        <v>0.97309000000000001</v>
      </c>
      <c r="HT193" s="48">
        <v>0</v>
      </c>
      <c r="HU193" s="48">
        <v>0</v>
      </c>
      <c r="HV193" s="48">
        <v>0</v>
      </c>
      <c r="HW193" s="48">
        <v>384046</v>
      </c>
      <c r="HX193" s="48">
        <v>192023</v>
      </c>
      <c r="HY193" s="48">
        <v>0</v>
      </c>
      <c r="IA193" s="48">
        <v>0</v>
      </c>
      <c r="IB193" s="48">
        <v>0</v>
      </c>
      <c r="IC193" s="48">
        <v>0</v>
      </c>
      <c r="ID193" s="48">
        <v>0</v>
      </c>
      <c r="IE193" s="48">
        <v>0</v>
      </c>
      <c r="IF193" s="48">
        <v>0</v>
      </c>
      <c r="IG193" s="48">
        <v>0</v>
      </c>
      <c r="IH193" s="48">
        <v>0</v>
      </c>
      <c r="II193" s="48">
        <v>0</v>
      </c>
      <c r="IJ193" s="48">
        <v>0</v>
      </c>
      <c r="IK193" s="48">
        <v>0</v>
      </c>
      <c r="IL193" s="48">
        <v>0</v>
      </c>
      <c r="IP193" s="48">
        <v>9095</v>
      </c>
      <c r="IQ193" s="48">
        <v>0</v>
      </c>
      <c r="IR193" s="48">
        <v>0</v>
      </c>
      <c r="IS193" s="48">
        <v>0</v>
      </c>
      <c r="IT193" s="48">
        <v>0</v>
      </c>
      <c r="IU193" s="48">
        <v>0</v>
      </c>
      <c r="IV193" s="48">
        <v>1</v>
      </c>
      <c r="IW193" s="48">
        <v>0</v>
      </c>
      <c r="IX193" s="48">
        <v>0</v>
      </c>
    </row>
    <row r="194" spans="1:258" s="48" customFormat="1">
      <c r="A194" s="47">
        <v>221801</v>
      </c>
      <c r="C194" s="48">
        <v>4</v>
      </c>
      <c r="E194" s="48">
        <v>0</v>
      </c>
      <c r="F194" s="48" t="s">
        <v>330</v>
      </c>
      <c r="G194" s="48">
        <v>1</v>
      </c>
      <c r="H194" s="48">
        <v>0</v>
      </c>
      <c r="I194" s="48" t="s">
        <v>537</v>
      </c>
      <c r="J194" s="48">
        <v>0</v>
      </c>
      <c r="L194" s="48">
        <v>12</v>
      </c>
      <c r="M194" s="48" t="s">
        <v>538</v>
      </c>
      <c r="N194" s="48" t="s">
        <v>537</v>
      </c>
      <c r="O194" s="48" t="s">
        <v>537</v>
      </c>
      <c r="P194" s="48">
        <v>0</v>
      </c>
      <c r="R194" s="48">
        <v>9259.2649999999994</v>
      </c>
      <c r="S194" s="48">
        <v>0</v>
      </c>
      <c r="T194" s="48">
        <v>0</v>
      </c>
      <c r="U194" s="48">
        <v>5.6310000000000002</v>
      </c>
      <c r="V194" s="48">
        <v>130.685</v>
      </c>
      <c r="W194" s="48">
        <v>8.9009999999999998</v>
      </c>
      <c r="X194" s="48">
        <v>0</v>
      </c>
      <c r="Y194" s="48">
        <v>0</v>
      </c>
      <c r="Z194" s="48">
        <v>9259.2649999999994</v>
      </c>
      <c r="AA194" s="48">
        <v>0</v>
      </c>
      <c r="AB194" s="48">
        <v>0</v>
      </c>
      <c r="AC194" s="48">
        <v>0</v>
      </c>
      <c r="AD194" s="48">
        <v>1197.6400000000001</v>
      </c>
      <c r="AE194" s="48">
        <v>0</v>
      </c>
      <c r="AF194" s="48">
        <v>0</v>
      </c>
      <c r="AG194" s="48">
        <v>257.5</v>
      </c>
      <c r="AH194" s="48">
        <v>0</v>
      </c>
      <c r="AI194" s="48">
        <v>0</v>
      </c>
      <c r="AJ194" s="48">
        <v>0</v>
      </c>
      <c r="AK194" s="48">
        <v>0</v>
      </c>
      <c r="AL194" s="48">
        <v>0</v>
      </c>
      <c r="AM194" s="48">
        <v>0</v>
      </c>
      <c r="AN194" s="48">
        <v>0</v>
      </c>
      <c r="AO194" s="48">
        <v>0</v>
      </c>
      <c r="AP194" s="48">
        <v>0</v>
      </c>
      <c r="AQ194" s="48">
        <v>0</v>
      </c>
      <c r="AR194" s="48">
        <v>0</v>
      </c>
      <c r="AS194" s="48">
        <v>0</v>
      </c>
      <c r="AT194" s="48">
        <v>0</v>
      </c>
      <c r="AU194" s="48">
        <v>0</v>
      </c>
      <c r="AV194" s="48">
        <v>0</v>
      </c>
      <c r="AW194" s="48">
        <v>145.21700000000001</v>
      </c>
      <c r="AX194" s="48">
        <v>446.91300000000001</v>
      </c>
      <c r="AY194" s="48">
        <v>0</v>
      </c>
      <c r="AZ194" s="48">
        <v>0</v>
      </c>
      <c r="BA194" s="48">
        <v>0</v>
      </c>
      <c r="BB194" s="48">
        <v>9114.0480000000007</v>
      </c>
      <c r="BC194" s="48">
        <v>1146.33</v>
      </c>
      <c r="BD194" s="48">
        <v>185.452</v>
      </c>
      <c r="BE194" s="48">
        <v>0</v>
      </c>
      <c r="BF194" s="48">
        <v>0</v>
      </c>
      <c r="BG194" s="48">
        <v>0</v>
      </c>
      <c r="BH194" s="48">
        <v>0</v>
      </c>
      <c r="BI194" s="48">
        <v>1</v>
      </c>
      <c r="BJ194" s="48">
        <v>0</v>
      </c>
      <c r="BK194" s="48">
        <v>5078</v>
      </c>
      <c r="BL194" s="48">
        <v>6152</v>
      </c>
      <c r="BM194" s="48">
        <v>56069623</v>
      </c>
      <c r="BN194" s="48">
        <v>0</v>
      </c>
      <c r="BO194" s="48">
        <v>2983138</v>
      </c>
      <c r="BP194" s="48">
        <v>114090</v>
      </c>
      <c r="BQ194" s="48">
        <v>0</v>
      </c>
      <c r="BR194" s="48">
        <v>114090</v>
      </c>
      <c r="BS194" s="48">
        <v>0</v>
      </c>
      <c r="BT194" s="48">
        <v>1410444</v>
      </c>
      <c r="BU194" s="48">
        <v>0</v>
      </c>
      <c r="BV194" s="48">
        <v>1410444</v>
      </c>
      <c r="BW194" s="48">
        <v>0</v>
      </c>
      <c r="BX194" s="48">
        <v>2749409</v>
      </c>
      <c r="BY194" s="48">
        <v>0</v>
      </c>
      <c r="BZ194" s="48">
        <v>0</v>
      </c>
      <c r="CA194" s="48">
        <v>0</v>
      </c>
      <c r="CB194" s="48">
        <v>0</v>
      </c>
      <c r="CC194" s="48">
        <v>1742554</v>
      </c>
      <c r="CD194" s="48">
        <v>0</v>
      </c>
      <c r="CE194" s="48">
        <v>4491963</v>
      </c>
      <c r="CF194" s="48">
        <v>329351</v>
      </c>
      <c r="CG194" s="48">
        <v>0</v>
      </c>
      <c r="CH194" s="48">
        <v>0</v>
      </c>
      <c r="CI194" s="48">
        <v>0</v>
      </c>
      <c r="CJ194" s="48">
        <v>0</v>
      </c>
      <c r="CK194" s="48">
        <v>0</v>
      </c>
      <c r="CL194" s="48">
        <v>0</v>
      </c>
      <c r="CM194" s="48">
        <v>0</v>
      </c>
      <c r="CN194" s="48">
        <v>0</v>
      </c>
      <c r="CO194" s="48">
        <v>0</v>
      </c>
      <c r="CP194" s="48">
        <v>0</v>
      </c>
      <c r="CQ194" s="48">
        <v>0</v>
      </c>
      <c r="CR194" s="48">
        <v>0</v>
      </c>
      <c r="CS194" s="48">
        <v>0</v>
      </c>
      <c r="CT194" s="48">
        <v>0</v>
      </c>
      <c r="CU194" s="48">
        <v>0</v>
      </c>
      <c r="CV194" s="48">
        <v>0</v>
      </c>
      <c r="CW194" s="48">
        <v>0</v>
      </c>
      <c r="CX194" s="48">
        <v>0</v>
      </c>
      <c r="CY194" s="48">
        <v>0</v>
      </c>
      <c r="CZ194" s="48">
        <v>0</v>
      </c>
      <c r="DA194" s="48">
        <v>0</v>
      </c>
      <c r="DB194" s="48">
        <v>0</v>
      </c>
      <c r="DC194" s="48">
        <v>0</v>
      </c>
      <c r="DD194" s="48">
        <v>0</v>
      </c>
      <c r="DE194" s="48">
        <v>0</v>
      </c>
      <c r="DF194" s="48">
        <v>0</v>
      </c>
      <c r="DG194" s="48">
        <v>0</v>
      </c>
      <c r="DH194" s="48">
        <v>0</v>
      </c>
      <c r="DI194" s="48">
        <v>0</v>
      </c>
      <c r="DJ194" s="48">
        <v>36966</v>
      </c>
      <c r="DK194" s="48">
        <v>0</v>
      </c>
      <c r="DL194" s="48">
        <v>0</v>
      </c>
      <c r="DM194" s="48">
        <v>0</v>
      </c>
      <c r="DN194" s="48">
        <v>36966</v>
      </c>
      <c r="DO194" s="48">
        <v>0</v>
      </c>
      <c r="DP194" s="48">
        <v>0</v>
      </c>
      <c r="DQ194" s="48">
        <v>0</v>
      </c>
      <c r="DR194" s="48">
        <v>0</v>
      </c>
      <c r="DS194" s="48">
        <v>36966</v>
      </c>
      <c r="DU194" s="48">
        <v>62452437</v>
      </c>
      <c r="DV194" s="48">
        <v>0</v>
      </c>
      <c r="DW194" s="48">
        <v>0</v>
      </c>
      <c r="DX194" s="48">
        <v>0</v>
      </c>
      <c r="DY194" s="48">
        <v>0</v>
      </c>
      <c r="DZ194" s="48">
        <v>286.61700000000002</v>
      </c>
      <c r="EA194" s="48">
        <v>2653787</v>
      </c>
      <c r="EB194" s="48">
        <v>9259</v>
      </c>
      <c r="EC194" s="48">
        <v>2983138</v>
      </c>
      <c r="ED194" s="48">
        <v>0</v>
      </c>
      <c r="EE194" s="48">
        <v>59469299</v>
      </c>
      <c r="EG194" s="48">
        <v>0</v>
      </c>
      <c r="EH194" s="48">
        <v>0</v>
      </c>
      <c r="EI194" s="48">
        <v>0</v>
      </c>
      <c r="EJ194" s="48">
        <v>0</v>
      </c>
      <c r="EK194" s="48">
        <v>0</v>
      </c>
      <c r="EL194" s="48">
        <v>0</v>
      </c>
      <c r="EM194" s="48">
        <v>0</v>
      </c>
      <c r="EN194" s="48">
        <v>0</v>
      </c>
      <c r="EO194" s="48">
        <v>0</v>
      </c>
      <c r="EP194" s="48">
        <v>0</v>
      </c>
      <c r="EQ194" s="48">
        <v>0</v>
      </c>
      <c r="ER194" s="48">
        <v>0</v>
      </c>
      <c r="ES194" s="48">
        <v>0</v>
      </c>
      <c r="ET194" s="48">
        <v>0</v>
      </c>
      <c r="EU194" s="48">
        <v>0</v>
      </c>
      <c r="EV194" s="48">
        <v>0</v>
      </c>
      <c r="EW194" s="48">
        <v>0</v>
      </c>
      <c r="EX194" s="48">
        <v>65389544</v>
      </c>
      <c r="EY194" s="48">
        <v>4037732</v>
      </c>
      <c r="EZ194" s="48">
        <v>65718895</v>
      </c>
      <c r="FA194" s="48">
        <v>0</v>
      </c>
      <c r="FB194" s="48">
        <v>0</v>
      </c>
      <c r="FC194" s="48">
        <v>0</v>
      </c>
      <c r="FD194" s="48">
        <v>1882513</v>
      </c>
      <c r="FE194" s="48">
        <v>0</v>
      </c>
      <c r="FF194" s="48">
        <v>0</v>
      </c>
      <c r="FG194" s="48">
        <v>0</v>
      </c>
      <c r="FH194" s="48">
        <v>0</v>
      </c>
      <c r="FJ194" s="48">
        <v>0</v>
      </c>
      <c r="FK194" s="48">
        <v>0</v>
      </c>
      <c r="FL194" s="48">
        <v>0</v>
      </c>
      <c r="FM194" s="48">
        <v>0</v>
      </c>
      <c r="FO194" s="48">
        <v>0</v>
      </c>
      <c r="FP194" s="48">
        <v>0</v>
      </c>
      <c r="FQ194" s="48" t="s">
        <v>583</v>
      </c>
      <c r="FR194" s="48">
        <v>9259.2649999999994</v>
      </c>
      <c r="FS194" s="48">
        <v>0</v>
      </c>
      <c r="FT194" s="48">
        <v>0</v>
      </c>
      <c r="FU194" s="48">
        <v>0</v>
      </c>
      <c r="FV194" s="48">
        <v>0</v>
      </c>
      <c r="FW194" s="48">
        <v>0</v>
      </c>
      <c r="FX194" s="48">
        <v>0</v>
      </c>
      <c r="FY194" s="48">
        <v>0</v>
      </c>
      <c r="FZ194" s="48">
        <v>0</v>
      </c>
      <c r="GA194" s="48">
        <v>0</v>
      </c>
      <c r="GB194" s="52">
        <v>5.3545445599999998E-2</v>
      </c>
      <c r="GC194" s="52">
        <v>4.68582762E-2</v>
      </c>
      <c r="GD194" s="48">
        <v>0</v>
      </c>
      <c r="GE194" s="48">
        <v>0</v>
      </c>
      <c r="GM194" s="48">
        <v>0</v>
      </c>
      <c r="GN194" s="48">
        <v>0</v>
      </c>
      <c r="GP194" s="48">
        <v>0</v>
      </c>
      <c r="GQ194" s="48">
        <v>0</v>
      </c>
      <c r="GR194" s="48">
        <v>0</v>
      </c>
      <c r="GS194" s="48">
        <v>12574.216</v>
      </c>
      <c r="GT194" s="48">
        <v>68372682</v>
      </c>
      <c r="GU194" s="48">
        <v>0</v>
      </c>
      <c r="GV194" s="48">
        <v>72283308</v>
      </c>
      <c r="GW194" s="48">
        <v>0</v>
      </c>
      <c r="GX194" s="48">
        <v>0</v>
      </c>
      <c r="GY194" s="48">
        <v>0</v>
      </c>
      <c r="GZ194" s="48">
        <v>0</v>
      </c>
      <c r="HA194" s="48">
        <v>0</v>
      </c>
      <c r="HB194" s="48">
        <v>0</v>
      </c>
      <c r="HC194" s="48">
        <v>4804.7056220000004</v>
      </c>
      <c r="HD194" s="48">
        <v>9114.0480000000007</v>
      </c>
      <c r="HE194" s="48">
        <v>1</v>
      </c>
      <c r="HF194" s="48">
        <v>0</v>
      </c>
      <c r="HG194" s="48">
        <v>5078</v>
      </c>
      <c r="HH194" s="48">
        <v>5078</v>
      </c>
      <c r="HI194" s="48">
        <v>1</v>
      </c>
      <c r="HJ194" s="48">
        <v>462.96325000000002</v>
      </c>
      <c r="HK194" s="48">
        <v>0</v>
      </c>
      <c r="HL194" s="48">
        <v>0</v>
      </c>
      <c r="HM194" s="48">
        <v>0</v>
      </c>
      <c r="HN194" s="48">
        <v>0</v>
      </c>
      <c r="HO194" s="48">
        <v>0</v>
      </c>
      <c r="HP194" s="48">
        <v>0</v>
      </c>
      <c r="HQ194" s="48">
        <v>0</v>
      </c>
      <c r="HR194" s="48">
        <v>0</v>
      </c>
      <c r="HS194" s="48">
        <v>0.97309000000000001</v>
      </c>
      <c r="HT194" s="48">
        <v>60415404</v>
      </c>
      <c r="HU194" s="48">
        <v>0</v>
      </c>
      <c r="HV194" s="48">
        <v>0</v>
      </c>
      <c r="HW194" s="48">
        <v>384046</v>
      </c>
      <c r="HX194" s="48">
        <v>192023</v>
      </c>
      <c r="HY194" s="48">
        <v>0</v>
      </c>
      <c r="IA194" s="48">
        <v>0</v>
      </c>
      <c r="IB194" s="48">
        <v>0</v>
      </c>
      <c r="IC194" s="48">
        <v>0</v>
      </c>
      <c r="ID194" s="48">
        <v>0</v>
      </c>
      <c r="IE194" s="48">
        <v>0</v>
      </c>
      <c r="IF194" s="48">
        <v>0</v>
      </c>
      <c r="IG194" s="48">
        <v>0</v>
      </c>
      <c r="IH194" s="48">
        <v>72283308</v>
      </c>
      <c r="II194" s="48">
        <v>2983138</v>
      </c>
      <c r="IJ194" s="48">
        <v>-6564413</v>
      </c>
      <c r="IK194" s="48">
        <v>0</v>
      </c>
      <c r="IL194" s="48">
        <v>-3581275</v>
      </c>
      <c r="IP194" s="48">
        <v>9095</v>
      </c>
      <c r="IQ194" s="48">
        <v>0</v>
      </c>
      <c r="IR194" s="48">
        <v>0</v>
      </c>
      <c r="IS194" s="48">
        <v>0</v>
      </c>
      <c r="IT194" s="48">
        <v>0</v>
      </c>
      <c r="IU194" s="48">
        <v>0</v>
      </c>
      <c r="IV194" s="48">
        <v>1</v>
      </c>
      <c r="IW194" s="48">
        <v>0</v>
      </c>
      <c r="IX194" s="48">
        <v>0</v>
      </c>
    </row>
    <row r="195" spans="1:258" s="48" customFormat="1">
      <c r="A195" s="47">
        <v>226801</v>
      </c>
      <c r="C195" s="48">
        <v>4</v>
      </c>
      <c r="E195" s="48">
        <v>0</v>
      </c>
      <c r="F195" s="48" t="s">
        <v>330</v>
      </c>
      <c r="G195" s="48">
        <v>1</v>
      </c>
      <c r="H195" s="48">
        <v>0</v>
      </c>
      <c r="I195" s="48" t="s">
        <v>537</v>
      </c>
      <c r="J195" s="48">
        <v>0</v>
      </c>
      <c r="L195" s="48">
        <v>12</v>
      </c>
      <c r="M195" s="48" t="s">
        <v>538</v>
      </c>
      <c r="N195" s="48" t="s">
        <v>537</v>
      </c>
      <c r="O195" s="48" t="s">
        <v>537</v>
      </c>
      <c r="P195" s="48">
        <v>0</v>
      </c>
      <c r="R195" s="48">
        <v>914.38499999999999</v>
      </c>
      <c r="S195" s="48">
        <v>0</v>
      </c>
      <c r="T195" s="48">
        <v>0</v>
      </c>
      <c r="U195" s="48">
        <v>1.1200000000000001</v>
      </c>
      <c r="V195" s="48">
        <v>20.042000000000002</v>
      </c>
      <c r="W195" s="48">
        <v>2.1760000000000002</v>
      </c>
      <c r="X195" s="48">
        <v>0</v>
      </c>
      <c r="Y195" s="48">
        <v>0</v>
      </c>
      <c r="Z195" s="48">
        <v>914.38499999999999</v>
      </c>
      <c r="AA195" s="48">
        <v>0</v>
      </c>
      <c r="AB195" s="48">
        <v>0</v>
      </c>
      <c r="AC195" s="48">
        <v>0</v>
      </c>
      <c r="AD195" s="48">
        <v>137.65</v>
      </c>
      <c r="AE195" s="48">
        <v>0.04</v>
      </c>
      <c r="AF195" s="48">
        <v>0</v>
      </c>
      <c r="AG195" s="48">
        <v>7.2549999999999999</v>
      </c>
      <c r="AH195" s="48">
        <v>0</v>
      </c>
      <c r="AI195" s="48">
        <v>0</v>
      </c>
      <c r="AJ195" s="48">
        <v>0</v>
      </c>
      <c r="AK195" s="48">
        <v>0</v>
      </c>
      <c r="AL195" s="48">
        <v>0</v>
      </c>
      <c r="AM195" s="48">
        <v>0</v>
      </c>
      <c r="AN195" s="48">
        <v>0</v>
      </c>
      <c r="AO195" s="48">
        <v>0</v>
      </c>
      <c r="AP195" s="48">
        <v>0</v>
      </c>
      <c r="AQ195" s="48">
        <v>0</v>
      </c>
      <c r="AR195" s="48">
        <v>0</v>
      </c>
      <c r="AS195" s="48">
        <v>0</v>
      </c>
      <c r="AT195" s="48">
        <v>0</v>
      </c>
      <c r="AU195" s="48">
        <v>0</v>
      </c>
      <c r="AV195" s="48">
        <v>0</v>
      </c>
      <c r="AW195" s="48">
        <v>23.338000000000001</v>
      </c>
      <c r="AX195" s="48">
        <v>72.254000000000005</v>
      </c>
      <c r="AY195" s="48">
        <v>0</v>
      </c>
      <c r="AZ195" s="48">
        <v>0</v>
      </c>
      <c r="BA195" s="48">
        <v>16.221</v>
      </c>
      <c r="BB195" s="48">
        <v>874.82600000000002</v>
      </c>
      <c r="BC195" s="48">
        <v>404.83</v>
      </c>
      <c r="BD195" s="48">
        <v>8.5730000000000004</v>
      </c>
      <c r="BE195" s="48">
        <v>0</v>
      </c>
      <c r="BF195" s="48">
        <v>0</v>
      </c>
      <c r="BG195" s="48">
        <v>0</v>
      </c>
      <c r="BH195" s="48">
        <v>43</v>
      </c>
      <c r="BI195" s="48">
        <v>1</v>
      </c>
      <c r="BJ195" s="48">
        <v>0</v>
      </c>
      <c r="BK195" s="48">
        <v>5078</v>
      </c>
      <c r="BL195" s="48">
        <v>6152</v>
      </c>
      <c r="BM195" s="48">
        <v>5381930</v>
      </c>
      <c r="BN195" s="48">
        <v>0</v>
      </c>
      <c r="BO195" s="48">
        <v>299822</v>
      </c>
      <c r="BP195" s="48">
        <v>5274</v>
      </c>
      <c r="BQ195" s="48">
        <v>0</v>
      </c>
      <c r="BR195" s="48">
        <v>5274</v>
      </c>
      <c r="BS195" s="48">
        <v>0</v>
      </c>
      <c r="BT195" s="48">
        <v>498103</v>
      </c>
      <c r="BU195" s="48">
        <v>0</v>
      </c>
      <c r="BV195" s="48">
        <v>498696</v>
      </c>
      <c r="BW195" s="48">
        <v>593</v>
      </c>
      <c r="BX195" s="48">
        <v>444507</v>
      </c>
      <c r="BY195" s="48">
        <v>0</v>
      </c>
      <c r="BZ195" s="48">
        <v>0</v>
      </c>
      <c r="CA195" s="48">
        <v>0</v>
      </c>
      <c r="CB195" s="48">
        <v>0</v>
      </c>
      <c r="CC195" s="48">
        <v>49096</v>
      </c>
      <c r="CD195" s="48">
        <v>0</v>
      </c>
      <c r="CE195" s="48">
        <v>493603</v>
      </c>
      <c r="CF195" s="48">
        <v>37854</v>
      </c>
      <c r="CG195" s="48">
        <v>134719</v>
      </c>
      <c r="CH195" s="48">
        <v>0</v>
      </c>
      <c r="CI195" s="48">
        <v>134719</v>
      </c>
      <c r="CJ195" s="48">
        <v>0</v>
      </c>
      <c r="CK195" s="48">
        <v>0</v>
      </c>
      <c r="CL195" s="48">
        <v>0</v>
      </c>
      <c r="CM195" s="48">
        <v>0</v>
      </c>
      <c r="CN195" s="48">
        <v>0</v>
      </c>
      <c r="CO195" s="48">
        <v>0</v>
      </c>
      <c r="CP195" s="48">
        <v>0</v>
      </c>
      <c r="CQ195" s="48">
        <v>0</v>
      </c>
      <c r="CR195" s="48">
        <v>0</v>
      </c>
      <c r="CS195" s="48">
        <v>0</v>
      </c>
      <c r="CT195" s="48">
        <v>0</v>
      </c>
      <c r="CU195" s="48">
        <v>0</v>
      </c>
      <c r="CV195" s="48">
        <v>0</v>
      </c>
      <c r="CW195" s="48">
        <v>0</v>
      </c>
      <c r="CX195" s="48">
        <v>0</v>
      </c>
      <c r="CY195" s="48">
        <v>0</v>
      </c>
      <c r="CZ195" s="48">
        <v>0</v>
      </c>
      <c r="DA195" s="48">
        <v>0</v>
      </c>
      <c r="DB195" s="48">
        <v>0</v>
      </c>
      <c r="DC195" s="48">
        <v>0</v>
      </c>
      <c r="DD195" s="48">
        <v>0</v>
      </c>
      <c r="DE195" s="48">
        <v>0</v>
      </c>
      <c r="DF195" s="48">
        <v>0</v>
      </c>
      <c r="DG195" s="48">
        <v>0</v>
      </c>
      <c r="DH195" s="48">
        <v>0</v>
      </c>
      <c r="DI195" s="48">
        <v>0</v>
      </c>
      <c r="DJ195" s="48">
        <v>0</v>
      </c>
      <c r="DK195" s="48">
        <v>0</v>
      </c>
      <c r="DL195" s="48">
        <v>0</v>
      </c>
      <c r="DM195" s="48">
        <v>0</v>
      </c>
      <c r="DN195" s="48">
        <v>0</v>
      </c>
      <c r="DO195" s="48">
        <v>0</v>
      </c>
      <c r="DP195" s="48">
        <v>0</v>
      </c>
      <c r="DQ195" s="48">
        <v>0</v>
      </c>
      <c r="DR195" s="48">
        <v>0</v>
      </c>
      <c r="DS195" s="48">
        <v>0</v>
      </c>
      <c r="DU195" s="48">
        <v>6552076</v>
      </c>
      <c r="DV195" s="48">
        <v>0</v>
      </c>
      <c r="DW195" s="48">
        <v>0</v>
      </c>
      <c r="DX195" s="48">
        <v>0</v>
      </c>
      <c r="DY195" s="48">
        <v>0</v>
      </c>
      <c r="DZ195" s="48">
        <v>286.61700000000002</v>
      </c>
      <c r="EA195" s="48">
        <v>261968</v>
      </c>
      <c r="EB195" s="48">
        <v>914</v>
      </c>
      <c r="EC195" s="48">
        <v>299822</v>
      </c>
      <c r="ED195" s="48">
        <v>0</v>
      </c>
      <c r="EE195" s="48">
        <v>6252254</v>
      </c>
      <c r="EG195" s="48">
        <v>0</v>
      </c>
      <c r="EH195" s="48">
        <v>0</v>
      </c>
      <c r="EI195" s="48">
        <v>0</v>
      </c>
      <c r="EJ195" s="48">
        <v>0</v>
      </c>
      <c r="EK195" s="48">
        <v>0</v>
      </c>
      <c r="EL195" s="48">
        <v>0</v>
      </c>
      <c r="EM195" s="48">
        <v>0</v>
      </c>
      <c r="EN195" s="48">
        <v>0</v>
      </c>
      <c r="EO195" s="48">
        <v>0</v>
      </c>
      <c r="EP195" s="48">
        <v>0</v>
      </c>
      <c r="EQ195" s="48">
        <v>0</v>
      </c>
      <c r="ER195" s="48">
        <v>0</v>
      </c>
      <c r="ES195" s="48">
        <v>0</v>
      </c>
      <c r="ET195" s="48">
        <v>0</v>
      </c>
      <c r="EU195" s="48">
        <v>0</v>
      </c>
      <c r="EV195" s="48">
        <v>0</v>
      </c>
      <c r="EW195" s="48">
        <v>0</v>
      </c>
      <c r="EX195" s="48">
        <v>6873420</v>
      </c>
      <c r="EY195" s="48">
        <v>423648</v>
      </c>
      <c r="EZ195" s="48">
        <v>6911274</v>
      </c>
      <c r="FA195" s="48">
        <v>0</v>
      </c>
      <c r="FB195" s="48">
        <v>0</v>
      </c>
      <c r="FC195" s="48">
        <v>0</v>
      </c>
      <c r="FD195" s="48">
        <v>197518</v>
      </c>
      <c r="FE195" s="48">
        <v>0</v>
      </c>
      <c r="FF195" s="48">
        <v>0</v>
      </c>
      <c r="FG195" s="48">
        <v>0</v>
      </c>
      <c r="FH195" s="48">
        <v>0</v>
      </c>
      <c r="FJ195" s="48">
        <v>0</v>
      </c>
      <c r="FK195" s="48">
        <v>0</v>
      </c>
      <c r="FL195" s="48">
        <v>0</v>
      </c>
      <c r="FM195" s="48">
        <v>0</v>
      </c>
      <c r="FO195" s="48">
        <v>0</v>
      </c>
      <c r="FP195" s="48">
        <v>0</v>
      </c>
      <c r="FQ195" s="48" t="s">
        <v>356</v>
      </c>
      <c r="FR195" s="48">
        <v>914.38499999999999</v>
      </c>
      <c r="FS195" s="48">
        <v>0</v>
      </c>
      <c r="FT195" s="48">
        <v>0</v>
      </c>
      <c r="FU195" s="48">
        <v>0</v>
      </c>
      <c r="FV195" s="48">
        <v>0</v>
      </c>
      <c r="FW195" s="48">
        <v>0</v>
      </c>
      <c r="FX195" s="48">
        <v>0</v>
      </c>
      <c r="FY195" s="48">
        <v>0</v>
      </c>
      <c r="FZ195" s="48">
        <v>0</v>
      </c>
      <c r="GA195" s="48">
        <v>0</v>
      </c>
      <c r="GB195" s="52">
        <v>5.3545445599999998E-2</v>
      </c>
      <c r="GC195" s="52">
        <v>4.68582762E-2</v>
      </c>
      <c r="GD195" s="48">
        <v>0</v>
      </c>
      <c r="GE195" s="48">
        <v>0</v>
      </c>
      <c r="GM195" s="48">
        <v>0</v>
      </c>
      <c r="GN195" s="48">
        <v>0</v>
      </c>
      <c r="GP195" s="48">
        <v>0</v>
      </c>
      <c r="GQ195" s="48">
        <v>0</v>
      </c>
      <c r="GR195" s="48">
        <v>0</v>
      </c>
      <c r="GS195" s="48">
        <v>1319.316</v>
      </c>
      <c r="GT195" s="48">
        <v>7173242</v>
      </c>
      <c r="GU195" s="48">
        <v>0</v>
      </c>
      <c r="GV195" s="48">
        <v>6008398</v>
      </c>
      <c r="GW195" s="48">
        <v>0</v>
      </c>
      <c r="GX195" s="48">
        <v>0</v>
      </c>
      <c r="GY195" s="48">
        <v>0</v>
      </c>
      <c r="GZ195" s="48">
        <v>0</v>
      </c>
      <c r="HA195" s="48">
        <v>0</v>
      </c>
      <c r="HB195" s="48">
        <v>0</v>
      </c>
      <c r="HC195" s="48">
        <v>4804.7056220000004</v>
      </c>
      <c r="HD195" s="48">
        <v>874.82600000000002</v>
      </c>
      <c r="HE195" s="48">
        <v>1</v>
      </c>
      <c r="HF195" s="48">
        <v>0</v>
      </c>
      <c r="HG195" s="48">
        <v>5078</v>
      </c>
      <c r="HH195" s="48">
        <v>5078</v>
      </c>
      <c r="HI195" s="48">
        <v>1</v>
      </c>
      <c r="HJ195" s="48">
        <v>45.719250000000002</v>
      </c>
      <c r="HK195" s="48">
        <v>0</v>
      </c>
      <c r="HL195" s="48">
        <v>0</v>
      </c>
      <c r="HM195" s="48">
        <v>0</v>
      </c>
      <c r="HN195" s="48">
        <v>0</v>
      </c>
      <c r="HO195" s="48">
        <v>0</v>
      </c>
      <c r="HP195" s="48">
        <v>0</v>
      </c>
      <c r="HQ195" s="48">
        <v>0</v>
      </c>
      <c r="HR195" s="48">
        <v>0</v>
      </c>
      <c r="HS195" s="48">
        <v>0.97309000000000001</v>
      </c>
      <c r="HT195" s="48">
        <v>6338927</v>
      </c>
      <c r="HU195" s="48">
        <v>0</v>
      </c>
      <c r="HV195" s="48">
        <v>0</v>
      </c>
      <c r="HW195" s="48">
        <v>384046</v>
      </c>
      <c r="HX195" s="48">
        <v>192023</v>
      </c>
      <c r="HY195" s="48">
        <v>0</v>
      </c>
      <c r="IA195" s="48">
        <v>0</v>
      </c>
      <c r="IB195" s="48">
        <v>0</v>
      </c>
      <c r="IC195" s="48">
        <v>0</v>
      </c>
      <c r="ID195" s="48">
        <v>0</v>
      </c>
      <c r="IE195" s="48">
        <v>0</v>
      </c>
      <c r="IF195" s="48">
        <v>0</v>
      </c>
      <c r="IG195" s="48">
        <v>0</v>
      </c>
      <c r="IH195" s="48">
        <v>6008398</v>
      </c>
      <c r="II195" s="48">
        <v>299822</v>
      </c>
      <c r="IJ195" s="48">
        <v>902876</v>
      </c>
      <c r="IK195" s="48">
        <v>0</v>
      </c>
      <c r="IL195" s="48">
        <v>1202698</v>
      </c>
      <c r="IP195" s="48">
        <v>9095</v>
      </c>
      <c r="IQ195" s="48">
        <v>0</v>
      </c>
      <c r="IR195" s="48">
        <v>0</v>
      </c>
      <c r="IS195" s="48">
        <v>0</v>
      </c>
      <c r="IT195" s="48">
        <v>0</v>
      </c>
      <c r="IU195" s="48">
        <v>0</v>
      </c>
      <c r="IV195" s="48">
        <v>1</v>
      </c>
      <c r="IW195" s="48">
        <v>0</v>
      </c>
      <c r="IX195" s="48">
        <v>0</v>
      </c>
    </row>
    <row r="196" spans="1:258" s="48" customFormat="1">
      <c r="A196" s="47">
        <v>227801</v>
      </c>
      <c r="C196" s="48">
        <v>4</v>
      </c>
      <c r="E196" s="48">
        <v>0</v>
      </c>
      <c r="F196" s="48" t="s">
        <v>330</v>
      </c>
      <c r="G196" s="48">
        <v>1</v>
      </c>
      <c r="H196" s="48">
        <v>0</v>
      </c>
      <c r="I196" s="48" t="s">
        <v>537</v>
      </c>
      <c r="J196" s="48">
        <v>0</v>
      </c>
      <c r="L196" s="48">
        <v>12</v>
      </c>
      <c r="M196" s="48" t="s">
        <v>538</v>
      </c>
      <c r="N196" s="48" t="s">
        <v>537</v>
      </c>
      <c r="O196" s="48" t="s">
        <v>537</v>
      </c>
      <c r="P196" s="48">
        <v>0</v>
      </c>
      <c r="R196" s="48">
        <v>95.637</v>
      </c>
      <c r="S196" s="48">
        <v>0</v>
      </c>
      <c r="T196" s="48">
        <v>0</v>
      </c>
      <c r="U196" s="48">
        <v>0</v>
      </c>
      <c r="V196" s="48">
        <v>0.79</v>
      </c>
      <c r="W196" s="48">
        <v>0.316</v>
      </c>
      <c r="X196" s="48">
        <v>0</v>
      </c>
      <c r="Y196" s="48">
        <v>0</v>
      </c>
      <c r="Z196" s="48">
        <v>95.637</v>
      </c>
      <c r="AA196" s="48">
        <v>0</v>
      </c>
      <c r="AB196" s="48">
        <v>0</v>
      </c>
      <c r="AC196" s="48">
        <v>0</v>
      </c>
      <c r="AD196" s="48">
        <v>84.35</v>
      </c>
      <c r="AE196" s="48">
        <v>0.85799999999999998</v>
      </c>
      <c r="AF196" s="48">
        <v>0</v>
      </c>
      <c r="AG196" s="48">
        <v>16.116</v>
      </c>
      <c r="AH196" s="48">
        <v>0</v>
      </c>
      <c r="AI196" s="48">
        <v>0</v>
      </c>
      <c r="AJ196" s="48">
        <v>0</v>
      </c>
      <c r="AK196" s="48">
        <v>0</v>
      </c>
      <c r="AL196" s="48">
        <v>0</v>
      </c>
      <c r="AM196" s="48">
        <v>0</v>
      </c>
      <c r="AN196" s="48">
        <v>0</v>
      </c>
      <c r="AO196" s="48">
        <v>0</v>
      </c>
      <c r="AP196" s="48">
        <v>0</v>
      </c>
      <c r="AQ196" s="48">
        <v>0</v>
      </c>
      <c r="AR196" s="48">
        <v>0</v>
      </c>
      <c r="AS196" s="48">
        <v>0</v>
      </c>
      <c r="AT196" s="48">
        <v>0</v>
      </c>
      <c r="AU196" s="48">
        <v>0</v>
      </c>
      <c r="AV196" s="48">
        <v>0</v>
      </c>
      <c r="AW196" s="48">
        <v>1.1060000000000001</v>
      </c>
      <c r="AX196" s="48">
        <v>3.3180000000000001</v>
      </c>
      <c r="AY196" s="48">
        <v>0</v>
      </c>
      <c r="AZ196" s="48">
        <v>0</v>
      </c>
      <c r="BA196" s="48">
        <v>31.606000000000002</v>
      </c>
      <c r="BB196" s="48">
        <v>62.924999999999997</v>
      </c>
      <c r="BC196" s="48">
        <v>66.67</v>
      </c>
      <c r="BD196" s="48">
        <v>4.6379999999999999</v>
      </c>
      <c r="BE196" s="48">
        <v>0</v>
      </c>
      <c r="BF196" s="48">
        <v>0</v>
      </c>
      <c r="BG196" s="48">
        <v>0</v>
      </c>
      <c r="BH196" s="48">
        <v>17</v>
      </c>
      <c r="BI196" s="48">
        <v>1</v>
      </c>
      <c r="BJ196" s="48">
        <v>0</v>
      </c>
      <c r="BK196" s="48">
        <v>5078</v>
      </c>
      <c r="BL196" s="48">
        <v>6152</v>
      </c>
      <c r="BM196" s="48">
        <v>387115</v>
      </c>
      <c r="BN196" s="48">
        <v>0</v>
      </c>
      <c r="BO196" s="48">
        <v>50711</v>
      </c>
      <c r="BP196" s="48">
        <v>2853</v>
      </c>
      <c r="BQ196" s="48">
        <v>0</v>
      </c>
      <c r="BR196" s="48">
        <v>2853</v>
      </c>
      <c r="BS196" s="48">
        <v>0</v>
      </c>
      <c r="BT196" s="48">
        <v>82031</v>
      </c>
      <c r="BU196" s="48">
        <v>0</v>
      </c>
      <c r="BV196" s="48">
        <v>94752</v>
      </c>
      <c r="BW196" s="48">
        <v>12721</v>
      </c>
      <c r="BX196" s="48">
        <v>20412</v>
      </c>
      <c r="BY196" s="48">
        <v>0</v>
      </c>
      <c r="BZ196" s="48">
        <v>0</v>
      </c>
      <c r="CA196" s="48">
        <v>0</v>
      </c>
      <c r="CB196" s="48">
        <v>0</v>
      </c>
      <c r="CC196" s="48">
        <v>109060</v>
      </c>
      <c r="CD196" s="48">
        <v>0</v>
      </c>
      <c r="CE196" s="48">
        <v>129472</v>
      </c>
      <c r="CF196" s="48">
        <v>23196</v>
      </c>
      <c r="CG196" s="48">
        <v>262494</v>
      </c>
      <c r="CH196" s="48">
        <v>0</v>
      </c>
      <c r="CI196" s="48">
        <v>262494</v>
      </c>
      <c r="CJ196" s="48">
        <v>0</v>
      </c>
      <c r="CK196" s="48">
        <v>0</v>
      </c>
      <c r="CL196" s="48">
        <v>0</v>
      </c>
      <c r="CM196" s="48">
        <v>0</v>
      </c>
      <c r="CN196" s="48">
        <v>0</v>
      </c>
      <c r="CO196" s="48">
        <v>0</v>
      </c>
      <c r="CP196" s="48">
        <v>0</v>
      </c>
      <c r="CQ196" s="48">
        <v>0</v>
      </c>
      <c r="CR196" s="48">
        <v>0</v>
      </c>
      <c r="CS196" s="48">
        <v>0</v>
      </c>
      <c r="CT196" s="48">
        <v>0</v>
      </c>
      <c r="CU196" s="48">
        <v>0</v>
      </c>
      <c r="CV196" s="48">
        <v>0</v>
      </c>
      <c r="CW196" s="48">
        <v>0</v>
      </c>
      <c r="CX196" s="48">
        <v>0</v>
      </c>
      <c r="CY196" s="48">
        <v>0</v>
      </c>
      <c r="CZ196" s="48">
        <v>0</v>
      </c>
      <c r="DA196" s="48">
        <v>0</v>
      </c>
      <c r="DB196" s="48">
        <v>0</v>
      </c>
      <c r="DC196" s="48">
        <v>0</v>
      </c>
      <c r="DD196" s="48">
        <v>0</v>
      </c>
      <c r="DE196" s="48">
        <v>0</v>
      </c>
      <c r="DF196" s="48">
        <v>0</v>
      </c>
      <c r="DG196" s="48">
        <v>0</v>
      </c>
      <c r="DH196" s="48">
        <v>8887</v>
      </c>
      <c r="DI196" s="48">
        <v>0</v>
      </c>
      <c r="DJ196" s="48">
        <v>0</v>
      </c>
      <c r="DK196" s="48">
        <v>0</v>
      </c>
      <c r="DL196" s="48">
        <v>0</v>
      </c>
      <c r="DM196" s="48">
        <v>8887</v>
      </c>
      <c r="DN196" s="48">
        <v>0</v>
      </c>
      <c r="DO196" s="48">
        <v>0</v>
      </c>
      <c r="DP196" s="48">
        <v>0</v>
      </c>
      <c r="DQ196" s="48">
        <v>0</v>
      </c>
      <c r="DR196" s="48">
        <v>0</v>
      </c>
      <c r="DS196" s="48">
        <v>0</v>
      </c>
      <c r="DU196" s="48">
        <v>899882</v>
      </c>
      <c r="DV196" s="48">
        <v>0</v>
      </c>
      <c r="DW196" s="48">
        <v>0</v>
      </c>
      <c r="DX196" s="48">
        <v>0</v>
      </c>
      <c r="DY196" s="48">
        <v>0</v>
      </c>
      <c r="DZ196" s="48">
        <v>286.61700000000002</v>
      </c>
      <c r="EA196" s="48">
        <v>27515</v>
      </c>
      <c r="EB196" s="48">
        <v>96</v>
      </c>
      <c r="EC196" s="48">
        <v>50711</v>
      </c>
      <c r="ED196" s="48">
        <v>0</v>
      </c>
      <c r="EE196" s="48">
        <v>849171</v>
      </c>
      <c r="EG196" s="48">
        <v>0</v>
      </c>
      <c r="EH196" s="48">
        <v>0</v>
      </c>
      <c r="EI196" s="48">
        <v>0</v>
      </c>
      <c r="EJ196" s="48">
        <v>0</v>
      </c>
      <c r="EK196" s="48">
        <v>0</v>
      </c>
      <c r="EL196" s="48">
        <v>0</v>
      </c>
      <c r="EM196" s="48">
        <v>0</v>
      </c>
      <c r="EN196" s="48">
        <v>0</v>
      </c>
      <c r="EO196" s="48">
        <v>0</v>
      </c>
      <c r="EP196" s="48">
        <v>0</v>
      </c>
      <c r="EQ196" s="48">
        <v>0</v>
      </c>
      <c r="ER196" s="48">
        <v>0</v>
      </c>
      <c r="ES196" s="48">
        <v>0</v>
      </c>
      <c r="ET196" s="48">
        <v>0</v>
      </c>
      <c r="EU196" s="48">
        <v>0</v>
      </c>
      <c r="EV196" s="48">
        <v>0</v>
      </c>
      <c r="EW196" s="48">
        <v>0</v>
      </c>
      <c r="EX196" s="48">
        <v>941655</v>
      </c>
      <c r="EY196" s="48">
        <v>57015</v>
      </c>
      <c r="EZ196" s="48">
        <v>964851</v>
      </c>
      <c r="FA196" s="48">
        <v>0</v>
      </c>
      <c r="FB196" s="48">
        <v>0</v>
      </c>
      <c r="FC196" s="48">
        <v>0</v>
      </c>
      <c r="FD196" s="48">
        <v>26582</v>
      </c>
      <c r="FE196" s="48">
        <v>0</v>
      </c>
      <c r="FF196" s="48">
        <v>0</v>
      </c>
      <c r="FG196" s="48">
        <v>0</v>
      </c>
      <c r="FH196" s="48">
        <v>0</v>
      </c>
      <c r="FJ196" s="48">
        <v>0</v>
      </c>
      <c r="FK196" s="48">
        <v>0</v>
      </c>
      <c r="FL196" s="48">
        <v>0</v>
      </c>
      <c r="FM196" s="48">
        <v>0</v>
      </c>
      <c r="FO196" s="48">
        <v>0</v>
      </c>
      <c r="FP196" s="48">
        <v>0</v>
      </c>
      <c r="FQ196" s="48" t="s">
        <v>46</v>
      </c>
      <c r="FR196" s="48">
        <v>95.637</v>
      </c>
      <c r="FS196" s="48">
        <v>0</v>
      </c>
      <c r="FT196" s="48">
        <v>0</v>
      </c>
      <c r="FU196" s="48">
        <v>0</v>
      </c>
      <c r="FV196" s="48">
        <v>0</v>
      </c>
      <c r="FW196" s="48">
        <v>0</v>
      </c>
      <c r="FX196" s="48">
        <v>0</v>
      </c>
      <c r="FY196" s="48">
        <v>0</v>
      </c>
      <c r="FZ196" s="48">
        <v>0</v>
      </c>
      <c r="GA196" s="48">
        <v>0</v>
      </c>
      <c r="GB196" s="52">
        <v>5.3545445599999998E-2</v>
      </c>
      <c r="GC196" s="52">
        <v>4.68582762E-2</v>
      </c>
      <c r="GD196" s="48">
        <v>0</v>
      </c>
      <c r="GE196" s="48">
        <v>0</v>
      </c>
      <c r="GM196" s="48">
        <v>0</v>
      </c>
      <c r="GN196" s="48">
        <v>0</v>
      </c>
      <c r="GP196" s="48">
        <v>0</v>
      </c>
      <c r="GQ196" s="48">
        <v>0</v>
      </c>
      <c r="GR196" s="48">
        <v>0</v>
      </c>
      <c r="GS196" s="48">
        <v>177.554</v>
      </c>
      <c r="GT196" s="48">
        <v>992366</v>
      </c>
      <c r="GU196" s="48">
        <v>0</v>
      </c>
      <c r="GV196" s="48">
        <v>644230</v>
      </c>
      <c r="GW196" s="48">
        <v>0</v>
      </c>
      <c r="GX196" s="48">
        <v>0</v>
      </c>
      <c r="GY196" s="48">
        <v>0</v>
      </c>
      <c r="GZ196" s="48">
        <v>0</v>
      </c>
      <c r="HA196" s="48">
        <v>0</v>
      </c>
      <c r="HB196" s="48">
        <v>0</v>
      </c>
      <c r="HC196" s="48">
        <v>4804.7056220000004</v>
      </c>
      <c r="HD196" s="48">
        <v>62.924999999999997</v>
      </c>
      <c r="HE196" s="48">
        <v>1</v>
      </c>
      <c r="HF196" s="48">
        <v>0</v>
      </c>
      <c r="HG196" s="48">
        <v>5078</v>
      </c>
      <c r="HH196" s="48">
        <v>5078</v>
      </c>
      <c r="HI196" s="48">
        <v>1</v>
      </c>
      <c r="HJ196" s="48">
        <v>4.7818500000000004</v>
      </c>
      <c r="HK196" s="48">
        <v>0</v>
      </c>
      <c r="HL196" s="48">
        <v>0</v>
      </c>
      <c r="HM196" s="48">
        <v>0</v>
      </c>
      <c r="HN196" s="48">
        <v>0</v>
      </c>
      <c r="HO196" s="48">
        <v>0</v>
      </c>
      <c r="HP196" s="48">
        <v>0</v>
      </c>
      <c r="HQ196" s="48">
        <v>0</v>
      </c>
      <c r="HR196" s="48">
        <v>0</v>
      </c>
      <c r="HS196" s="48">
        <v>0.97309000000000001</v>
      </c>
      <c r="HT196" s="48">
        <v>853095</v>
      </c>
      <c r="HU196" s="48">
        <v>0</v>
      </c>
      <c r="HV196" s="48">
        <v>0</v>
      </c>
      <c r="HW196" s="48">
        <v>384046</v>
      </c>
      <c r="HX196" s="48">
        <v>192023</v>
      </c>
      <c r="HY196" s="48">
        <v>0</v>
      </c>
      <c r="IA196" s="48">
        <v>0</v>
      </c>
      <c r="IB196" s="48">
        <v>0</v>
      </c>
      <c r="IC196" s="48">
        <v>0</v>
      </c>
      <c r="ID196" s="48">
        <v>0</v>
      </c>
      <c r="IE196" s="48">
        <v>0</v>
      </c>
      <c r="IF196" s="48">
        <v>0</v>
      </c>
      <c r="IG196" s="48">
        <v>0</v>
      </c>
      <c r="IH196" s="48">
        <v>644230</v>
      </c>
      <c r="II196" s="48">
        <v>50711</v>
      </c>
      <c r="IJ196" s="48">
        <v>320621</v>
      </c>
      <c r="IK196" s="48">
        <v>0</v>
      </c>
      <c r="IL196" s="48">
        <v>371332</v>
      </c>
      <c r="IP196" s="48">
        <v>9095</v>
      </c>
      <c r="IQ196" s="48">
        <v>0</v>
      </c>
      <c r="IR196" s="48">
        <v>0</v>
      </c>
      <c r="IS196" s="48">
        <v>0</v>
      </c>
      <c r="IT196" s="48">
        <v>0</v>
      </c>
      <c r="IU196" s="48">
        <v>0</v>
      </c>
      <c r="IV196" s="48">
        <v>1</v>
      </c>
      <c r="IW196" s="48">
        <v>0</v>
      </c>
      <c r="IX196" s="48">
        <v>0</v>
      </c>
    </row>
    <row r="197" spans="1:258" s="48" customFormat="1">
      <c r="A197" s="47">
        <v>227803</v>
      </c>
      <c r="C197" s="48">
        <v>4</v>
      </c>
      <c r="E197" s="48">
        <v>0</v>
      </c>
      <c r="F197" s="48" t="s">
        <v>330</v>
      </c>
      <c r="G197" s="48">
        <v>1</v>
      </c>
      <c r="H197" s="48">
        <v>0</v>
      </c>
      <c r="I197" s="48" t="s">
        <v>537</v>
      </c>
      <c r="J197" s="48">
        <v>0</v>
      </c>
      <c r="L197" s="48">
        <v>12</v>
      </c>
      <c r="M197" s="48" t="s">
        <v>538</v>
      </c>
      <c r="N197" s="48" t="s">
        <v>537</v>
      </c>
      <c r="O197" s="48" t="s">
        <v>537</v>
      </c>
      <c r="P197" s="48">
        <v>0</v>
      </c>
      <c r="R197" s="48">
        <v>591.24400000000003</v>
      </c>
      <c r="S197" s="48">
        <v>0</v>
      </c>
      <c r="T197" s="48">
        <v>0</v>
      </c>
      <c r="U197" s="48">
        <v>0.629</v>
      </c>
      <c r="V197" s="48">
        <v>11.855</v>
      </c>
      <c r="W197" s="48">
        <v>0</v>
      </c>
      <c r="X197" s="48">
        <v>0</v>
      </c>
      <c r="Y197" s="48">
        <v>0</v>
      </c>
      <c r="Z197" s="48">
        <v>591.24400000000003</v>
      </c>
      <c r="AA197" s="48">
        <v>0</v>
      </c>
      <c r="AB197" s="48">
        <v>0</v>
      </c>
      <c r="AC197" s="48">
        <v>0</v>
      </c>
      <c r="AD197" s="48">
        <v>0</v>
      </c>
      <c r="AE197" s="48">
        <v>0</v>
      </c>
      <c r="AF197" s="48">
        <v>0</v>
      </c>
      <c r="AG197" s="48">
        <v>0.88800000000000001</v>
      </c>
      <c r="AH197" s="48">
        <v>0</v>
      </c>
      <c r="AI197" s="48">
        <v>0</v>
      </c>
      <c r="AJ197" s="48">
        <v>0</v>
      </c>
      <c r="AK197" s="48">
        <v>0</v>
      </c>
      <c r="AL197" s="48">
        <v>0</v>
      </c>
      <c r="AM197" s="48">
        <v>0</v>
      </c>
      <c r="AN197" s="48">
        <v>0</v>
      </c>
      <c r="AO197" s="48">
        <v>0</v>
      </c>
      <c r="AP197" s="48">
        <v>0</v>
      </c>
      <c r="AQ197" s="48">
        <v>0</v>
      </c>
      <c r="AR197" s="48">
        <v>0</v>
      </c>
      <c r="AS197" s="48">
        <v>0</v>
      </c>
      <c r="AT197" s="48">
        <v>0</v>
      </c>
      <c r="AU197" s="48">
        <v>0</v>
      </c>
      <c r="AV197" s="48">
        <v>0</v>
      </c>
      <c r="AW197" s="48">
        <v>12.484</v>
      </c>
      <c r="AX197" s="48">
        <v>38.71</v>
      </c>
      <c r="AY197" s="48">
        <v>0</v>
      </c>
      <c r="AZ197" s="48">
        <v>0</v>
      </c>
      <c r="BA197" s="48">
        <v>0</v>
      </c>
      <c r="BB197" s="48">
        <v>578.76</v>
      </c>
      <c r="BC197" s="48">
        <v>175.67</v>
      </c>
      <c r="BD197" s="48">
        <v>74.653999999999996</v>
      </c>
      <c r="BE197" s="48">
        <v>0</v>
      </c>
      <c r="BF197" s="48">
        <v>0</v>
      </c>
      <c r="BG197" s="48">
        <v>0</v>
      </c>
      <c r="BH197" s="48">
        <v>0</v>
      </c>
      <c r="BI197" s="48">
        <v>1</v>
      </c>
      <c r="BJ197" s="48">
        <v>0</v>
      </c>
      <c r="BK197" s="48">
        <v>5078</v>
      </c>
      <c r="BL197" s="48">
        <v>6152</v>
      </c>
      <c r="BM197" s="48">
        <v>3560532</v>
      </c>
      <c r="BN197" s="48">
        <v>0</v>
      </c>
      <c r="BO197" s="48">
        <v>168531</v>
      </c>
      <c r="BP197" s="48">
        <v>45927</v>
      </c>
      <c r="BQ197" s="48">
        <v>0</v>
      </c>
      <c r="BR197" s="48">
        <v>45927</v>
      </c>
      <c r="BS197" s="48">
        <v>0</v>
      </c>
      <c r="BT197" s="48">
        <v>216144</v>
      </c>
      <c r="BU197" s="48">
        <v>0</v>
      </c>
      <c r="BV197" s="48">
        <v>216144</v>
      </c>
      <c r="BW197" s="48">
        <v>0</v>
      </c>
      <c r="BX197" s="48">
        <v>238144</v>
      </c>
      <c r="BY197" s="48">
        <v>0</v>
      </c>
      <c r="BZ197" s="48">
        <v>0</v>
      </c>
      <c r="CA197" s="48">
        <v>0</v>
      </c>
      <c r="CB197" s="48">
        <v>0</v>
      </c>
      <c r="CC197" s="48">
        <v>6009</v>
      </c>
      <c r="CD197" s="48">
        <v>0</v>
      </c>
      <c r="CE197" s="48">
        <v>244153</v>
      </c>
      <c r="CF197" s="48">
        <v>0</v>
      </c>
      <c r="CG197" s="48">
        <v>0</v>
      </c>
      <c r="CH197" s="48">
        <v>0</v>
      </c>
      <c r="CI197" s="48">
        <v>0</v>
      </c>
      <c r="CJ197" s="48">
        <v>0</v>
      </c>
      <c r="CK197" s="48">
        <v>0</v>
      </c>
      <c r="CL197" s="48">
        <v>0</v>
      </c>
      <c r="CM197" s="48">
        <v>0</v>
      </c>
      <c r="CN197" s="48">
        <v>0</v>
      </c>
      <c r="CO197" s="48">
        <v>0</v>
      </c>
      <c r="CP197" s="48">
        <v>0</v>
      </c>
      <c r="CQ197" s="48">
        <v>0</v>
      </c>
      <c r="CR197" s="48">
        <v>0</v>
      </c>
      <c r="CS197" s="48">
        <v>0</v>
      </c>
      <c r="CT197" s="48">
        <v>0</v>
      </c>
      <c r="CU197" s="48">
        <v>0</v>
      </c>
      <c r="CV197" s="48">
        <v>0</v>
      </c>
      <c r="CW197" s="48">
        <v>0</v>
      </c>
      <c r="CX197" s="48">
        <v>0</v>
      </c>
      <c r="CY197" s="48">
        <v>0</v>
      </c>
      <c r="CZ197" s="48">
        <v>0</v>
      </c>
      <c r="DA197" s="48">
        <v>0</v>
      </c>
      <c r="DB197" s="48">
        <v>0</v>
      </c>
      <c r="DC197" s="48">
        <v>0</v>
      </c>
      <c r="DD197" s="48">
        <v>0</v>
      </c>
      <c r="DE197" s="48">
        <v>0</v>
      </c>
      <c r="DF197" s="48">
        <v>0</v>
      </c>
      <c r="DG197" s="48">
        <v>0</v>
      </c>
      <c r="DH197" s="48">
        <v>27733</v>
      </c>
      <c r="DI197" s="48">
        <v>0</v>
      </c>
      <c r="DJ197" s="48">
        <v>0</v>
      </c>
      <c r="DK197" s="48">
        <v>0</v>
      </c>
      <c r="DL197" s="48">
        <v>0</v>
      </c>
      <c r="DM197" s="48">
        <v>27733</v>
      </c>
      <c r="DN197" s="48">
        <v>0</v>
      </c>
      <c r="DO197" s="48">
        <v>0</v>
      </c>
      <c r="DP197" s="48">
        <v>0</v>
      </c>
      <c r="DQ197" s="48">
        <v>0</v>
      </c>
      <c r="DR197" s="48">
        <v>0</v>
      </c>
      <c r="DS197" s="48">
        <v>0</v>
      </c>
      <c r="DU197" s="48">
        <v>4066756</v>
      </c>
      <c r="DV197" s="48">
        <v>0</v>
      </c>
      <c r="DW197" s="48">
        <v>0</v>
      </c>
      <c r="DX197" s="48">
        <v>0</v>
      </c>
      <c r="DY197" s="48">
        <v>0</v>
      </c>
      <c r="DZ197" s="48">
        <v>286.61700000000002</v>
      </c>
      <c r="EA197" s="48">
        <v>168531</v>
      </c>
      <c r="EB197" s="48">
        <v>588</v>
      </c>
      <c r="EC197" s="48">
        <v>168531</v>
      </c>
      <c r="ED197" s="48">
        <v>0</v>
      </c>
      <c r="EE197" s="48">
        <v>3898225</v>
      </c>
      <c r="EG197" s="48">
        <v>0</v>
      </c>
      <c r="EH197" s="48">
        <v>0</v>
      </c>
      <c r="EI197" s="48">
        <v>0</v>
      </c>
      <c r="EJ197" s="48">
        <v>0</v>
      </c>
      <c r="EK197" s="48">
        <v>0</v>
      </c>
      <c r="EL197" s="48">
        <v>0</v>
      </c>
      <c r="EM197" s="48">
        <v>0</v>
      </c>
      <c r="EN197" s="48">
        <v>0</v>
      </c>
      <c r="EO197" s="48">
        <v>0</v>
      </c>
      <c r="EP197" s="48">
        <v>0</v>
      </c>
      <c r="EQ197" s="48">
        <v>0</v>
      </c>
      <c r="ER197" s="48">
        <v>0</v>
      </c>
      <c r="ES197" s="48">
        <v>0</v>
      </c>
      <c r="ET197" s="48">
        <v>0</v>
      </c>
      <c r="EU197" s="48">
        <v>0</v>
      </c>
      <c r="EV197" s="48">
        <v>0</v>
      </c>
      <c r="EW197" s="48">
        <v>0</v>
      </c>
      <c r="EX197" s="48">
        <v>4313745</v>
      </c>
      <c r="EY197" s="48">
        <v>264479</v>
      </c>
      <c r="EZ197" s="48">
        <v>4313745</v>
      </c>
      <c r="FA197" s="48">
        <v>0</v>
      </c>
      <c r="FB197" s="48">
        <v>0</v>
      </c>
      <c r="FC197" s="48">
        <v>0</v>
      </c>
      <c r="FD197" s="48">
        <v>123308</v>
      </c>
      <c r="FE197" s="48">
        <v>0</v>
      </c>
      <c r="FF197" s="48">
        <v>0</v>
      </c>
      <c r="FG197" s="48">
        <v>0</v>
      </c>
      <c r="FH197" s="48">
        <v>0</v>
      </c>
      <c r="FJ197" s="48">
        <v>0</v>
      </c>
      <c r="FK197" s="48">
        <v>0</v>
      </c>
      <c r="FL197" s="48">
        <v>0</v>
      </c>
      <c r="FM197" s="48">
        <v>0</v>
      </c>
      <c r="FO197" s="48">
        <v>0</v>
      </c>
      <c r="FP197" s="48">
        <v>0</v>
      </c>
      <c r="FQ197" s="48" t="s">
        <v>584</v>
      </c>
      <c r="FR197" s="48">
        <v>591.24400000000003</v>
      </c>
      <c r="FS197" s="48">
        <v>0</v>
      </c>
      <c r="FT197" s="48">
        <v>0</v>
      </c>
      <c r="FU197" s="48">
        <v>0</v>
      </c>
      <c r="FV197" s="48">
        <v>0</v>
      </c>
      <c r="FW197" s="48">
        <v>0</v>
      </c>
      <c r="FX197" s="48">
        <v>0</v>
      </c>
      <c r="FY197" s="48">
        <v>0</v>
      </c>
      <c r="FZ197" s="48">
        <v>0</v>
      </c>
      <c r="GA197" s="48">
        <v>0</v>
      </c>
      <c r="GB197" s="52">
        <v>5.3545445599999998E-2</v>
      </c>
      <c r="GC197" s="52">
        <v>4.68582762E-2</v>
      </c>
      <c r="GD197" s="48">
        <v>0</v>
      </c>
      <c r="GE197" s="48">
        <v>0</v>
      </c>
      <c r="GM197" s="48">
        <v>0</v>
      </c>
      <c r="GN197" s="48">
        <v>0</v>
      </c>
      <c r="GP197" s="48">
        <v>0</v>
      </c>
      <c r="GQ197" s="48">
        <v>0</v>
      </c>
      <c r="GR197" s="48">
        <v>0</v>
      </c>
      <c r="GS197" s="48">
        <v>823.63400000000001</v>
      </c>
      <c r="GT197" s="48">
        <v>4482276</v>
      </c>
      <c r="GU197" s="48">
        <v>0</v>
      </c>
      <c r="GV197" s="48">
        <v>2331168</v>
      </c>
      <c r="GW197" s="48">
        <v>0</v>
      </c>
      <c r="GX197" s="48">
        <v>0</v>
      </c>
      <c r="GY197" s="48">
        <v>0</v>
      </c>
      <c r="GZ197" s="48">
        <v>0</v>
      </c>
      <c r="HA197" s="48">
        <v>0</v>
      </c>
      <c r="HB197" s="48">
        <v>0</v>
      </c>
      <c r="HC197" s="48">
        <v>4804.7056220000004</v>
      </c>
      <c r="HD197" s="48">
        <v>578.76</v>
      </c>
      <c r="HE197" s="48">
        <v>1</v>
      </c>
      <c r="HF197" s="48">
        <v>0</v>
      </c>
      <c r="HG197" s="48">
        <v>5078</v>
      </c>
      <c r="HH197" s="48">
        <v>5078</v>
      </c>
      <c r="HI197" s="48">
        <v>1</v>
      </c>
      <c r="HJ197" s="48">
        <v>29.562200000000001</v>
      </c>
      <c r="HK197" s="48">
        <v>0</v>
      </c>
      <c r="HL197" s="48">
        <v>0</v>
      </c>
      <c r="HM197" s="48">
        <v>0</v>
      </c>
      <c r="HN197" s="48">
        <v>0</v>
      </c>
      <c r="HO197" s="48">
        <v>0</v>
      </c>
      <c r="HP197" s="48">
        <v>0</v>
      </c>
      <c r="HQ197" s="48">
        <v>0</v>
      </c>
      <c r="HR197" s="48">
        <v>0</v>
      </c>
      <c r="HS197" s="48">
        <v>0.97309000000000001</v>
      </c>
      <c r="HT197" s="48">
        <v>3957321</v>
      </c>
      <c r="HU197" s="48">
        <v>0</v>
      </c>
      <c r="HV197" s="48">
        <v>0</v>
      </c>
      <c r="HW197" s="48">
        <v>384046</v>
      </c>
      <c r="HX197" s="48">
        <v>192023</v>
      </c>
      <c r="HY197" s="48">
        <v>0</v>
      </c>
      <c r="IA197" s="48">
        <v>0</v>
      </c>
      <c r="IB197" s="48">
        <v>0</v>
      </c>
      <c r="IC197" s="48">
        <v>0</v>
      </c>
      <c r="ID197" s="48">
        <v>0</v>
      </c>
      <c r="IE197" s="48">
        <v>0</v>
      </c>
      <c r="IF197" s="48">
        <v>0</v>
      </c>
      <c r="IG197" s="48">
        <v>0</v>
      </c>
      <c r="IH197" s="48">
        <v>2331168</v>
      </c>
      <c r="II197" s="48">
        <v>168531</v>
      </c>
      <c r="IJ197" s="48">
        <v>1982577</v>
      </c>
      <c r="IK197" s="48">
        <v>0</v>
      </c>
      <c r="IL197" s="48">
        <v>2151108</v>
      </c>
      <c r="IP197" s="48">
        <v>9095</v>
      </c>
      <c r="IQ197" s="48">
        <v>0</v>
      </c>
      <c r="IR197" s="48">
        <v>0</v>
      </c>
      <c r="IS197" s="48">
        <v>0</v>
      </c>
      <c r="IT197" s="48">
        <v>0</v>
      </c>
      <c r="IU197" s="48">
        <v>0</v>
      </c>
      <c r="IV197" s="48">
        <v>1</v>
      </c>
      <c r="IW197" s="48">
        <v>0</v>
      </c>
      <c r="IX197" s="48">
        <v>0</v>
      </c>
    </row>
    <row r="198" spans="1:258" s="48" customFormat="1">
      <c r="A198" s="47">
        <v>227804</v>
      </c>
      <c r="C198" s="48">
        <v>4</v>
      </c>
      <c r="E198" s="48">
        <v>0</v>
      </c>
      <c r="F198" s="48" t="s">
        <v>330</v>
      </c>
      <c r="G198" s="48">
        <v>1</v>
      </c>
      <c r="H198" s="48">
        <v>0</v>
      </c>
      <c r="I198" s="48" t="s">
        <v>537</v>
      </c>
      <c r="J198" s="48">
        <v>0</v>
      </c>
      <c r="L198" s="48">
        <v>12</v>
      </c>
      <c r="M198" s="48" t="s">
        <v>538</v>
      </c>
      <c r="N198" s="48" t="s">
        <v>537</v>
      </c>
      <c r="O198" s="48" t="s">
        <v>537</v>
      </c>
      <c r="P198" s="48">
        <v>0</v>
      </c>
      <c r="R198" s="48">
        <v>797.14700000000005</v>
      </c>
      <c r="S198" s="48">
        <v>0</v>
      </c>
      <c r="T198" s="48">
        <v>0</v>
      </c>
      <c r="U198" s="48">
        <v>0.91300000000000003</v>
      </c>
      <c r="V198" s="48">
        <v>24.893000000000001</v>
      </c>
      <c r="W198" s="48">
        <v>1.117</v>
      </c>
      <c r="X198" s="48">
        <v>0</v>
      </c>
      <c r="Y198" s="48">
        <v>0</v>
      </c>
      <c r="Z198" s="48">
        <v>797.14700000000005</v>
      </c>
      <c r="AA198" s="48">
        <v>0</v>
      </c>
      <c r="AB198" s="48">
        <v>0</v>
      </c>
      <c r="AC198" s="48">
        <v>0</v>
      </c>
      <c r="AD198" s="48">
        <v>135.59</v>
      </c>
      <c r="AE198" s="48">
        <v>0</v>
      </c>
      <c r="AF198" s="48">
        <v>0</v>
      </c>
      <c r="AG198" s="48">
        <v>19.056999999999999</v>
      </c>
      <c r="AH198" s="48">
        <v>0</v>
      </c>
      <c r="AI198" s="48">
        <v>0</v>
      </c>
      <c r="AJ198" s="48">
        <v>0</v>
      </c>
      <c r="AK198" s="48">
        <v>0</v>
      </c>
      <c r="AL198" s="48">
        <v>0</v>
      </c>
      <c r="AM198" s="48">
        <v>0</v>
      </c>
      <c r="AN198" s="48">
        <v>0</v>
      </c>
      <c r="AO198" s="48">
        <v>0</v>
      </c>
      <c r="AP198" s="48">
        <v>0</v>
      </c>
      <c r="AQ198" s="48">
        <v>0</v>
      </c>
      <c r="AR198" s="48">
        <v>0</v>
      </c>
      <c r="AS198" s="48">
        <v>0</v>
      </c>
      <c r="AT198" s="48">
        <v>0</v>
      </c>
      <c r="AU198" s="48">
        <v>0</v>
      </c>
      <c r="AV198" s="48">
        <v>0</v>
      </c>
      <c r="AW198" s="48">
        <v>26.922999999999998</v>
      </c>
      <c r="AX198" s="48">
        <v>82.594999999999999</v>
      </c>
      <c r="AY198" s="48">
        <v>0</v>
      </c>
      <c r="AZ198" s="48">
        <v>0</v>
      </c>
      <c r="BA198" s="48">
        <v>18.95</v>
      </c>
      <c r="BB198" s="48">
        <v>751.274</v>
      </c>
      <c r="BC198" s="48">
        <v>336.5</v>
      </c>
      <c r="BD198" s="48">
        <v>119.325</v>
      </c>
      <c r="BE198" s="48">
        <v>0</v>
      </c>
      <c r="BF198" s="48">
        <v>0</v>
      </c>
      <c r="BG198" s="48">
        <v>0</v>
      </c>
      <c r="BH198" s="48">
        <v>67</v>
      </c>
      <c r="BI198" s="48">
        <v>1</v>
      </c>
      <c r="BJ198" s="48">
        <v>0</v>
      </c>
      <c r="BK198" s="48">
        <v>5078</v>
      </c>
      <c r="BL198" s="48">
        <v>6152</v>
      </c>
      <c r="BM198" s="48">
        <v>4621838</v>
      </c>
      <c r="BN198" s="48">
        <v>0</v>
      </c>
      <c r="BO198" s="48">
        <v>265721</v>
      </c>
      <c r="BP198" s="48">
        <v>73409</v>
      </c>
      <c r="BQ198" s="48">
        <v>0</v>
      </c>
      <c r="BR198" s="48">
        <v>73409</v>
      </c>
      <c r="BS198" s="48">
        <v>0</v>
      </c>
      <c r="BT198" s="48">
        <v>414030</v>
      </c>
      <c r="BU198" s="48">
        <v>0</v>
      </c>
      <c r="BV198" s="48">
        <v>414030</v>
      </c>
      <c r="BW198" s="48">
        <v>0</v>
      </c>
      <c r="BX198" s="48">
        <v>508124</v>
      </c>
      <c r="BY198" s="48">
        <v>0</v>
      </c>
      <c r="BZ198" s="48">
        <v>0</v>
      </c>
      <c r="CA198" s="48">
        <v>0</v>
      </c>
      <c r="CB198" s="48">
        <v>0</v>
      </c>
      <c r="CC198" s="48">
        <v>128963</v>
      </c>
      <c r="CD198" s="48">
        <v>0</v>
      </c>
      <c r="CE198" s="48">
        <v>637087</v>
      </c>
      <c r="CF198" s="48">
        <v>37287</v>
      </c>
      <c r="CG198" s="48">
        <v>157384</v>
      </c>
      <c r="CH198" s="48">
        <v>0</v>
      </c>
      <c r="CI198" s="48">
        <v>157384</v>
      </c>
      <c r="CJ198" s="48">
        <v>0</v>
      </c>
      <c r="CK198" s="48">
        <v>0</v>
      </c>
      <c r="CL198" s="48">
        <v>0</v>
      </c>
      <c r="CM198" s="48">
        <v>0</v>
      </c>
      <c r="CN198" s="48">
        <v>0</v>
      </c>
      <c r="CO198" s="48">
        <v>0</v>
      </c>
      <c r="CP198" s="48">
        <v>0</v>
      </c>
      <c r="CQ198" s="48">
        <v>0</v>
      </c>
      <c r="CR198" s="48">
        <v>0</v>
      </c>
      <c r="CS198" s="48">
        <v>0</v>
      </c>
      <c r="CT198" s="48">
        <v>0</v>
      </c>
      <c r="CU198" s="48">
        <v>0</v>
      </c>
      <c r="CV198" s="48">
        <v>0</v>
      </c>
      <c r="CW198" s="48">
        <v>0</v>
      </c>
      <c r="CX198" s="48">
        <v>0</v>
      </c>
      <c r="CY198" s="48">
        <v>0</v>
      </c>
      <c r="CZ198" s="48">
        <v>0</v>
      </c>
      <c r="DA198" s="48">
        <v>0</v>
      </c>
      <c r="DB198" s="48">
        <v>0</v>
      </c>
      <c r="DC198" s="48">
        <v>0</v>
      </c>
      <c r="DD198" s="48">
        <v>0</v>
      </c>
      <c r="DE198" s="48">
        <v>0</v>
      </c>
      <c r="DF198" s="48">
        <v>0</v>
      </c>
      <c r="DG198" s="48">
        <v>0</v>
      </c>
      <c r="DH198" s="48">
        <v>0</v>
      </c>
      <c r="DI198" s="48">
        <v>0</v>
      </c>
      <c r="DJ198" s="48">
        <v>0</v>
      </c>
      <c r="DK198" s="48">
        <v>0</v>
      </c>
      <c r="DL198" s="48">
        <v>0</v>
      </c>
      <c r="DM198" s="48">
        <v>0</v>
      </c>
      <c r="DN198" s="48">
        <v>0</v>
      </c>
      <c r="DO198" s="48">
        <v>0</v>
      </c>
      <c r="DP198" s="48">
        <v>0</v>
      </c>
      <c r="DQ198" s="48">
        <v>0</v>
      </c>
      <c r="DR198" s="48">
        <v>0</v>
      </c>
      <c r="DS198" s="48">
        <v>0</v>
      </c>
      <c r="DU198" s="48">
        <v>5941035</v>
      </c>
      <c r="DV198" s="48">
        <v>0</v>
      </c>
      <c r="DW198" s="48">
        <v>0</v>
      </c>
      <c r="DX198" s="48">
        <v>0</v>
      </c>
      <c r="DY198" s="48">
        <v>0</v>
      </c>
      <c r="DZ198" s="48">
        <v>286.61700000000002</v>
      </c>
      <c r="EA198" s="48">
        <v>228434</v>
      </c>
      <c r="EB198" s="48">
        <v>797</v>
      </c>
      <c r="EC198" s="48">
        <v>265721</v>
      </c>
      <c r="ED198" s="48">
        <v>0</v>
      </c>
      <c r="EE198" s="48">
        <v>5675314</v>
      </c>
      <c r="EG198" s="48">
        <v>0</v>
      </c>
      <c r="EH198" s="48">
        <v>0</v>
      </c>
      <c r="EI198" s="48">
        <v>0</v>
      </c>
      <c r="EJ198" s="48">
        <v>0</v>
      </c>
      <c r="EK198" s="48">
        <v>0</v>
      </c>
      <c r="EL198" s="48">
        <v>0</v>
      </c>
      <c r="EM198" s="48">
        <v>0</v>
      </c>
      <c r="EN198" s="48">
        <v>0</v>
      </c>
      <c r="EO198" s="48">
        <v>0</v>
      </c>
      <c r="EP198" s="48">
        <v>0</v>
      </c>
      <c r="EQ198" s="48">
        <v>0</v>
      </c>
      <c r="ER198" s="48">
        <v>0</v>
      </c>
      <c r="ES198" s="48">
        <v>0</v>
      </c>
      <c r="ET198" s="48">
        <v>0</v>
      </c>
      <c r="EU198" s="48">
        <v>0</v>
      </c>
      <c r="EV198" s="48">
        <v>0</v>
      </c>
      <c r="EW198" s="48">
        <v>0</v>
      </c>
      <c r="EX198" s="48">
        <v>6238269</v>
      </c>
      <c r="EY198" s="48">
        <v>383947</v>
      </c>
      <c r="EZ198" s="48">
        <v>6275556</v>
      </c>
      <c r="FA198" s="48">
        <v>0</v>
      </c>
      <c r="FB198" s="48">
        <v>0</v>
      </c>
      <c r="FC198" s="48">
        <v>0</v>
      </c>
      <c r="FD198" s="48">
        <v>179008</v>
      </c>
      <c r="FE198" s="48">
        <v>0</v>
      </c>
      <c r="FF198" s="48">
        <v>0</v>
      </c>
      <c r="FG198" s="48">
        <v>0</v>
      </c>
      <c r="FH198" s="48">
        <v>0</v>
      </c>
      <c r="FJ198" s="48">
        <v>0</v>
      </c>
      <c r="FK198" s="48">
        <v>0</v>
      </c>
      <c r="FL198" s="48">
        <v>0</v>
      </c>
      <c r="FM198" s="48">
        <v>0</v>
      </c>
      <c r="FO198" s="48">
        <v>0</v>
      </c>
      <c r="FP198" s="48">
        <v>0</v>
      </c>
      <c r="FQ198" s="48" t="s">
        <v>296</v>
      </c>
      <c r="FR198" s="48">
        <v>797.14700000000005</v>
      </c>
      <c r="FS198" s="48">
        <v>0</v>
      </c>
      <c r="FT198" s="48">
        <v>0</v>
      </c>
      <c r="FU198" s="48">
        <v>0</v>
      </c>
      <c r="FV198" s="48">
        <v>0</v>
      </c>
      <c r="FW198" s="48">
        <v>0</v>
      </c>
      <c r="FX198" s="48">
        <v>0</v>
      </c>
      <c r="FY198" s="48">
        <v>0</v>
      </c>
      <c r="FZ198" s="48">
        <v>0</v>
      </c>
      <c r="GA198" s="48">
        <v>0</v>
      </c>
      <c r="GB198" s="52">
        <v>5.3545445599999998E-2</v>
      </c>
      <c r="GC198" s="52">
        <v>4.68582762E-2</v>
      </c>
      <c r="GD198" s="48">
        <v>0</v>
      </c>
      <c r="GE198" s="48">
        <v>0</v>
      </c>
      <c r="GM198" s="48">
        <v>0</v>
      </c>
      <c r="GN198" s="48">
        <v>0</v>
      </c>
      <c r="GP198" s="48">
        <v>0</v>
      </c>
      <c r="GQ198" s="48">
        <v>0</v>
      </c>
      <c r="GR198" s="48">
        <v>0</v>
      </c>
      <c r="GS198" s="48">
        <v>1195.6780000000001</v>
      </c>
      <c r="GT198" s="48">
        <v>6503990</v>
      </c>
      <c r="GU198" s="48">
        <v>0</v>
      </c>
      <c r="GV198" s="48">
        <v>6802235</v>
      </c>
      <c r="GW198" s="48">
        <v>0</v>
      </c>
      <c r="GX198" s="48">
        <v>0</v>
      </c>
      <c r="GY198" s="48">
        <v>0</v>
      </c>
      <c r="GZ198" s="48">
        <v>0</v>
      </c>
      <c r="HA198" s="48">
        <v>0</v>
      </c>
      <c r="HB198" s="48">
        <v>0</v>
      </c>
      <c r="HC198" s="48">
        <v>4804.7056220000004</v>
      </c>
      <c r="HD198" s="48">
        <v>751.274</v>
      </c>
      <c r="HE198" s="48">
        <v>1</v>
      </c>
      <c r="HF198" s="48">
        <v>0</v>
      </c>
      <c r="HG198" s="48">
        <v>5078</v>
      </c>
      <c r="HH198" s="48">
        <v>5078</v>
      </c>
      <c r="HI198" s="48">
        <v>1</v>
      </c>
      <c r="HJ198" s="48">
        <v>39.857349999999997</v>
      </c>
      <c r="HK198" s="48">
        <v>0</v>
      </c>
      <c r="HL198" s="48">
        <v>0</v>
      </c>
      <c r="HM198" s="48">
        <v>0</v>
      </c>
      <c r="HN198" s="48">
        <v>0</v>
      </c>
      <c r="HO198" s="48">
        <v>0</v>
      </c>
      <c r="HP198" s="48">
        <v>0</v>
      </c>
      <c r="HQ198" s="48">
        <v>0</v>
      </c>
      <c r="HR198" s="48">
        <v>0</v>
      </c>
      <c r="HS198" s="48">
        <v>0.97309000000000001</v>
      </c>
      <c r="HT198" s="48">
        <v>5744880</v>
      </c>
      <c r="HU198" s="48">
        <v>0</v>
      </c>
      <c r="HV198" s="48">
        <v>0</v>
      </c>
      <c r="HW198" s="48">
        <v>384046</v>
      </c>
      <c r="HX198" s="48">
        <v>192023</v>
      </c>
      <c r="HY198" s="48">
        <v>0</v>
      </c>
      <c r="IA198" s="48">
        <v>0</v>
      </c>
      <c r="IB198" s="48">
        <v>0</v>
      </c>
      <c r="IC198" s="48">
        <v>0</v>
      </c>
      <c r="ID198" s="48">
        <v>0</v>
      </c>
      <c r="IE198" s="48">
        <v>0</v>
      </c>
      <c r="IF198" s="48">
        <v>0</v>
      </c>
      <c r="IG198" s="48">
        <v>0</v>
      </c>
      <c r="IH198" s="48">
        <v>6802235</v>
      </c>
      <c r="II198" s="48">
        <v>265721</v>
      </c>
      <c r="IJ198" s="48">
        <v>-526679</v>
      </c>
      <c r="IK198" s="48">
        <v>0</v>
      </c>
      <c r="IL198" s="48">
        <v>-260958</v>
      </c>
      <c r="IP198" s="48">
        <v>9095</v>
      </c>
      <c r="IQ198" s="48">
        <v>0</v>
      </c>
      <c r="IR198" s="48">
        <v>0</v>
      </c>
      <c r="IS198" s="48">
        <v>0</v>
      </c>
      <c r="IT198" s="48">
        <v>0</v>
      </c>
      <c r="IU198" s="48">
        <v>0</v>
      </c>
      <c r="IV198" s="48">
        <v>1</v>
      </c>
      <c r="IW198" s="48">
        <v>0</v>
      </c>
      <c r="IX198" s="48">
        <v>0</v>
      </c>
    </row>
    <row r="199" spans="1:258" s="48" customFormat="1">
      <c r="A199" s="47">
        <v>227805</v>
      </c>
      <c r="C199" s="48">
        <v>4</v>
      </c>
      <c r="E199" s="48">
        <v>0</v>
      </c>
      <c r="F199" s="48" t="s">
        <v>330</v>
      </c>
      <c r="G199" s="48">
        <v>1</v>
      </c>
      <c r="H199" s="48">
        <v>0</v>
      </c>
      <c r="I199" s="48" t="s">
        <v>537</v>
      </c>
      <c r="J199" s="48">
        <v>0</v>
      </c>
      <c r="L199" s="48">
        <v>12</v>
      </c>
      <c r="M199" s="48" t="s">
        <v>538</v>
      </c>
      <c r="N199" s="48" t="s">
        <v>537</v>
      </c>
      <c r="O199" s="48" t="s">
        <v>537</v>
      </c>
      <c r="P199" s="48">
        <v>0</v>
      </c>
      <c r="R199" s="48">
        <v>211.179</v>
      </c>
      <c r="S199" s="48">
        <v>0</v>
      </c>
      <c r="T199" s="48">
        <v>0</v>
      </c>
      <c r="U199" s="48">
        <v>0.106</v>
      </c>
      <c r="V199" s="48">
        <v>1.0640000000000001</v>
      </c>
      <c r="W199" s="48">
        <v>0</v>
      </c>
      <c r="X199" s="48">
        <v>0</v>
      </c>
      <c r="Y199" s="48">
        <v>0</v>
      </c>
      <c r="Z199" s="48">
        <v>211.179</v>
      </c>
      <c r="AA199" s="48">
        <v>0</v>
      </c>
      <c r="AB199" s="48">
        <v>0</v>
      </c>
      <c r="AC199" s="48">
        <v>0</v>
      </c>
      <c r="AD199" s="48">
        <v>16.21</v>
      </c>
      <c r="AE199" s="48">
        <v>0</v>
      </c>
      <c r="AF199" s="48">
        <v>0</v>
      </c>
      <c r="AG199" s="48">
        <v>13.878</v>
      </c>
      <c r="AH199" s="48">
        <v>0</v>
      </c>
      <c r="AI199" s="48">
        <v>0</v>
      </c>
      <c r="AJ199" s="48">
        <v>0</v>
      </c>
      <c r="AK199" s="48">
        <v>0</v>
      </c>
      <c r="AL199" s="48">
        <v>0</v>
      </c>
      <c r="AM199" s="48">
        <v>0</v>
      </c>
      <c r="AN199" s="48">
        <v>0</v>
      </c>
      <c r="AO199" s="48">
        <v>0</v>
      </c>
      <c r="AP199" s="48">
        <v>0</v>
      </c>
      <c r="AQ199" s="48">
        <v>7</v>
      </c>
      <c r="AR199" s="48">
        <v>0</v>
      </c>
      <c r="AS199" s="48">
        <v>0</v>
      </c>
      <c r="AT199" s="48">
        <v>1.25</v>
      </c>
      <c r="AU199" s="48">
        <v>0</v>
      </c>
      <c r="AV199" s="48">
        <v>0</v>
      </c>
      <c r="AW199" s="48">
        <v>1.17</v>
      </c>
      <c r="AX199" s="48">
        <v>3.722</v>
      </c>
      <c r="AY199" s="48">
        <v>0</v>
      </c>
      <c r="AZ199" s="48">
        <v>0</v>
      </c>
      <c r="BA199" s="48">
        <v>0</v>
      </c>
      <c r="BB199" s="48">
        <v>210.00899999999999</v>
      </c>
      <c r="BC199" s="48">
        <v>194.83</v>
      </c>
      <c r="BD199" s="48">
        <v>0</v>
      </c>
      <c r="BE199" s="48">
        <v>0</v>
      </c>
      <c r="BF199" s="48">
        <v>0</v>
      </c>
      <c r="BG199" s="48">
        <v>0</v>
      </c>
      <c r="BH199" s="48">
        <v>0</v>
      </c>
      <c r="BI199" s="48">
        <v>1</v>
      </c>
      <c r="BJ199" s="48">
        <v>0</v>
      </c>
      <c r="BK199" s="48">
        <v>5078</v>
      </c>
      <c r="BL199" s="48">
        <v>6152</v>
      </c>
      <c r="BM199" s="48">
        <v>1291975</v>
      </c>
      <c r="BN199" s="48">
        <v>0</v>
      </c>
      <c r="BO199" s="48">
        <v>64934</v>
      </c>
      <c r="BP199" s="48">
        <v>0</v>
      </c>
      <c r="BQ199" s="48">
        <v>0</v>
      </c>
      <c r="BR199" s="48">
        <v>0</v>
      </c>
      <c r="BS199" s="48">
        <v>0</v>
      </c>
      <c r="BT199" s="48">
        <v>239719</v>
      </c>
      <c r="BU199" s="48">
        <v>0</v>
      </c>
      <c r="BV199" s="48">
        <v>239719</v>
      </c>
      <c r="BW199" s="48">
        <v>0</v>
      </c>
      <c r="BX199" s="48">
        <v>22898</v>
      </c>
      <c r="BY199" s="48">
        <v>0</v>
      </c>
      <c r="BZ199" s="48">
        <v>0</v>
      </c>
      <c r="CA199" s="48">
        <v>0</v>
      </c>
      <c r="CB199" s="48">
        <v>0</v>
      </c>
      <c r="CC199" s="48">
        <v>93915</v>
      </c>
      <c r="CD199" s="48">
        <v>0</v>
      </c>
      <c r="CE199" s="48">
        <v>116813</v>
      </c>
      <c r="CF199" s="48">
        <v>4458</v>
      </c>
      <c r="CG199" s="48">
        <v>0</v>
      </c>
      <c r="CH199" s="48">
        <v>0</v>
      </c>
      <c r="CI199" s="48">
        <v>0</v>
      </c>
      <c r="CJ199" s="48">
        <v>3813</v>
      </c>
      <c r="CK199" s="48">
        <v>0</v>
      </c>
      <c r="CL199" s="48">
        <v>0</v>
      </c>
      <c r="CM199" s="48">
        <v>0</v>
      </c>
      <c r="CN199" s="48">
        <v>0</v>
      </c>
      <c r="CO199" s="48">
        <v>0</v>
      </c>
      <c r="CP199" s="48">
        <v>0</v>
      </c>
      <c r="CQ199" s="48">
        <v>0</v>
      </c>
      <c r="CR199" s="48">
        <v>0</v>
      </c>
      <c r="CS199" s="48">
        <v>0</v>
      </c>
      <c r="CT199" s="48">
        <v>0</v>
      </c>
      <c r="CU199" s="48">
        <v>0</v>
      </c>
      <c r="CV199" s="48">
        <v>0</v>
      </c>
      <c r="CW199" s="48">
        <v>0</v>
      </c>
      <c r="CX199" s="48">
        <v>0</v>
      </c>
      <c r="CY199" s="48">
        <v>0</v>
      </c>
      <c r="CZ199" s="48">
        <v>0</v>
      </c>
      <c r="DA199" s="48">
        <v>0</v>
      </c>
      <c r="DB199" s="48">
        <v>0</v>
      </c>
      <c r="DC199" s="48">
        <v>0</v>
      </c>
      <c r="DD199" s="48">
        <v>0</v>
      </c>
      <c r="DE199" s="48">
        <v>0</v>
      </c>
      <c r="DF199" s="48">
        <v>0</v>
      </c>
      <c r="DG199" s="48">
        <v>0</v>
      </c>
      <c r="DH199" s="48">
        <v>3813</v>
      </c>
      <c r="DI199" s="48">
        <v>0</v>
      </c>
      <c r="DJ199" s="48">
        <v>0</v>
      </c>
      <c r="DK199" s="48">
        <v>0</v>
      </c>
      <c r="DL199" s="48">
        <v>0</v>
      </c>
      <c r="DM199" s="48">
        <v>0</v>
      </c>
      <c r="DN199" s="48">
        <v>0</v>
      </c>
      <c r="DO199" s="48">
        <v>0</v>
      </c>
      <c r="DP199" s="48">
        <v>0</v>
      </c>
      <c r="DQ199" s="48">
        <v>0</v>
      </c>
      <c r="DR199" s="48">
        <v>0</v>
      </c>
      <c r="DS199" s="48">
        <v>0</v>
      </c>
      <c r="DU199" s="48">
        <v>1652965</v>
      </c>
      <c r="DV199" s="48">
        <v>0</v>
      </c>
      <c r="DW199" s="48">
        <v>0</v>
      </c>
      <c r="DX199" s="48">
        <v>0</v>
      </c>
      <c r="DY199" s="48">
        <v>0</v>
      </c>
      <c r="DZ199" s="48">
        <v>286.61700000000002</v>
      </c>
      <c r="EA199" s="48">
        <v>60476</v>
      </c>
      <c r="EB199" s="48">
        <v>211</v>
      </c>
      <c r="EC199" s="48">
        <v>64934</v>
      </c>
      <c r="ED199" s="48">
        <v>0</v>
      </c>
      <c r="EE199" s="48">
        <v>1588031</v>
      </c>
      <c r="EG199" s="48">
        <v>0</v>
      </c>
      <c r="EH199" s="48">
        <v>0</v>
      </c>
      <c r="EI199" s="48">
        <v>0</v>
      </c>
      <c r="EJ199" s="48">
        <v>0</v>
      </c>
      <c r="EK199" s="48">
        <v>0</v>
      </c>
      <c r="EL199" s="48">
        <v>0</v>
      </c>
      <c r="EM199" s="48">
        <v>0</v>
      </c>
      <c r="EN199" s="48">
        <v>0</v>
      </c>
      <c r="EO199" s="48">
        <v>0</v>
      </c>
      <c r="EP199" s="48">
        <v>0</v>
      </c>
      <c r="EQ199" s="48">
        <v>0</v>
      </c>
      <c r="ER199" s="48">
        <v>0</v>
      </c>
      <c r="ES199" s="48">
        <v>0</v>
      </c>
      <c r="ET199" s="48">
        <v>0</v>
      </c>
      <c r="EU199" s="48">
        <v>0</v>
      </c>
      <c r="EV199" s="48">
        <v>0</v>
      </c>
      <c r="EW199" s="48">
        <v>0</v>
      </c>
      <c r="EX199" s="48">
        <v>1745225</v>
      </c>
      <c r="EY199" s="48">
        <v>107210</v>
      </c>
      <c r="EZ199" s="48">
        <v>1753496</v>
      </c>
      <c r="FA199" s="48">
        <v>0</v>
      </c>
      <c r="FB199" s="48">
        <v>0</v>
      </c>
      <c r="FC199" s="48">
        <v>0</v>
      </c>
      <c r="FD199" s="48">
        <v>49984</v>
      </c>
      <c r="FE199" s="48">
        <v>0</v>
      </c>
      <c r="FF199" s="48">
        <v>0</v>
      </c>
      <c r="FG199" s="48">
        <v>0</v>
      </c>
      <c r="FH199" s="48">
        <v>0</v>
      </c>
      <c r="FJ199" s="48">
        <v>0</v>
      </c>
      <c r="FK199" s="48">
        <v>0</v>
      </c>
      <c r="FL199" s="48">
        <v>0</v>
      </c>
      <c r="FM199" s="48">
        <v>0</v>
      </c>
      <c r="FO199" s="48">
        <v>0</v>
      </c>
      <c r="FP199" s="48">
        <v>0</v>
      </c>
      <c r="FQ199" s="48" t="s">
        <v>297</v>
      </c>
      <c r="FR199" s="48">
        <v>211.179</v>
      </c>
      <c r="FS199" s="48">
        <v>0</v>
      </c>
      <c r="FT199" s="48">
        <v>0</v>
      </c>
      <c r="FU199" s="48">
        <v>0</v>
      </c>
      <c r="FV199" s="48">
        <v>0</v>
      </c>
      <c r="FW199" s="48">
        <v>0</v>
      </c>
      <c r="FX199" s="48">
        <v>0</v>
      </c>
      <c r="FY199" s="48">
        <v>0</v>
      </c>
      <c r="FZ199" s="48">
        <v>0</v>
      </c>
      <c r="GA199" s="48">
        <v>0</v>
      </c>
      <c r="GB199" s="52">
        <v>5.3545445599999998E-2</v>
      </c>
      <c r="GC199" s="52">
        <v>4.68582762E-2</v>
      </c>
      <c r="GD199" s="48">
        <v>0</v>
      </c>
      <c r="GE199" s="48">
        <v>0</v>
      </c>
      <c r="GM199" s="48">
        <v>0</v>
      </c>
      <c r="GN199" s="48">
        <v>0</v>
      </c>
      <c r="GP199" s="48">
        <v>0</v>
      </c>
      <c r="GQ199" s="48">
        <v>0</v>
      </c>
      <c r="GR199" s="48">
        <v>0</v>
      </c>
      <c r="GS199" s="48">
        <v>333.87</v>
      </c>
      <c r="GT199" s="48">
        <v>1813972</v>
      </c>
      <c r="GU199" s="48">
        <v>0</v>
      </c>
      <c r="GV199" s="48">
        <v>1832732</v>
      </c>
      <c r="GW199" s="48">
        <v>0</v>
      </c>
      <c r="GX199" s="48">
        <v>0</v>
      </c>
      <c r="GY199" s="48">
        <v>0</v>
      </c>
      <c r="GZ199" s="48">
        <v>0</v>
      </c>
      <c r="HA199" s="48">
        <v>0</v>
      </c>
      <c r="HB199" s="48">
        <v>0</v>
      </c>
      <c r="HC199" s="48">
        <v>4804.7056220000004</v>
      </c>
      <c r="HD199" s="48">
        <v>210.00899999999999</v>
      </c>
      <c r="HE199" s="48">
        <v>1</v>
      </c>
      <c r="HF199" s="48">
        <v>0</v>
      </c>
      <c r="HG199" s="48">
        <v>5078</v>
      </c>
      <c r="HH199" s="48">
        <v>5078</v>
      </c>
      <c r="HI199" s="48">
        <v>1</v>
      </c>
      <c r="HJ199" s="48">
        <v>10.558949999999999</v>
      </c>
      <c r="HK199" s="48">
        <v>0</v>
      </c>
      <c r="HL199" s="48">
        <v>0</v>
      </c>
      <c r="HM199" s="48">
        <v>0</v>
      </c>
      <c r="HN199" s="48">
        <v>0</v>
      </c>
      <c r="HO199" s="48">
        <v>0</v>
      </c>
      <c r="HP199" s="48">
        <v>0</v>
      </c>
      <c r="HQ199" s="48">
        <v>0</v>
      </c>
      <c r="HR199" s="48">
        <v>0</v>
      </c>
      <c r="HS199" s="48">
        <v>0.97309000000000001</v>
      </c>
      <c r="HT199" s="48">
        <v>1604146</v>
      </c>
      <c r="HU199" s="48">
        <v>0</v>
      </c>
      <c r="HV199" s="48">
        <v>0</v>
      </c>
      <c r="HW199" s="48">
        <v>384046</v>
      </c>
      <c r="HX199" s="48">
        <v>192023</v>
      </c>
      <c r="HY199" s="48">
        <v>0</v>
      </c>
      <c r="IA199" s="48">
        <v>0</v>
      </c>
      <c r="IB199" s="48">
        <v>0</v>
      </c>
      <c r="IC199" s="48">
        <v>0</v>
      </c>
      <c r="ID199" s="48">
        <v>0</v>
      </c>
      <c r="IE199" s="48">
        <v>0</v>
      </c>
      <c r="IF199" s="48">
        <v>0</v>
      </c>
      <c r="IG199" s="48">
        <v>0</v>
      </c>
      <c r="IH199" s="48">
        <v>1832732</v>
      </c>
      <c r="II199" s="48">
        <v>64934</v>
      </c>
      <c r="IJ199" s="48">
        <v>-79236</v>
      </c>
      <c r="IK199" s="48">
        <v>0</v>
      </c>
      <c r="IL199" s="48">
        <v>-14302</v>
      </c>
      <c r="IP199" s="48">
        <v>9095</v>
      </c>
      <c r="IQ199" s="48">
        <v>0</v>
      </c>
      <c r="IR199" s="48">
        <v>0</v>
      </c>
      <c r="IS199" s="48">
        <v>0</v>
      </c>
      <c r="IT199" s="48">
        <v>0</v>
      </c>
      <c r="IU199" s="48">
        <v>0</v>
      </c>
      <c r="IV199" s="48">
        <v>1</v>
      </c>
      <c r="IW199" s="48">
        <v>0</v>
      </c>
      <c r="IX199" s="48">
        <v>0</v>
      </c>
    </row>
    <row r="200" spans="1:258" s="48" customFormat="1">
      <c r="A200" s="47">
        <v>227806</v>
      </c>
      <c r="C200" s="48">
        <v>4</v>
      </c>
      <c r="E200" s="48">
        <v>0</v>
      </c>
      <c r="F200" s="48" t="s">
        <v>330</v>
      </c>
      <c r="G200" s="48">
        <v>1</v>
      </c>
      <c r="H200" s="48">
        <v>0</v>
      </c>
      <c r="I200" s="48" t="s">
        <v>537</v>
      </c>
      <c r="J200" s="48">
        <v>0</v>
      </c>
      <c r="L200" s="48">
        <v>12</v>
      </c>
      <c r="M200" s="48" t="s">
        <v>538</v>
      </c>
      <c r="N200" s="48" t="s">
        <v>537</v>
      </c>
      <c r="O200" s="48" t="s">
        <v>537</v>
      </c>
      <c r="P200" s="48">
        <v>0</v>
      </c>
      <c r="R200" s="48">
        <v>722.11</v>
      </c>
      <c r="S200" s="48">
        <v>0</v>
      </c>
      <c r="T200" s="48">
        <v>8.0000000000000002E-3</v>
      </c>
      <c r="U200" s="48">
        <v>1.7070000000000001</v>
      </c>
      <c r="V200" s="48">
        <v>0.626</v>
      </c>
      <c r="W200" s="48">
        <v>2.7E-2</v>
      </c>
      <c r="X200" s="48">
        <v>0</v>
      </c>
      <c r="Y200" s="48">
        <v>0</v>
      </c>
      <c r="Z200" s="48">
        <v>722.11</v>
      </c>
      <c r="AA200" s="48">
        <v>0</v>
      </c>
      <c r="AB200" s="48">
        <v>0</v>
      </c>
      <c r="AC200" s="48">
        <v>0</v>
      </c>
      <c r="AD200" s="48">
        <v>398.08</v>
      </c>
      <c r="AE200" s="48">
        <v>1.4350000000000001</v>
      </c>
      <c r="AF200" s="48">
        <v>244.303</v>
      </c>
      <c r="AG200" s="48">
        <v>10.327999999999999</v>
      </c>
      <c r="AH200" s="48">
        <v>0</v>
      </c>
      <c r="AI200" s="48">
        <v>0</v>
      </c>
      <c r="AJ200" s="48">
        <v>0</v>
      </c>
      <c r="AK200" s="48">
        <v>0</v>
      </c>
      <c r="AL200" s="48">
        <v>0</v>
      </c>
      <c r="AM200" s="48">
        <v>0</v>
      </c>
      <c r="AN200" s="48">
        <v>0</v>
      </c>
      <c r="AO200" s="48">
        <v>0</v>
      </c>
      <c r="AP200" s="48">
        <v>0</v>
      </c>
      <c r="AQ200" s="48">
        <v>0</v>
      </c>
      <c r="AR200" s="48">
        <v>0</v>
      </c>
      <c r="AS200" s="48">
        <v>0</v>
      </c>
      <c r="AT200" s="48">
        <v>0</v>
      </c>
      <c r="AU200" s="48">
        <v>0</v>
      </c>
      <c r="AV200" s="48">
        <v>0</v>
      </c>
      <c r="AW200" s="48">
        <v>246.67099999999999</v>
      </c>
      <c r="AX200" s="48">
        <v>10.518000000000001</v>
      </c>
      <c r="AY200" s="48">
        <v>0</v>
      </c>
      <c r="AZ200" s="48">
        <v>0</v>
      </c>
      <c r="BA200" s="48">
        <v>0</v>
      </c>
      <c r="BB200" s="48">
        <v>475.43900000000002</v>
      </c>
      <c r="BC200" s="48">
        <v>735</v>
      </c>
      <c r="BD200" s="48">
        <v>29.663</v>
      </c>
      <c r="BE200" s="48">
        <v>0</v>
      </c>
      <c r="BF200" s="48">
        <v>0</v>
      </c>
      <c r="BG200" s="48">
        <v>0</v>
      </c>
      <c r="BH200" s="48">
        <v>79</v>
      </c>
      <c r="BI200" s="48">
        <v>1</v>
      </c>
      <c r="BJ200" s="48">
        <v>0</v>
      </c>
      <c r="BK200" s="48">
        <v>5078</v>
      </c>
      <c r="BL200" s="48">
        <v>6152</v>
      </c>
      <c r="BM200" s="48">
        <v>2924901</v>
      </c>
      <c r="BN200" s="48">
        <v>0</v>
      </c>
      <c r="BO200" s="48">
        <v>316409</v>
      </c>
      <c r="BP200" s="48">
        <v>18249</v>
      </c>
      <c r="BQ200" s="48">
        <v>0</v>
      </c>
      <c r="BR200" s="48">
        <v>18249</v>
      </c>
      <c r="BS200" s="48">
        <v>0</v>
      </c>
      <c r="BT200" s="48">
        <v>904344</v>
      </c>
      <c r="BU200" s="48">
        <v>0</v>
      </c>
      <c r="BV200" s="48">
        <v>925620</v>
      </c>
      <c r="BW200" s="48">
        <v>21276</v>
      </c>
      <c r="BX200" s="48">
        <v>64707</v>
      </c>
      <c r="BY200" s="48">
        <v>0</v>
      </c>
      <c r="BZ200" s="48">
        <v>6011808</v>
      </c>
      <c r="CA200" s="48">
        <v>0</v>
      </c>
      <c r="CB200" s="48">
        <v>0</v>
      </c>
      <c r="CC200" s="48">
        <v>69892</v>
      </c>
      <c r="CD200" s="48">
        <v>0</v>
      </c>
      <c r="CE200" s="48">
        <v>6146407</v>
      </c>
      <c r="CF200" s="48">
        <v>109472</v>
      </c>
      <c r="CG200" s="48">
        <v>0</v>
      </c>
      <c r="CH200" s="48">
        <v>0</v>
      </c>
      <c r="CI200" s="48">
        <v>0</v>
      </c>
      <c r="CJ200" s="48">
        <v>0</v>
      </c>
      <c r="CK200" s="48">
        <v>0</v>
      </c>
      <c r="CL200" s="48">
        <v>0</v>
      </c>
      <c r="CM200" s="48">
        <v>0</v>
      </c>
      <c r="CN200" s="48">
        <v>0</v>
      </c>
      <c r="CO200" s="48">
        <v>0</v>
      </c>
      <c r="CP200" s="48">
        <v>0</v>
      </c>
      <c r="CQ200" s="48">
        <v>0</v>
      </c>
      <c r="CR200" s="48">
        <v>0</v>
      </c>
      <c r="CS200" s="48">
        <v>0</v>
      </c>
      <c r="CT200" s="48">
        <v>0</v>
      </c>
      <c r="CU200" s="48">
        <v>0</v>
      </c>
      <c r="CV200" s="48">
        <v>0</v>
      </c>
      <c r="CW200" s="48">
        <v>0</v>
      </c>
      <c r="CX200" s="48">
        <v>0</v>
      </c>
      <c r="CY200" s="48">
        <v>0</v>
      </c>
      <c r="CZ200" s="48">
        <v>0</v>
      </c>
      <c r="DA200" s="48">
        <v>0</v>
      </c>
      <c r="DB200" s="48">
        <v>0</v>
      </c>
      <c r="DC200" s="48">
        <v>0</v>
      </c>
      <c r="DD200" s="48">
        <v>0</v>
      </c>
      <c r="DE200" s="48">
        <v>0</v>
      </c>
      <c r="DF200" s="48">
        <v>0</v>
      </c>
      <c r="DG200" s="48">
        <v>0</v>
      </c>
      <c r="DH200" s="48">
        <v>0</v>
      </c>
      <c r="DI200" s="48">
        <v>0</v>
      </c>
      <c r="DJ200" s="48">
        <v>0</v>
      </c>
      <c r="DK200" s="48">
        <v>0</v>
      </c>
      <c r="DL200" s="48">
        <v>0</v>
      </c>
      <c r="DM200" s="48">
        <v>0</v>
      </c>
      <c r="DN200" s="48">
        <v>0</v>
      </c>
      <c r="DO200" s="48">
        <v>0</v>
      </c>
      <c r="DP200" s="48">
        <v>0</v>
      </c>
      <c r="DQ200" s="48">
        <v>0</v>
      </c>
      <c r="DR200" s="48">
        <v>0</v>
      </c>
      <c r="DS200" s="48">
        <v>0</v>
      </c>
      <c r="DU200" s="48">
        <v>10124649</v>
      </c>
      <c r="DV200" s="48">
        <v>0</v>
      </c>
      <c r="DW200" s="48">
        <v>0</v>
      </c>
      <c r="DX200" s="48">
        <v>0</v>
      </c>
      <c r="DY200" s="48">
        <v>0</v>
      </c>
      <c r="DZ200" s="48">
        <v>286.61700000000002</v>
      </c>
      <c r="EA200" s="48">
        <v>206937</v>
      </c>
      <c r="EB200" s="48">
        <v>722</v>
      </c>
      <c r="EC200" s="48">
        <v>316409</v>
      </c>
      <c r="ED200" s="48">
        <v>0</v>
      </c>
      <c r="EE200" s="48">
        <v>9808240</v>
      </c>
      <c r="EG200" s="48">
        <v>0</v>
      </c>
      <c r="EH200" s="48">
        <v>0</v>
      </c>
      <c r="EI200" s="48">
        <v>0</v>
      </c>
      <c r="EJ200" s="48">
        <v>0</v>
      </c>
      <c r="EK200" s="48">
        <v>0</v>
      </c>
      <c r="EL200" s="48">
        <v>0</v>
      </c>
      <c r="EM200" s="48">
        <v>0</v>
      </c>
      <c r="EN200" s="48">
        <v>0</v>
      </c>
      <c r="EO200" s="48">
        <v>0</v>
      </c>
      <c r="EP200" s="48">
        <v>0</v>
      </c>
      <c r="EQ200" s="48">
        <v>0</v>
      </c>
      <c r="ER200" s="48">
        <v>0</v>
      </c>
      <c r="ES200" s="48">
        <v>0</v>
      </c>
      <c r="ET200" s="48">
        <v>0</v>
      </c>
      <c r="EU200" s="48">
        <v>0</v>
      </c>
      <c r="EV200" s="48">
        <v>0</v>
      </c>
      <c r="EW200" s="48">
        <v>0</v>
      </c>
      <c r="EX200" s="48">
        <v>10763241</v>
      </c>
      <c r="EY200" s="48">
        <v>651331</v>
      </c>
      <c r="EZ200" s="48">
        <v>10872713</v>
      </c>
      <c r="FA200" s="48">
        <v>0</v>
      </c>
      <c r="FB200" s="48">
        <v>0</v>
      </c>
      <c r="FC200" s="48">
        <v>0</v>
      </c>
      <c r="FD200" s="48">
        <v>303670</v>
      </c>
      <c r="FE200" s="48">
        <v>0</v>
      </c>
      <c r="FF200" s="48">
        <v>0</v>
      </c>
      <c r="FG200" s="48">
        <v>0</v>
      </c>
      <c r="FH200" s="48">
        <v>0</v>
      </c>
      <c r="FJ200" s="48">
        <v>0</v>
      </c>
      <c r="FK200" s="48">
        <v>0</v>
      </c>
      <c r="FL200" s="48">
        <v>0</v>
      </c>
      <c r="FM200" s="48">
        <v>0</v>
      </c>
      <c r="FO200" s="48">
        <v>0</v>
      </c>
      <c r="FP200" s="48">
        <v>0</v>
      </c>
      <c r="FQ200" s="48" t="s">
        <v>47</v>
      </c>
      <c r="FR200" s="48">
        <v>722.11</v>
      </c>
      <c r="FS200" s="48">
        <v>0</v>
      </c>
      <c r="FT200" s="48">
        <v>0</v>
      </c>
      <c r="FU200" s="48">
        <v>0</v>
      </c>
      <c r="FV200" s="48">
        <v>0</v>
      </c>
      <c r="FW200" s="48">
        <v>0</v>
      </c>
      <c r="FX200" s="48">
        <v>0</v>
      </c>
      <c r="FY200" s="48">
        <v>0</v>
      </c>
      <c r="FZ200" s="48">
        <v>0</v>
      </c>
      <c r="GA200" s="48">
        <v>0</v>
      </c>
      <c r="GB200" s="52">
        <v>5.3545445599999998E-2</v>
      </c>
      <c r="GC200" s="52">
        <v>4.68582762E-2</v>
      </c>
      <c r="GD200" s="48">
        <v>0</v>
      </c>
      <c r="GE200" s="48">
        <v>0</v>
      </c>
      <c r="GM200" s="48">
        <v>0</v>
      </c>
      <c r="GN200" s="48">
        <v>0</v>
      </c>
      <c r="GP200" s="48">
        <v>0</v>
      </c>
      <c r="GQ200" s="48">
        <v>0</v>
      </c>
      <c r="GR200" s="48">
        <v>0</v>
      </c>
      <c r="GS200" s="48">
        <v>2028.36</v>
      </c>
      <c r="GT200" s="48">
        <v>11079650</v>
      </c>
      <c r="GU200" s="48">
        <v>0</v>
      </c>
      <c r="GV200" s="48">
        <v>8931741</v>
      </c>
      <c r="GW200" s="48">
        <v>0</v>
      </c>
      <c r="GX200" s="48">
        <v>0</v>
      </c>
      <c r="GY200" s="48">
        <v>0</v>
      </c>
      <c r="GZ200" s="48">
        <v>0</v>
      </c>
      <c r="HA200" s="48">
        <v>0</v>
      </c>
      <c r="HB200" s="48">
        <v>0</v>
      </c>
      <c r="HC200" s="48">
        <v>4804.7056220000004</v>
      </c>
      <c r="HD200" s="48">
        <v>475.43900000000002</v>
      </c>
      <c r="HE200" s="48">
        <v>1</v>
      </c>
      <c r="HF200" s="48">
        <v>0</v>
      </c>
      <c r="HG200" s="48">
        <v>5078</v>
      </c>
      <c r="HH200" s="48">
        <v>5078</v>
      </c>
      <c r="HI200" s="48">
        <v>1</v>
      </c>
      <c r="HJ200" s="48">
        <v>36.105499999999999</v>
      </c>
      <c r="HK200" s="48">
        <v>0</v>
      </c>
      <c r="HL200" s="48">
        <v>0</v>
      </c>
      <c r="HM200" s="48">
        <v>0</v>
      </c>
      <c r="HN200" s="48">
        <v>0</v>
      </c>
      <c r="HO200" s="48">
        <v>0</v>
      </c>
      <c r="HP200" s="48">
        <v>0</v>
      </c>
      <c r="HQ200" s="48">
        <v>0</v>
      </c>
      <c r="HR200" s="48">
        <v>0</v>
      </c>
      <c r="HS200" s="48">
        <v>0.97309000000000001</v>
      </c>
      <c r="HT200" s="48">
        <v>9745672</v>
      </c>
      <c r="HU200" s="48">
        <v>0</v>
      </c>
      <c r="HV200" s="48">
        <v>0</v>
      </c>
      <c r="HW200" s="48">
        <v>384046</v>
      </c>
      <c r="HX200" s="48">
        <v>192023</v>
      </c>
      <c r="HY200" s="48">
        <v>0</v>
      </c>
      <c r="IA200" s="48">
        <v>0</v>
      </c>
      <c r="IB200" s="48">
        <v>0</v>
      </c>
      <c r="IC200" s="48">
        <v>0</v>
      </c>
      <c r="ID200" s="48">
        <v>0</v>
      </c>
      <c r="IE200" s="48">
        <v>0</v>
      </c>
      <c r="IF200" s="48">
        <v>0</v>
      </c>
      <c r="IG200" s="48">
        <v>0</v>
      </c>
      <c r="IH200" s="48">
        <v>8931741</v>
      </c>
      <c r="II200" s="48">
        <v>316409</v>
      </c>
      <c r="IJ200" s="48">
        <v>1940972</v>
      </c>
      <c r="IK200" s="48">
        <v>0</v>
      </c>
      <c r="IL200" s="48">
        <v>2257381</v>
      </c>
      <c r="IP200" s="48">
        <v>9095</v>
      </c>
      <c r="IQ200" s="48">
        <v>0</v>
      </c>
      <c r="IR200" s="48">
        <v>0</v>
      </c>
      <c r="IS200" s="48">
        <v>0</v>
      </c>
      <c r="IT200" s="48">
        <v>0</v>
      </c>
      <c r="IU200" s="48">
        <v>0</v>
      </c>
      <c r="IV200" s="48">
        <v>1</v>
      </c>
      <c r="IW200" s="48">
        <v>0</v>
      </c>
      <c r="IX200" s="48">
        <v>0</v>
      </c>
    </row>
    <row r="201" spans="1:258" s="48" customFormat="1">
      <c r="A201" s="47">
        <v>227814</v>
      </c>
      <c r="C201" s="48">
        <v>4</v>
      </c>
      <c r="E201" s="48">
        <v>0</v>
      </c>
      <c r="F201" s="48" t="s">
        <v>330</v>
      </c>
      <c r="G201" s="48">
        <v>1</v>
      </c>
      <c r="H201" s="48">
        <v>0</v>
      </c>
      <c r="I201" s="48" t="s">
        <v>537</v>
      </c>
      <c r="J201" s="48">
        <v>0</v>
      </c>
      <c r="L201" s="48">
        <v>12</v>
      </c>
      <c r="M201" s="48" t="s">
        <v>538</v>
      </c>
      <c r="N201" s="48" t="s">
        <v>537</v>
      </c>
      <c r="O201" s="48" t="s">
        <v>537</v>
      </c>
      <c r="P201" s="48">
        <v>0</v>
      </c>
      <c r="R201" s="48">
        <v>357.20600000000002</v>
      </c>
      <c r="S201" s="48">
        <v>0</v>
      </c>
      <c r="T201" s="48">
        <v>0</v>
      </c>
      <c r="U201" s="48">
        <v>0.375</v>
      </c>
      <c r="V201" s="48">
        <v>0.47799999999999998</v>
      </c>
      <c r="W201" s="48">
        <v>0</v>
      </c>
      <c r="X201" s="48">
        <v>0</v>
      </c>
      <c r="Y201" s="48">
        <v>0</v>
      </c>
      <c r="Z201" s="48">
        <v>357.20600000000002</v>
      </c>
      <c r="AA201" s="48">
        <v>0</v>
      </c>
      <c r="AB201" s="48">
        <v>0</v>
      </c>
      <c r="AC201" s="48">
        <v>0</v>
      </c>
      <c r="AD201" s="48">
        <v>71.09</v>
      </c>
      <c r="AE201" s="48">
        <v>0</v>
      </c>
      <c r="AF201" s="48">
        <v>0</v>
      </c>
      <c r="AG201" s="48">
        <v>0.64</v>
      </c>
      <c r="AH201" s="48">
        <v>0</v>
      </c>
      <c r="AI201" s="48">
        <v>0</v>
      </c>
      <c r="AJ201" s="48">
        <v>0</v>
      </c>
      <c r="AK201" s="48">
        <v>0</v>
      </c>
      <c r="AL201" s="48">
        <v>0</v>
      </c>
      <c r="AM201" s="48">
        <v>0</v>
      </c>
      <c r="AN201" s="48">
        <v>0</v>
      </c>
      <c r="AO201" s="48">
        <v>0</v>
      </c>
      <c r="AP201" s="48">
        <v>0</v>
      </c>
      <c r="AQ201" s="48">
        <v>0</v>
      </c>
      <c r="AR201" s="48">
        <v>0</v>
      </c>
      <c r="AS201" s="48">
        <v>0</v>
      </c>
      <c r="AT201" s="48">
        <v>0</v>
      </c>
      <c r="AU201" s="48">
        <v>0</v>
      </c>
      <c r="AV201" s="48">
        <v>0</v>
      </c>
      <c r="AW201" s="48">
        <v>0.85299999999999998</v>
      </c>
      <c r="AX201" s="48">
        <v>3.3090000000000002</v>
      </c>
      <c r="AY201" s="48">
        <v>0</v>
      </c>
      <c r="AZ201" s="48">
        <v>0</v>
      </c>
      <c r="BA201" s="48">
        <v>0.96899999999999997</v>
      </c>
      <c r="BB201" s="48">
        <v>355.38400000000001</v>
      </c>
      <c r="BC201" s="48">
        <v>0</v>
      </c>
      <c r="BD201" s="48">
        <v>0</v>
      </c>
      <c r="BE201" s="48">
        <v>0</v>
      </c>
      <c r="BF201" s="48">
        <v>0</v>
      </c>
      <c r="BG201" s="48">
        <v>0</v>
      </c>
      <c r="BH201" s="48">
        <v>0</v>
      </c>
      <c r="BI201" s="48">
        <v>1</v>
      </c>
      <c r="BJ201" s="48">
        <v>0</v>
      </c>
      <c r="BK201" s="48">
        <v>5078</v>
      </c>
      <c r="BL201" s="48">
        <v>6152</v>
      </c>
      <c r="BM201" s="48">
        <v>2186322</v>
      </c>
      <c r="BN201" s="48">
        <v>0</v>
      </c>
      <c r="BO201" s="48">
        <v>121872</v>
      </c>
      <c r="BP201" s="48">
        <v>0</v>
      </c>
      <c r="BQ201" s="48">
        <v>0</v>
      </c>
      <c r="BR201" s="48">
        <v>0</v>
      </c>
      <c r="BS201" s="48">
        <v>0</v>
      </c>
      <c r="BT201" s="48">
        <v>0</v>
      </c>
      <c r="BU201" s="48">
        <v>0</v>
      </c>
      <c r="BV201" s="48">
        <v>0</v>
      </c>
      <c r="BW201" s="48">
        <v>0</v>
      </c>
      <c r="BX201" s="48">
        <v>20357</v>
      </c>
      <c r="BY201" s="48">
        <v>0</v>
      </c>
      <c r="BZ201" s="48">
        <v>0</v>
      </c>
      <c r="CA201" s="48">
        <v>0</v>
      </c>
      <c r="CB201" s="48">
        <v>0</v>
      </c>
      <c r="CC201" s="48">
        <v>4331</v>
      </c>
      <c r="CD201" s="48">
        <v>0</v>
      </c>
      <c r="CE201" s="48">
        <v>24688</v>
      </c>
      <c r="CF201" s="48">
        <v>19550</v>
      </c>
      <c r="CG201" s="48">
        <v>8048</v>
      </c>
      <c r="CH201" s="48">
        <v>0</v>
      </c>
      <c r="CI201" s="48">
        <v>8048</v>
      </c>
      <c r="CJ201" s="48">
        <v>0</v>
      </c>
      <c r="CK201" s="48">
        <v>0</v>
      </c>
      <c r="CL201" s="48">
        <v>0</v>
      </c>
      <c r="CM201" s="48">
        <v>0</v>
      </c>
      <c r="CN201" s="48">
        <v>0</v>
      </c>
      <c r="CO201" s="48">
        <v>0</v>
      </c>
      <c r="CP201" s="48">
        <v>0</v>
      </c>
      <c r="CQ201" s="48">
        <v>0</v>
      </c>
      <c r="CR201" s="48">
        <v>0</v>
      </c>
      <c r="CS201" s="48">
        <v>0</v>
      </c>
      <c r="CT201" s="48">
        <v>0</v>
      </c>
      <c r="CU201" s="48">
        <v>0</v>
      </c>
      <c r="CV201" s="48">
        <v>0</v>
      </c>
      <c r="CW201" s="48">
        <v>0</v>
      </c>
      <c r="CX201" s="48">
        <v>0</v>
      </c>
      <c r="CY201" s="48">
        <v>0</v>
      </c>
      <c r="CZ201" s="48">
        <v>0</v>
      </c>
      <c r="DA201" s="48">
        <v>0</v>
      </c>
      <c r="DB201" s="48">
        <v>0</v>
      </c>
      <c r="DC201" s="48">
        <v>0</v>
      </c>
      <c r="DD201" s="48">
        <v>0</v>
      </c>
      <c r="DE201" s="48">
        <v>0</v>
      </c>
      <c r="DF201" s="48">
        <v>0</v>
      </c>
      <c r="DG201" s="48">
        <v>0</v>
      </c>
      <c r="DH201" s="48">
        <v>49822</v>
      </c>
      <c r="DI201" s="48">
        <v>0</v>
      </c>
      <c r="DJ201" s="48">
        <v>0</v>
      </c>
      <c r="DK201" s="48">
        <v>0</v>
      </c>
      <c r="DL201" s="48">
        <v>0</v>
      </c>
      <c r="DM201" s="48">
        <v>49822</v>
      </c>
      <c r="DN201" s="48">
        <v>0</v>
      </c>
      <c r="DO201" s="48">
        <v>0</v>
      </c>
      <c r="DP201" s="48">
        <v>0</v>
      </c>
      <c r="DQ201" s="48">
        <v>0</v>
      </c>
      <c r="DR201" s="48">
        <v>0</v>
      </c>
      <c r="DS201" s="48">
        <v>0</v>
      </c>
      <c r="DU201" s="48">
        <v>2238608</v>
      </c>
      <c r="DV201" s="48">
        <v>0</v>
      </c>
      <c r="DW201" s="48">
        <v>0</v>
      </c>
      <c r="DX201" s="48">
        <v>0</v>
      </c>
      <c r="DY201" s="48">
        <v>0</v>
      </c>
      <c r="DZ201" s="48">
        <v>286.61700000000002</v>
      </c>
      <c r="EA201" s="48">
        <v>102322</v>
      </c>
      <c r="EB201" s="48">
        <v>357</v>
      </c>
      <c r="EC201" s="48">
        <v>121872</v>
      </c>
      <c r="ED201" s="48">
        <v>0</v>
      </c>
      <c r="EE201" s="48">
        <v>2116736</v>
      </c>
      <c r="EG201" s="48">
        <v>0</v>
      </c>
      <c r="EH201" s="48">
        <v>0</v>
      </c>
      <c r="EI201" s="48">
        <v>0</v>
      </c>
      <c r="EJ201" s="48">
        <v>0</v>
      </c>
      <c r="EK201" s="48">
        <v>0</v>
      </c>
      <c r="EL201" s="48">
        <v>0</v>
      </c>
      <c r="EM201" s="48">
        <v>0</v>
      </c>
      <c r="EN201" s="48">
        <v>0</v>
      </c>
      <c r="EO201" s="48">
        <v>0</v>
      </c>
      <c r="EP201" s="48">
        <v>0</v>
      </c>
      <c r="EQ201" s="48">
        <v>0</v>
      </c>
      <c r="ER201" s="48">
        <v>0</v>
      </c>
      <c r="ES201" s="48">
        <v>0</v>
      </c>
      <c r="ET201" s="48">
        <v>0</v>
      </c>
      <c r="EU201" s="48">
        <v>0</v>
      </c>
      <c r="EV201" s="48">
        <v>0</v>
      </c>
      <c r="EW201" s="48">
        <v>0</v>
      </c>
      <c r="EX201" s="48">
        <v>2378157</v>
      </c>
      <c r="EY201" s="48">
        <v>144315</v>
      </c>
      <c r="EZ201" s="48">
        <v>2397707</v>
      </c>
      <c r="FA201" s="48">
        <v>0</v>
      </c>
      <c r="FB201" s="48">
        <v>0</v>
      </c>
      <c r="FC201" s="48">
        <v>0</v>
      </c>
      <c r="FD201" s="48">
        <v>67284</v>
      </c>
      <c r="FE201" s="48">
        <v>0</v>
      </c>
      <c r="FF201" s="48">
        <v>0</v>
      </c>
      <c r="FG201" s="48">
        <v>0</v>
      </c>
      <c r="FH201" s="48">
        <v>0</v>
      </c>
      <c r="FJ201" s="48">
        <v>0</v>
      </c>
      <c r="FK201" s="48">
        <v>0</v>
      </c>
      <c r="FL201" s="48">
        <v>0</v>
      </c>
      <c r="FM201" s="48">
        <v>0</v>
      </c>
      <c r="FO201" s="48">
        <v>0</v>
      </c>
      <c r="FP201" s="48">
        <v>0</v>
      </c>
      <c r="FQ201" s="48" t="s">
        <v>343</v>
      </c>
      <c r="FR201" s="48">
        <v>357.20600000000002</v>
      </c>
      <c r="FS201" s="48">
        <v>0</v>
      </c>
      <c r="FT201" s="48">
        <v>0</v>
      </c>
      <c r="FU201" s="48">
        <v>0</v>
      </c>
      <c r="FV201" s="48">
        <v>0</v>
      </c>
      <c r="FW201" s="48">
        <v>0</v>
      </c>
      <c r="FX201" s="48">
        <v>0</v>
      </c>
      <c r="FY201" s="48">
        <v>0</v>
      </c>
      <c r="FZ201" s="48">
        <v>0</v>
      </c>
      <c r="GA201" s="48">
        <v>0</v>
      </c>
      <c r="GB201" s="52">
        <v>5.3545445599999998E-2</v>
      </c>
      <c r="GC201" s="52">
        <v>4.68582762E-2</v>
      </c>
      <c r="GD201" s="48">
        <v>0</v>
      </c>
      <c r="GE201" s="48">
        <v>0</v>
      </c>
      <c r="GM201" s="48">
        <v>0</v>
      </c>
      <c r="GN201" s="48">
        <v>0</v>
      </c>
      <c r="GP201" s="48">
        <v>0</v>
      </c>
      <c r="GQ201" s="48">
        <v>0</v>
      </c>
      <c r="GR201" s="48">
        <v>0</v>
      </c>
      <c r="GS201" s="48">
        <v>449.423</v>
      </c>
      <c r="GT201" s="48">
        <v>2500029</v>
      </c>
      <c r="GU201" s="48">
        <v>0</v>
      </c>
      <c r="GV201" s="48">
        <v>2355708</v>
      </c>
      <c r="GW201" s="48">
        <v>0</v>
      </c>
      <c r="GX201" s="48">
        <v>0</v>
      </c>
      <c r="GY201" s="48">
        <v>0</v>
      </c>
      <c r="GZ201" s="48">
        <v>0</v>
      </c>
      <c r="HA201" s="48">
        <v>0</v>
      </c>
      <c r="HB201" s="48">
        <v>0</v>
      </c>
      <c r="HC201" s="48">
        <v>4804.7056220000004</v>
      </c>
      <c r="HD201" s="48">
        <v>355.38400000000001</v>
      </c>
      <c r="HE201" s="48">
        <v>1</v>
      </c>
      <c r="HF201" s="48">
        <v>0</v>
      </c>
      <c r="HG201" s="48">
        <v>5078</v>
      </c>
      <c r="HH201" s="48">
        <v>5078</v>
      </c>
      <c r="HI201" s="48">
        <v>1</v>
      </c>
      <c r="HJ201" s="48">
        <v>17.860299999999999</v>
      </c>
      <c r="HK201" s="48">
        <v>0</v>
      </c>
      <c r="HL201" s="48">
        <v>0</v>
      </c>
      <c r="HM201" s="48">
        <v>0</v>
      </c>
      <c r="HN201" s="48">
        <v>0</v>
      </c>
      <c r="HO201" s="48">
        <v>0</v>
      </c>
      <c r="HP201" s="48">
        <v>0</v>
      </c>
      <c r="HQ201" s="48">
        <v>0</v>
      </c>
      <c r="HR201" s="48">
        <v>0</v>
      </c>
      <c r="HS201" s="48">
        <v>0.97309000000000001</v>
      </c>
      <c r="HT201" s="48">
        <v>2159344</v>
      </c>
      <c r="HU201" s="48">
        <v>0</v>
      </c>
      <c r="HV201" s="48">
        <v>0</v>
      </c>
      <c r="HW201" s="48">
        <v>384046</v>
      </c>
      <c r="HX201" s="48">
        <v>192023</v>
      </c>
      <c r="HY201" s="48">
        <v>0</v>
      </c>
      <c r="IA201" s="48">
        <v>0</v>
      </c>
      <c r="IB201" s="48">
        <v>0</v>
      </c>
      <c r="IC201" s="48">
        <v>0</v>
      </c>
      <c r="ID201" s="48">
        <v>0</v>
      </c>
      <c r="IE201" s="48">
        <v>0</v>
      </c>
      <c r="IF201" s="48">
        <v>0</v>
      </c>
      <c r="IG201" s="48">
        <v>0</v>
      </c>
      <c r="IH201" s="48">
        <v>2355708</v>
      </c>
      <c r="II201" s="48">
        <v>121872</v>
      </c>
      <c r="IJ201" s="48">
        <v>41999</v>
      </c>
      <c r="IK201" s="48">
        <v>0</v>
      </c>
      <c r="IL201" s="48">
        <v>163871</v>
      </c>
      <c r="IP201" s="48">
        <v>9095</v>
      </c>
      <c r="IQ201" s="48">
        <v>0</v>
      </c>
      <c r="IR201" s="48">
        <v>0</v>
      </c>
      <c r="IS201" s="48">
        <v>0</v>
      </c>
      <c r="IT201" s="48">
        <v>0</v>
      </c>
      <c r="IU201" s="48">
        <v>0</v>
      </c>
      <c r="IV201" s="48">
        <v>1</v>
      </c>
      <c r="IW201" s="48">
        <v>0</v>
      </c>
      <c r="IX201" s="48">
        <v>0</v>
      </c>
    </row>
    <row r="202" spans="1:258" s="48" customFormat="1">
      <c r="A202" s="47">
        <v>227816</v>
      </c>
      <c r="C202" s="48">
        <v>4</v>
      </c>
      <c r="E202" s="48">
        <v>0</v>
      </c>
      <c r="F202" s="48" t="s">
        <v>330</v>
      </c>
      <c r="G202" s="48">
        <v>1</v>
      </c>
      <c r="H202" s="48">
        <v>0</v>
      </c>
      <c r="I202" s="48" t="s">
        <v>537</v>
      </c>
      <c r="J202" s="48">
        <v>0</v>
      </c>
      <c r="L202" s="48">
        <v>12</v>
      </c>
      <c r="M202" s="48" t="s">
        <v>538</v>
      </c>
      <c r="N202" s="48" t="s">
        <v>537</v>
      </c>
      <c r="O202" s="48" t="s">
        <v>537</v>
      </c>
      <c r="P202" s="48">
        <v>0</v>
      </c>
      <c r="R202" s="48">
        <v>2810.1390000000001</v>
      </c>
      <c r="S202" s="48">
        <v>0</v>
      </c>
      <c r="T202" s="48">
        <v>0</v>
      </c>
      <c r="U202" s="48">
        <v>2.0379999999999998</v>
      </c>
      <c r="V202" s="48">
        <v>36.024999999999999</v>
      </c>
      <c r="W202" s="48">
        <v>1.383</v>
      </c>
      <c r="X202" s="48">
        <v>0</v>
      </c>
      <c r="Y202" s="48">
        <v>0</v>
      </c>
      <c r="Z202" s="48">
        <v>2810.1390000000001</v>
      </c>
      <c r="AA202" s="48">
        <v>0</v>
      </c>
      <c r="AB202" s="48">
        <v>0</v>
      </c>
      <c r="AC202" s="48">
        <v>0</v>
      </c>
      <c r="AD202" s="48">
        <v>343.15</v>
      </c>
      <c r="AE202" s="48">
        <v>0</v>
      </c>
      <c r="AF202" s="48">
        <v>0</v>
      </c>
      <c r="AG202" s="48">
        <v>29.852</v>
      </c>
      <c r="AH202" s="48">
        <v>0</v>
      </c>
      <c r="AI202" s="48">
        <v>0</v>
      </c>
      <c r="AJ202" s="48">
        <v>0</v>
      </c>
      <c r="AK202" s="48">
        <v>0</v>
      </c>
      <c r="AL202" s="48">
        <v>0</v>
      </c>
      <c r="AM202" s="48">
        <v>0</v>
      </c>
      <c r="AN202" s="48">
        <v>0</v>
      </c>
      <c r="AO202" s="48">
        <v>0</v>
      </c>
      <c r="AP202" s="48">
        <v>0</v>
      </c>
      <c r="AQ202" s="48">
        <v>14.083</v>
      </c>
      <c r="AR202" s="48">
        <v>0</v>
      </c>
      <c r="AS202" s="48">
        <v>0</v>
      </c>
      <c r="AT202" s="48">
        <v>0</v>
      </c>
      <c r="AU202" s="48">
        <v>0</v>
      </c>
      <c r="AV202" s="48">
        <v>0</v>
      </c>
      <c r="AW202" s="48">
        <v>39.445999999999998</v>
      </c>
      <c r="AX202" s="48">
        <v>122.414</v>
      </c>
      <c r="AY202" s="48">
        <v>0</v>
      </c>
      <c r="AZ202" s="48">
        <v>0</v>
      </c>
      <c r="BA202" s="48">
        <v>0</v>
      </c>
      <c r="BB202" s="48">
        <v>2770.6930000000002</v>
      </c>
      <c r="BC202" s="48">
        <v>1367.67</v>
      </c>
      <c r="BD202" s="48">
        <v>459.25900000000001</v>
      </c>
      <c r="BE202" s="48">
        <v>140.50700000000001</v>
      </c>
      <c r="BF202" s="48">
        <v>0</v>
      </c>
      <c r="BG202" s="48">
        <v>0</v>
      </c>
      <c r="BH202" s="48">
        <v>0</v>
      </c>
      <c r="BI202" s="48">
        <v>1</v>
      </c>
      <c r="BJ202" s="48">
        <v>0</v>
      </c>
      <c r="BK202" s="48">
        <v>5078</v>
      </c>
      <c r="BL202" s="48">
        <v>6152</v>
      </c>
      <c r="BM202" s="48">
        <v>17045303</v>
      </c>
      <c r="BN202" s="48">
        <v>0</v>
      </c>
      <c r="BO202" s="48">
        <v>899760</v>
      </c>
      <c r="BP202" s="48">
        <v>282536</v>
      </c>
      <c r="BQ202" s="48">
        <v>0</v>
      </c>
      <c r="BR202" s="48">
        <v>282536</v>
      </c>
      <c r="BS202" s="48">
        <v>0</v>
      </c>
      <c r="BT202" s="48">
        <v>1682781</v>
      </c>
      <c r="BU202" s="48">
        <v>0</v>
      </c>
      <c r="BV202" s="48">
        <v>1682781</v>
      </c>
      <c r="BW202" s="48">
        <v>0</v>
      </c>
      <c r="BX202" s="48">
        <v>753091</v>
      </c>
      <c r="BY202" s="48">
        <v>0</v>
      </c>
      <c r="BZ202" s="48">
        <v>0</v>
      </c>
      <c r="CA202" s="48">
        <v>0</v>
      </c>
      <c r="CB202" s="48">
        <v>0</v>
      </c>
      <c r="CC202" s="48">
        <v>202014</v>
      </c>
      <c r="CD202" s="48">
        <v>0</v>
      </c>
      <c r="CE202" s="48">
        <v>955105</v>
      </c>
      <c r="CF202" s="48">
        <v>94366</v>
      </c>
      <c r="CG202" s="48">
        <v>0</v>
      </c>
      <c r="CH202" s="48">
        <v>0</v>
      </c>
      <c r="CI202" s="48">
        <v>0</v>
      </c>
      <c r="CJ202" s="48">
        <v>7042</v>
      </c>
      <c r="CK202" s="48">
        <v>103728</v>
      </c>
      <c r="CL202" s="48">
        <v>0</v>
      </c>
      <c r="CM202" s="48">
        <v>103728</v>
      </c>
      <c r="CN202" s="48">
        <v>0</v>
      </c>
      <c r="CO202" s="48">
        <v>0</v>
      </c>
      <c r="CP202" s="48">
        <v>0</v>
      </c>
      <c r="CQ202" s="48">
        <v>0</v>
      </c>
      <c r="CR202" s="48">
        <v>0</v>
      </c>
      <c r="CS202" s="48">
        <v>0</v>
      </c>
      <c r="CT202" s="48">
        <v>0</v>
      </c>
      <c r="CU202" s="48">
        <v>0</v>
      </c>
      <c r="CV202" s="48">
        <v>0</v>
      </c>
      <c r="CW202" s="48">
        <v>0</v>
      </c>
      <c r="CX202" s="48">
        <v>0</v>
      </c>
      <c r="CY202" s="48">
        <v>0</v>
      </c>
      <c r="CZ202" s="48">
        <v>0</v>
      </c>
      <c r="DA202" s="48">
        <v>0</v>
      </c>
      <c r="DB202" s="48">
        <v>0</v>
      </c>
      <c r="DC202" s="48">
        <v>0</v>
      </c>
      <c r="DD202" s="48">
        <v>0</v>
      </c>
      <c r="DE202" s="48">
        <v>0</v>
      </c>
      <c r="DF202" s="48">
        <v>0</v>
      </c>
      <c r="DG202" s="48">
        <v>0</v>
      </c>
      <c r="DH202" s="48">
        <v>7042</v>
      </c>
      <c r="DI202" s="48">
        <v>0</v>
      </c>
      <c r="DJ202" s="48">
        <v>4685</v>
      </c>
      <c r="DK202" s="48">
        <v>0</v>
      </c>
      <c r="DL202" s="48">
        <v>0</v>
      </c>
      <c r="DM202" s="48">
        <v>0</v>
      </c>
      <c r="DN202" s="48">
        <v>4685</v>
      </c>
      <c r="DO202" s="48">
        <v>0</v>
      </c>
      <c r="DP202" s="48">
        <v>0</v>
      </c>
      <c r="DQ202" s="48">
        <v>0</v>
      </c>
      <c r="DR202" s="48">
        <v>0</v>
      </c>
      <c r="DS202" s="48">
        <v>4685</v>
      </c>
      <c r="DU202" s="48">
        <v>20168504</v>
      </c>
      <c r="DV202" s="48">
        <v>0</v>
      </c>
      <c r="DW202" s="48">
        <v>0</v>
      </c>
      <c r="DX202" s="48">
        <v>0</v>
      </c>
      <c r="DY202" s="48">
        <v>0</v>
      </c>
      <c r="DZ202" s="48">
        <v>286.61700000000002</v>
      </c>
      <c r="EA202" s="48">
        <v>805394</v>
      </c>
      <c r="EB202" s="48">
        <v>2810</v>
      </c>
      <c r="EC202" s="48">
        <v>899760</v>
      </c>
      <c r="ED202" s="48">
        <v>0</v>
      </c>
      <c r="EE202" s="48">
        <v>19268744</v>
      </c>
      <c r="EG202" s="48">
        <v>0</v>
      </c>
      <c r="EH202" s="48">
        <v>0</v>
      </c>
      <c r="EI202" s="48">
        <v>0</v>
      </c>
      <c r="EJ202" s="48">
        <v>0</v>
      </c>
      <c r="EK202" s="48">
        <v>0</v>
      </c>
      <c r="EL202" s="48">
        <v>0</v>
      </c>
      <c r="EM202" s="48">
        <v>0</v>
      </c>
      <c r="EN202" s="48">
        <v>0</v>
      </c>
      <c r="EO202" s="48">
        <v>0</v>
      </c>
      <c r="EP202" s="48">
        <v>0</v>
      </c>
      <c r="EQ202" s="48">
        <v>0</v>
      </c>
      <c r="ER202" s="48">
        <v>0</v>
      </c>
      <c r="ES202" s="48">
        <v>0</v>
      </c>
      <c r="ET202" s="48">
        <v>0</v>
      </c>
      <c r="EU202" s="48">
        <v>0</v>
      </c>
      <c r="EV202" s="48">
        <v>0</v>
      </c>
      <c r="EW202" s="48">
        <v>0</v>
      </c>
      <c r="EX202" s="48">
        <v>21182474</v>
      </c>
      <c r="EY202" s="48">
        <v>1305204</v>
      </c>
      <c r="EZ202" s="48">
        <v>21283882</v>
      </c>
      <c r="FA202" s="48">
        <v>0</v>
      </c>
      <c r="FB202" s="48">
        <v>0</v>
      </c>
      <c r="FC202" s="48">
        <v>0</v>
      </c>
      <c r="FD202" s="48">
        <v>608526</v>
      </c>
      <c r="FE202" s="48">
        <v>0</v>
      </c>
      <c r="FF202" s="48">
        <v>0</v>
      </c>
      <c r="FG202" s="48">
        <v>0</v>
      </c>
      <c r="FH202" s="48">
        <v>0</v>
      </c>
      <c r="FJ202" s="48">
        <v>0</v>
      </c>
      <c r="FK202" s="48">
        <v>0</v>
      </c>
      <c r="FL202" s="48">
        <v>0</v>
      </c>
      <c r="FM202" s="48">
        <v>0</v>
      </c>
      <c r="FO202" s="48">
        <v>0</v>
      </c>
      <c r="FP202" s="48">
        <v>0</v>
      </c>
      <c r="FQ202" s="48" t="s">
        <v>48</v>
      </c>
      <c r="FR202" s="48">
        <v>2810.1390000000001</v>
      </c>
      <c r="FS202" s="48">
        <v>0</v>
      </c>
      <c r="FT202" s="48">
        <v>0</v>
      </c>
      <c r="FU202" s="48">
        <v>0</v>
      </c>
      <c r="FV202" s="48">
        <v>0</v>
      </c>
      <c r="FW202" s="48">
        <v>0</v>
      </c>
      <c r="FX202" s="48">
        <v>0</v>
      </c>
      <c r="FY202" s="48">
        <v>0</v>
      </c>
      <c r="FZ202" s="48">
        <v>0</v>
      </c>
      <c r="GA202" s="48">
        <v>0</v>
      </c>
      <c r="GB202" s="52">
        <v>5.3545445599999998E-2</v>
      </c>
      <c r="GC202" s="52">
        <v>4.68582762E-2</v>
      </c>
      <c r="GD202" s="48">
        <v>0</v>
      </c>
      <c r="GE202" s="48">
        <v>0</v>
      </c>
      <c r="GM202" s="48">
        <v>0</v>
      </c>
      <c r="GN202" s="48">
        <v>0</v>
      </c>
      <c r="GP202" s="48">
        <v>0</v>
      </c>
      <c r="GQ202" s="48">
        <v>0</v>
      </c>
      <c r="GR202" s="48">
        <v>0</v>
      </c>
      <c r="GS202" s="48">
        <v>4064.6379999999999</v>
      </c>
      <c r="GT202" s="48">
        <v>22089276</v>
      </c>
      <c r="GU202" s="48">
        <v>0</v>
      </c>
      <c r="GV202" s="48">
        <v>25984653</v>
      </c>
      <c r="GW202" s="48">
        <v>0</v>
      </c>
      <c r="GX202" s="48">
        <v>0</v>
      </c>
      <c r="GY202" s="48">
        <v>0</v>
      </c>
      <c r="GZ202" s="48">
        <v>0</v>
      </c>
      <c r="HA202" s="48">
        <v>0</v>
      </c>
      <c r="HB202" s="48">
        <v>0</v>
      </c>
      <c r="HC202" s="48">
        <v>4804.7056220000004</v>
      </c>
      <c r="HD202" s="48">
        <v>2770.6930000000002</v>
      </c>
      <c r="HE202" s="48">
        <v>1</v>
      </c>
      <c r="HF202" s="48">
        <v>0</v>
      </c>
      <c r="HG202" s="48">
        <v>5078</v>
      </c>
      <c r="HH202" s="48">
        <v>5078</v>
      </c>
      <c r="HI202" s="48">
        <v>1</v>
      </c>
      <c r="HJ202" s="48">
        <v>140.50694999999999</v>
      </c>
      <c r="HK202" s="48">
        <v>0</v>
      </c>
      <c r="HL202" s="48">
        <v>0</v>
      </c>
      <c r="HM202" s="48">
        <v>0</v>
      </c>
      <c r="HN202" s="48">
        <v>0</v>
      </c>
      <c r="HO202" s="48">
        <v>0</v>
      </c>
      <c r="HP202" s="48">
        <v>0</v>
      </c>
      <c r="HQ202" s="48">
        <v>0</v>
      </c>
      <c r="HR202" s="48">
        <v>0</v>
      </c>
      <c r="HS202" s="48">
        <v>0.97309000000000001</v>
      </c>
      <c r="HT202" s="48">
        <v>19529391</v>
      </c>
      <c r="HU202" s="48">
        <v>0</v>
      </c>
      <c r="HV202" s="48">
        <v>0</v>
      </c>
      <c r="HW202" s="48">
        <v>384046</v>
      </c>
      <c r="HX202" s="48">
        <v>192023</v>
      </c>
      <c r="HY202" s="48">
        <v>0</v>
      </c>
      <c r="IA202" s="48">
        <v>0</v>
      </c>
      <c r="IB202" s="48">
        <v>0</v>
      </c>
      <c r="IC202" s="48">
        <v>0</v>
      </c>
      <c r="ID202" s="48">
        <v>0</v>
      </c>
      <c r="IE202" s="48">
        <v>0</v>
      </c>
      <c r="IF202" s="48">
        <v>0</v>
      </c>
      <c r="IG202" s="48">
        <v>0</v>
      </c>
      <c r="IH202" s="48">
        <v>25984653</v>
      </c>
      <c r="II202" s="48">
        <v>899760</v>
      </c>
      <c r="IJ202" s="48">
        <v>-4700771</v>
      </c>
      <c r="IK202" s="48">
        <v>0</v>
      </c>
      <c r="IL202" s="48">
        <v>-3801011</v>
      </c>
      <c r="IP202" s="48">
        <v>9095</v>
      </c>
      <c r="IQ202" s="48">
        <v>0</v>
      </c>
      <c r="IR202" s="48">
        <v>0</v>
      </c>
      <c r="IS202" s="48">
        <v>0</v>
      </c>
      <c r="IT202" s="48">
        <v>0</v>
      </c>
      <c r="IU202" s="48">
        <v>0</v>
      </c>
      <c r="IV202" s="48">
        <v>1</v>
      </c>
      <c r="IW202" s="48">
        <v>0</v>
      </c>
      <c r="IX202" s="48">
        <v>0</v>
      </c>
    </row>
    <row r="203" spans="1:258" s="48" customFormat="1">
      <c r="A203" s="47">
        <v>227817</v>
      </c>
      <c r="C203" s="48">
        <v>4</v>
      </c>
      <c r="E203" s="48">
        <v>0</v>
      </c>
      <c r="F203" s="48" t="s">
        <v>330</v>
      </c>
      <c r="G203" s="48">
        <v>1</v>
      </c>
      <c r="H203" s="48">
        <v>0</v>
      </c>
      <c r="I203" s="48" t="s">
        <v>537</v>
      </c>
      <c r="J203" s="48">
        <v>0</v>
      </c>
      <c r="L203" s="48">
        <v>12</v>
      </c>
      <c r="M203" s="48" t="s">
        <v>538</v>
      </c>
      <c r="N203" s="48" t="s">
        <v>537</v>
      </c>
      <c r="O203" s="48" t="s">
        <v>537</v>
      </c>
      <c r="P203" s="48">
        <v>0</v>
      </c>
      <c r="R203" s="48">
        <v>277.02499999999998</v>
      </c>
      <c r="S203" s="48">
        <v>0</v>
      </c>
      <c r="T203" s="48">
        <v>0</v>
      </c>
      <c r="U203" s="48">
        <v>0.16800000000000001</v>
      </c>
      <c r="V203" s="48">
        <v>0.61699999999999999</v>
      </c>
      <c r="W203" s="48">
        <v>0</v>
      </c>
      <c r="X203" s="48">
        <v>0</v>
      </c>
      <c r="Y203" s="48">
        <v>0</v>
      </c>
      <c r="Z203" s="48">
        <v>277.02499999999998</v>
      </c>
      <c r="AA203" s="48">
        <v>0</v>
      </c>
      <c r="AB203" s="48">
        <v>0</v>
      </c>
      <c r="AC203" s="48">
        <v>0</v>
      </c>
      <c r="AD203" s="48">
        <v>0</v>
      </c>
      <c r="AE203" s="48">
        <v>0</v>
      </c>
      <c r="AF203" s="48">
        <v>0</v>
      </c>
      <c r="AG203" s="48">
        <v>15.35</v>
      </c>
      <c r="AH203" s="48">
        <v>0</v>
      </c>
      <c r="AI203" s="48">
        <v>0</v>
      </c>
      <c r="AJ203" s="48">
        <v>0</v>
      </c>
      <c r="AK203" s="48">
        <v>0</v>
      </c>
      <c r="AL203" s="48">
        <v>0</v>
      </c>
      <c r="AM203" s="48">
        <v>0</v>
      </c>
      <c r="AN203" s="48">
        <v>0</v>
      </c>
      <c r="AO203" s="48">
        <v>0</v>
      </c>
      <c r="AP203" s="48">
        <v>0</v>
      </c>
      <c r="AQ203" s="48">
        <v>10.75</v>
      </c>
      <c r="AR203" s="48">
        <v>0</v>
      </c>
      <c r="AS203" s="48">
        <v>0</v>
      </c>
      <c r="AT203" s="48">
        <v>0</v>
      </c>
      <c r="AU203" s="48">
        <v>0</v>
      </c>
      <c r="AV203" s="48">
        <v>0</v>
      </c>
      <c r="AW203" s="48">
        <v>0.78500000000000003</v>
      </c>
      <c r="AX203" s="48">
        <v>2.6909999999999998</v>
      </c>
      <c r="AY203" s="48">
        <v>0</v>
      </c>
      <c r="AZ203" s="48">
        <v>0</v>
      </c>
      <c r="BA203" s="48">
        <v>0</v>
      </c>
      <c r="BB203" s="48">
        <v>276.24</v>
      </c>
      <c r="BC203" s="48">
        <v>224.83</v>
      </c>
      <c r="BD203" s="48">
        <v>87.245000000000005</v>
      </c>
      <c r="BE203" s="48">
        <v>10.167</v>
      </c>
      <c r="BF203" s="48">
        <v>0</v>
      </c>
      <c r="BG203" s="48">
        <v>0</v>
      </c>
      <c r="BH203" s="48">
        <v>0</v>
      </c>
      <c r="BI203" s="48">
        <v>1</v>
      </c>
      <c r="BJ203" s="48">
        <v>0</v>
      </c>
      <c r="BK203" s="48">
        <v>5078</v>
      </c>
      <c r="BL203" s="48">
        <v>6152</v>
      </c>
      <c r="BM203" s="48">
        <v>1699428</v>
      </c>
      <c r="BN203" s="48">
        <v>0</v>
      </c>
      <c r="BO203" s="48">
        <v>79393</v>
      </c>
      <c r="BP203" s="48">
        <v>53673</v>
      </c>
      <c r="BQ203" s="48">
        <v>0</v>
      </c>
      <c r="BR203" s="48">
        <v>53673</v>
      </c>
      <c r="BS203" s="48">
        <v>0</v>
      </c>
      <c r="BT203" s="48">
        <v>276631</v>
      </c>
      <c r="BU203" s="48">
        <v>0</v>
      </c>
      <c r="BV203" s="48">
        <v>276631</v>
      </c>
      <c r="BW203" s="48">
        <v>0</v>
      </c>
      <c r="BX203" s="48">
        <v>16555</v>
      </c>
      <c r="BY203" s="48">
        <v>0</v>
      </c>
      <c r="BZ203" s="48">
        <v>0</v>
      </c>
      <c r="CA203" s="48">
        <v>0</v>
      </c>
      <c r="CB203" s="48">
        <v>0</v>
      </c>
      <c r="CC203" s="48">
        <v>103877</v>
      </c>
      <c r="CD203" s="48">
        <v>0</v>
      </c>
      <c r="CE203" s="48">
        <v>120432</v>
      </c>
      <c r="CF203" s="48">
        <v>0</v>
      </c>
      <c r="CG203" s="48">
        <v>0</v>
      </c>
      <c r="CH203" s="48">
        <v>0</v>
      </c>
      <c r="CI203" s="48">
        <v>0</v>
      </c>
      <c r="CJ203" s="48">
        <v>5375</v>
      </c>
      <c r="CK203" s="48">
        <v>7506</v>
      </c>
      <c r="CL203" s="48">
        <v>0</v>
      </c>
      <c r="CM203" s="48">
        <v>7506</v>
      </c>
      <c r="CN203" s="48">
        <v>0</v>
      </c>
      <c r="CO203" s="48">
        <v>0</v>
      </c>
      <c r="CP203" s="48">
        <v>0</v>
      </c>
      <c r="CQ203" s="48">
        <v>0</v>
      </c>
      <c r="CR203" s="48">
        <v>0</v>
      </c>
      <c r="CS203" s="48">
        <v>0</v>
      </c>
      <c r="CT203" s="48">
        <v>0</v>
      </c>
      <c r="CU203" s="48">
        <v>0</v>
      </c>
      <c r="CV203" s="48">
        <v>0</v>
      </c>
      <c r="CW203" s="48">
        <v>0</v>
      </c>
      <c r="CX203" s="48">
        <v>0</v>
      </c>
      <c r="CY203" s="48">
        <v>0</v>
      </c>
      <c r="CZ203" s="48">
        <v>0</v>
      </c>
      <c r="DA203" s="48">
        <v>0</v>
      </c>
      <c r="DB203" s="48">
        <v>0</v>
      </c>
      <c r="DC203" s="48">
        <v>0</v>
      </c>
      <c r="DD203" s="48">
        <v>0</v>
      </c>
      <c r="DE203" s="48">
        <v>0</v>
      </c>
      <c r="DF203" s="48">
        <v>0</v>
      </c>
      <c r="DG203" s="48">
        <v>0</v>
      </c>
      <c r="DH203" s="48">
        <v>15042</v>
      </c>
      <c r="DI203" s="48">
        <v>0</v>
      </c>
      <c r="DJ203" s="48">
        <v>0</v>
      </c>
      <c r="DK203" s="48">
        <v>0</v>
      </c>
      <c r="DL203" s="48">
        <v>0</v>
      </c>
      <c r="DM203" s="48">
        <v>9667</v>
      </c>
      <c r="DN203" s="48">
        <v>0</v>
      </c>
      <c r="DO203" s="48">
        <v>0</v>
      </c>
      <c r="DP203" s="48">
        <v>0</v>
      </c>
      <c r="DQ203" s="48">
        <v>0</v>
      </c>
      <c r="DR203" s="48">
        <v>0</v>
      </c>
      <c r="DS203" s="48">
        <v>0</v>
      </c>
      <c r="DU203" s="48">
        <v>2157670</v>
      </c>
      <c r="DV203" s="48">
        <v>0</v>
      </c>
      <c r="DW203" s="48">
        <v>0</v>
      </c>
      <c r="DX203" s="48">
        <v>0</v>
      </c>
      <c r="DY203" s="48">
        <v>0</v>
      </c>
      <c r="DZ203" s="48">
        <v>286.61700000000002</v>
      </c>
      <c r="EA203" s="48">
        <v>79393</v>
      </c>
      <c r="EB203" s="48">
        <v>277</v>
      </c>
      <c r="EC203" s="48">
        <v>79393</v>
      </c>
      <c r="ED203" s="48">
        <v>0</v>
      </c>
      <c r="EE203" s="48">
        <v>2078277</v>
      </c>
      <c r="EG203" s="48">
        <v>0</v>
      </c>
      <c r="EH203" s="48">
        <v>0</v>
      </c>
      <c r="EI203" s="48">
        <v>0</v>
      </c>
      <c r="EJ203" s="48">
        <v>0</v>
      </c>
      <c r="EK203" s="48">
        <v>0</v>
      </c>
      <c r="EL203" s="48">
        <v>0</v>
      </c>
      <c r="EM203" s="48">
        <v>0</v>
      </c>
      <c r="EN203" s="48">
        <v>0</v>
      </c>
      <c r="EO203" s="48">
        <v>0</v>
      </c>
      <c r="EP203" s="48">
        <v>0</v>
      </c>
      <c r="EQ203" s="48">
        <v>0</v>
      </c>
      <c r="ER203" s="48">
        <v>0</v>
      </c>
      <c r="ES203" s="48">
        <v>0</v>
      </c>
      <c r="ET203" s="48">
        <v>0</v>
      </c>
      <c r="EU203" s="48">
        <v>0</v>
      </c>
      <c r="EV203" s="48">
        <v>0</v>
      </c>
      <c r="EW203" s="48">
        <v>0</v>
      </c>
      <c r="EX203" s="48">
        <v>2293690</v>
      </c>
      <c r="EY203" s="48">
        <v>140323</v>
      </c>
      <c r="EZ203" s="48">
        <v>2299065</v>
      </c>
      <c r="FA203" s="48">
        <v>0</v>
      </c>
      <c r="FB203" s="48">
        <v>0</v>
      </c>
      <c r="FC203" s="48">
        <v>0</v>
      </c>
      <c r="FD203" s="48">
        <v>65423</v>
      </c>
      <c r="FE203" s="48">
        <v>0</v>
      </c>
      <c r="FF203" s="48">
        <v>0</v>
      </c>
      <c r="FG203" s="48">
        <v>0</v>
      </c>
      <c r="FH203" s="48">
        <v>0</v>
      </c>
      <c r="FJ203" s="48">
        <v>0</v>
      </c>
      <c r="FK203" s="48">
        <v>0</v>
      </c>
      <c r="FL203" s="48">
        <v>0</v>
      </c>
      <c r="FM203" s="48">
        <v>0</v>
      </c>
      <c r="FO203" s="48">
        <v>0</v>
      </c>
      <c r="FP203" s="48">
        <v>0</v>
      </c>
      <c r="FQ203" s="48" t="s">
        <v>298</v>
      </c>
      <c r="FR203" s="48">
        <v>277.02499999999998</v>
      </c>
      <c r="FS203" s="48">
        <v>0</v>
      </c>
      <c r="FT203" s="48">
        <v>0</v>
      </c>
      <c r="FU203" s="48">
        <v>0</v>
      </c>
      <c r="FV203" s="48">
        <v>0</v>
      </c>
      <c r="FW203" s="48">
        <v>0</v>
      </c>
      <c r="FX203" s="48">
        <v>0</v>
      </c>
      <c r="FY203" s="48">
        <v>0</v>
      </c>
      <c r="FZ203" s="48">
        <v>0</v>
      </c>
      <c r="GA203" s="48">
        <v>0</v>
      </c>
      <c r="GB203" s="52">
        <v>5.3545445599999998E-2</v>
      </c>
      <c r="GC203" s="52">
        <v>4.68582762E-2</v>
      </c>
      <c r="GD203" s="48">
        <v>0</v>
      </c>
      <c r="GE203" s="48">
        <v>0</v>
      </c>
      <c r="GM203" s="48">
        <v>0</v>
      </c>
      <c r="GN203" s="48">
        <v>0</v>
      </c>
      <c r="GP203" s="48">
        <v>0</v>
      </c>
      <c r="GQ203" s="48">
        <v>0</v>
      </c>
      <c r="GR203" s="48">
        <v>0</v>
      </c>
      <c r="GS203" s="48">
        <v>436.99</v>
      </c>
      <c r="GT203" s="48">
        <v>2378458</v>
      </c>
      <c r="GU203" s="48">
        <v>0</v>
      </c>
      <c r="GV203" s="48">
        <v>2238420</v>
      </c>
      <c r="GW203" s="48">
        <v>0</v>
      </c>
      <c r="GX203" s="48">
        <v>0</v>
      </c>
      <c r="GY203" s="48">
        <v>0</v>
      </c>
      <c r="GZ203" s="48">
        <v>0</v>
      </c>
      <c r="HA203" s="48">
        <v>0</v>
      </c>
      <c r="HB203" s="48">
        <v>0</v>
      </c>
      <c r="HC203" s="48">
        <v>4804.7056220000004</v>
      </c>
      <c r="HD203" s="48">
        <v>276.24</v>
      </c>
      <c r="HE203" s="48">
        <v>1</v>
      </c>
      <c r="HF203" s="48">
        <v>0</v>
      </c>
      <c r="HG203" s="48">
        <v>5078</v>
      </c>
      <c r="HH203" s="48">
        <v>5078</v>
      </c>
      <c r="HI203" s="48">
        <v>1</v>
      </c>
      <c r="HJ203" s="48">
        <v>13.85125</v>
      </c>
      <c r="HK203" s="48">
        <v>0</v>
      </c>
      <c r="HL203" s="48">
        <v>0</v>
      </c>
      <c r="HM203" s="48">
        <v>0</v>
      </c>
      <c r="HN203" s="48">
        <v>0</v>
      </c>
      <c r="HO203" s="48">
        <v>0</v>
      </c>
      <c r="HP203" s="48">
        <v>0</v>
      </c>
      <c r="HQ203" s="48">
        <v>0</v>
      </c>
      <c r="HR203" s="48">
        <v>0</v>
      </c>
      <c r="HS203" s="48">
        <v>0.97309000000000001</v>
      </c>
      <c r="HT203" s="48">
        <v>2099608</v>
      </c>
      <c r="HU203" s="48">
        <v>0</v>
      </c>
      <c r="HV203" s="48">
        <v>0</v>
      </c>
      <c r="HW203" s="48">
        <v>384046</v>
      </c>
      <c r="HX203" s="48">
        <v>192023</v>
      </c>
      <c r="HY203" s="48">
        <v>0</v>
      </c>
      <c r="IA203" s="48">
        <v>0</v>
      </c>
      <c r="IB203" s="48">
        <v>0</v>
      </c>
      <c r="IC203" s="48">
        <v>0</v>
      </c>
      <c r="ID203" s="48">
        <v>0</v>
      </c>
      <c r="IE203" s="48">
        <v>0</v>
      </c>
      <c r="IF203" s="48">
        <v>0</v>
      </c>
      <c r="IG203" s="48">
        <v>0</v>
      </c>
      <c r="IH203" s="48">
        <v>2238420</v>
      </c>
      <c r="II203" s="48">
        <v>79393</v>
      </c>
      <c r="IJ203" s="48">
        <v>60645</v>
      </c>
      <c r="IK203" s="48">
        <v>0</v>
      </c>
      <c r="IL203" s="48">
        <v>140038</v>
      </c>
      <c r="IP203" s="48">
        <v>9095</v>
      </c>
      <c r="IQ203" s="48">
        <v>0</v>
      </c>
      <c r="IR203" s="48">
        <v>0</v>
      </c>
      <c r="IS203" s="48">
        <v>0</v>
      </c>
      <c r="IT203" s="48">
        <v>0</v>
      </c>
      <c r="IU203" s="48">
        <v>0</v>
      </c>
      <c r="IV203" s="48">
        <v>1</v>
      </c>
      <c r="IW203" s="48">
        <v>0</v>
      </c>
      <c r="IX203" s="48">
        <v>0</v>
      </c>
    </row>
    <row r="204" spans="1:258" s="48" customFormat="1">
      <c r="A204" s="47">
        <v>227818</v>
      </c>
      <c r="C204" s="48">
        <v>4</v>
      </c>
      <c r="E204" s="48">
        <v>0</v>
      </c>
      <c r="F204" s="48" t="s">
        <v>330</v>
      </c>
      <c r="G204" s="48">
        <v>1</v>
      </c>
      <c r="H204" s="48">
        <v>0</v>
      </c>
      <c r="I204" s="48" t="s">
        <v>537</v>
      </c>
      <c r="J204" s="48">
        <v>0</v>
      </c>
      <c r="L204" s="48">
        <v>12</v>
      </c>
      <c r="M204" s="48" t="s">
        <v>538</v>
      </c>
      <c r="N204" s="48" t="s">
        <v>537</v>
      </c>
      <c r="O204" s="48" t="s">
        <v>537</v>
      </c>
      <c r="P204" s="48">
        <v>0</v>
      </c>
      <c r="R204" s="48">
        <v>311.43099999999998</v>
      </c>
      <c r="S204" s="48">
        <v>0</v>
      </c>
      <c r="T204" s="48">
        <v>0</v>
      </c>
      <c r="U204" s="48">
        <v>0</v>
      </c>
      <c r="V204" s="48">
        <v>0</v>
      </c>
      <c r="W204" s="48">
        <v>0</v>
      </c>
      <c r="X204" s="48">
        <v>0</v>
      </c>
      <c r="Y204" s="48">
        <v>0</v>
      </c>
      <c r="Z204" s="48">
        <v>311.43099999999998</v>
      </c>
      <c r="AA204" s="48">
        <v>0</v>
      </c>
      <c r="AB204" s="48">
        <v>0</v>
      </c>
      <c r="AC204" s="48">
        <v>0</v>
      </c>
      <c r="AD204" s="48">
        <v>272.2</v>
      </c>
      <c r="AE204" s="48">
        <v>0</v>
      </c>
      <c r="AF204" s="48">
        <v>0</v>
      </c>
      <c r="AG204" s="48">
        <v>42.722000000000001</v>
      </c>
      <c r="AH204" s="48">
        <v>0</v>
      </c>
      <c r="AI204" s="48">
        <v>0</v>
      </c>
      <c r="AJ204" s="48">
        <v>0</v>
      </c>
      <c r="AK204" s="48">
        <v>0</v>
      </c>
      <c r="AL204" s="48">
        <v>0</v>
      </c>
      <c r="AM204" s="48">
        <v>0</v>
      </c>
      <c r="AN204" s="48">
        <v>0</v>
      </c>
      <c r="AO204" s="48">
        <v>0</v>
      </c>
      <c r="AP204" s="48">
        <v>0</v>
      </c>
      <c r="AQ204" s="48">
        <v>0</v>
      </c>
      <c r="AR204" s="48">
        <v>0</v>
      </c>
      <c r="AS204" s="48">
        <v>0</v>
      </c>
      <c r="AT204" s="48">
        <v>0</v>
      </c>
      <c r="AU204" s="48">
        <v>0</v>
      </c>
      <c r="AV204" s="48">
        <v>0</v>
      </c>
      <c r="AW204" s="48">
        <v>0</v>
      </c>
      <c r="AX204" s="48">
        <v>0</v>
      </c>
      <c r="AY204" s="48">
        <v>0</v>
      </c>
      <c r="AZ204" s="48">
        <v>0</v>
      </c>
      <c r="BA204" s="48">
        <v>5.1870000000000003</v>
      </c>
      <c r="BB204" s="48">
        <v>306.24400000000003</v>
      </c>
      <c r="BC204" s="48">
        <v>298.83</v>
      </c>
      <c r="BD204" s="48">
        <v>66.480999999999995</v>
      </c>
      <c r="BE204" s="48">
        <v>0</v>
      </c>
      <c r="BF204" s="48">
        <v>0</v>
      </c>
      <c r="BG204" s="48">
        <v>0</v>
      </c>
      <c r="BH204" s="48">
        <v>17</v>
      </c>
      <c r="BI204" s="48">
        <v>1</v>
      </c>
      <c r="BJ204" s="48">
        <v>0</v>
      </c>
      <c r="BK204" s="48">
        <v>5078</v>
      </c>
      <c r="BL204" s="48">
        <v>6152</v>
      </c>
      <c r="BM204" s="48">
        <v>1884013</v>
      </c>
      <c r="BN204" s="48">
        <v>0</v>
      </c>
      <c r="BO204" s="48">
        <v>163993</v>
      </c>
      <c r="BP204" s="48">
        <v>40899</v>
      </c>
      <c r="BQ204" s="48">
        <v>0</v>
      </c>
      <c r="BR204" s="48">
        <v>40899</v>
      </c>
      <c r="BS204" s="48">
        <v>0</v>
      </c>
      <c r="BT204" s="48">
        <v>367680</v>
      </c>
      <c r="BU204" s="48">
        <v>0</v>
      </c>
      <c r="BV204" s="48">
        <v>367680</v>
      </c>
      <c r="BW204" s="48">
        <v>0</v>
      </c>
      <c r="BX204" s="48">
        <v>0</v>
      </c>
      <c r="BY204" s="48">
        <v>0</v>
      </c>
      <c r="BZ204" s="48">
        <v>0</v>
      </c>
      <c r="CA204" s="48">
        <v>0</v>
      </c>
      <c r="CB204" s="48">
        <v>0</v>
      </c>
      <c r="CC204" s="48">
        <v>289108</v>
      </c>
      <c r="CD204" s="48">
        <v>0</v>
      </c>
      <c r="CE204" s="48">
        <v>289108</v>
      </c>
      <c r="CF204" s="48">
        <v>74855</v>
      </c>
      <c r="CG204" s="48">
        <v>43079</v>
      </c>
      <c r="CH204" s="48">
        <v>0</v>
      </c>
      <c r="CI204" s="48">
        <v>43079</v>
      </c>
      <c r="CJ204" s="48">
        <v>0</v>
      </c>
      <c r="CK204" s="48">
        <v>0</v>
      </c>
      <c r="CL204" s="48">
        <v>0</v>
      </c>
      <c r="CM204" s="48">
        <v>0</v>
      </c>
      <c r="CN204" s="48">
        <v>0</v>
      </c>
      <c r="CO204" s="48">
        <v>0</v>
      </c>
      <c r="CP204" s="48">
        <v>0</v>
      </c>
      <c r="CQ204" s="48">
        <v>0</v>
      </c>
      <c r="CR204" s="48">
        <v>0</v>
      </c>
      <c r="CS204" s="48">
        <v>0</v>
      </c>
      <c r="CT204" s="48">
        <v>0</v>
      </c>
      <c r="CU204" s="48">
        <v>0</v>
      </c>
      <c r="CV204" s="48">
        <v>0</v>
      </c>
      <c r="CW204" s="48">
        <v>0</v>
      </c>
      <c r="CX204" s="48">
        <v>0</v>
      </c>
      <c r="CY204" s="48">
        <v>0</v>
      </c>
      <c r="CZ204" s="48">
        <v>0</v>
      </c>
      <c r="DA204" s="48">
        <v>0</v>
      </c>
      <c r="DB204" s="48">
        <v>0</v>
      </c>
      <c r="DC204" s="48">
        <v>0</v>
      </c>
      <c r="DD204" s="48">
        <v>0</v>
      </c>
      <c r="DE204" s="48">
        <v>0</v>
      </c>
      <c r="DF204" s="48">
        <v>0</v>
      </c>
      <c r="DG204" s="48">
        <v>0</v>
      </c>
      <c r="DH204" s="48">
        <v>0</v>
      </c>
      <c r="DI204" s="48">
        <v>0</v>
      </c>
      <c r="DJ204" s="48">
        <v>16943</v>
      </c>
      <c r="DK204" s="48">
        <v>0</v>
      </c>
      <c r="DL204" s="48">
        <v>0</v>
      </c>
      <c r="DM204" s="48">
        <v>0</v>
      </c>
      <c r="DN204" s="48">
        <v>16943</v>
      </c>
      <c r="DO204" s="48">
        <v>0</v>
      </c>
      <c r="DP204" s="48">
        <v>0</v>
      </c>
      <c r="DQ204" s="48">
        <v>0</v>
      </c>
      <c r="DR204" s="48">
        <v>0</v>
      </c>
      <c r="DS204" s="48">
        <v>16943</v>
      </c>
      <c r="DU204" s="48">
        <v>2716577</v>
      </c>
      <c r="DV204" s="48">
        <v>0</v>
      </c>
      <c r="DW204" s="48">
        <v>0</v>
      </c>
      <c r="DX204" s="48">
        <v>0</v>
      </c>
      <c r="DY204" s="48">
        <v>0</v>
      </c>
      <c r="DZ204" s="48">
        <v>286.61700000000002</v>
      </c>
      <c r="EA204" s="48">
        <v>89138</v>
      </c>
      <c r="EB204" s="48">
        <v>311</v>
      </c>
      <c r="EC204" s="48">
        <v>163993</v>
      </c>
      <c r="ED204" s="48">
        <v>0</v>
      </c>
      <c r="EE204" s="48">
        <v>2552584</v>
      </c>
      <c r="EG204" s="48">
        <v>0</v>
      </c>
      <c r="EH204" s="48">
        <v>0</v>
      </c>
      <c r="EI204" s="48">
        <v>0</v>
      </c>
      <c r="EJ204" s="48">
        <v>0</v>
      </c>
      <c r="EK204" s="48">
        <v>0</v>
      </c>
      <c r="EL204" s="48">
        <v>0</v>
      </c>
      <c r="EM204" s="48">
        <v>0</v>
      </c>
      <c r="EN204" s="48">
        <v>0</v>
      </c>
      <c r="EO204" s="48">
        <v>0</v>
      </c>
      <c r="EP204" s="48">
        <v>0</v>
      </c>
      <c r="EQ204" s="48">
        <v>0</v>
      </c>
      <c r="ER204" s="48">
        <v>0</v>
      </c>
      <c r="ES204" s="48">
        <v>0</v>
      </c>
      <c r="ET204" s="48">
        <v>0</v>
      </c>
      <c r="EU204" s="48">
        <v>0</v>
      </c>
      <c r="EV204" s="48">
        <v>0</v>
      </c>
      <c r="EW204" s="48">
        <v>0</v>
      </c>
      <c r="EX204" s="48">
        <v>2802871</v>
      </c>
      <c r="EY204" s="48">
        <v>170701</v>
      </c>
      <c r="EZ204" s="48">
        <v>2877726</v>
      </c>
      <c r="FA204" s="48">
        <v>0</v>
      </c>
      <c r="FB204" s="48">
        <v>0</v>
      </c>
      <c r="FC204" s="48">
        <v>0</v>
      </c>
      <c r="FD204" s="48">
        <v>79586</v>
      </c>
      <c r="FE204" s="48">
        <v>0</v>
      </c>
      <c r="FF204" s="48">
        <v>0</v>
      </c>
      <c r="FG204" s="48">
        <v>0</v>
      </c>
      <c r="FH204" s="48">
        <v>0</v>
      </c>
      <c r="FJ204" s="48">
        <v>0</v>
      </c>
      <c r="FK204" s="48">
        <v>0</v>
      </c>
      <c r="FL204" s="48">
        <v>0</v>
      </c>
      <c r="FM204" s="48">
        <v>0</v>
      </c>
      <c r="FO204" s="48">
        <v>0</v>
      </c>
      <c r="FP204" s="48">
        <v>0</v>
      </c>
      <c r="FQ204" s="48" t="s">
        <v>49</v>
      </c>
      <c r="FR204" s="48">
        <v>311.43099999999998</v>
      </c>
      <c r="FS204" s="48">
        <v>0</v>
      </c>
      <c r="FT204" s="48">
        <v>0</v>
      </c>
      <c r="FU204" s="48">
        <v>0</v>
      </c>
      <c r="FV204" s="48">
        <v>0</v>
      </c>
      <c r="FW204" s="48">
        <v>0</v>
      </c>
      <c r="FX204" s="48">
        <v>0</v>
      </c>
      <c r="FY204" s="48">
        <v>0</v>
      </c>
      <c r="FZ204" s="48">
        <v>0</v>
      </c>
      <c r="GA204" s="48">
        <v>0</v>
      </c>
      <c r="GB204" s="52">
        <v>5.3545445599999998E-2</v>
      </c>
      <c r="GC204" s="52">
        <v>4.68582762E-2</v>
      </c>
      <c r="GD204" s="48">
        <v>0</v>
      </c>
      <c r="GE204" s="48">
        <v>0</v>
      </c>
      <c r="GM204" s="48">
        <v>0</v>
      </c>
      <c r="GN204" s="48">
        <v>0</v>
      </c>
      <c r="GP204" s="48">
        <v>0</v>
      </c>
      <c r="GQ204" s="48">
        <v>0</v>
      </c>
      <c r="GR204" s="48">
        <v>0</v>
      </c>
      <c r="GS204" s="48">
        <v>531.59299999999996</v>
      </c>
      <c r="GT204" s="48">
        <v>2966864</v>
      </c>
      <c r="GU204" s="48">
        <v>0</v>
      </c>
      <c r="GV204" s="48">
        <v>2622891</v>
      </c>
      <c r="GW204" s="48">
        <v>0</v>
      </c>
      <c r="GX204" s="48">
        <v>0</v>
      </c>
      <c r="GY204" s="48">
        <v>0</v>
      </c>
      <c r="GZ204" s="48">
        <v>0</v>
      </c>
      <c r="HA204" s="48">
        <v>0</v>
      </c>
      <c r="HB204" s="48">
        <v>0</v>
      </c>
      <c r="HC204" s="48">
        <v>4804.7056220000004</v>
      </c>
      <c r="HD204" s="48">
        <v>306.24400000000003</v>
      </c>
      <c r="HE204" s="48">
        <v>1</v>
      </c>
      <c r="HF204" s="48">
        <v>0</v>
      </c>
      <c r="HG204" s="48">
        <v>5078</v>
      </c>
      <c r="HH204" s="48">
        <v>5078</v>
      </c>
      <c r="HI204" s="48">
        <v>1</v>
      </c>
      <c r="HJ204" s="48">
        <v>15.57155</v>
      </c>
      <c r="HK204" s="48">
        <v>0</v>
      </c>
      <c r="HL204" s="48">
        <v>0</v>
      </c>
      <c r="HM204" s="48">
        <v>0</v>
      </c>
      <c r="HN204" s="48">
        <v>0</v>
      </c>
      <c r="HO204" s="48">
        <v>0</v>
      </c>
      <c r="HP204" s="48">
        <v>0</v>
      </c>
      <c r="HQ204" s="48">
        <v>0</v>
      </c>
      <c r="HR204" s="48">
        <v>0</v>
      </c>
      <c r="HS204" s="48">
        <v>0.97309000000000001</v>
      </c>
      <c r="HT204" s="48">
        <v>2554147</v>
      </c>
      <c r="HU204" s="48">
        <v>0</v>
      </c>
      <c r="HV204" s="48">
        <v>0</v>
      </c>
      <c r="HW204" s="48">
        <v>384046</v>
      </c>
      <c r="HX204" s="48">
        <v>192023</v>
      </c>
      <c r="HY204" s="48">
        <v>0</v>
      </c>
      <c r="IA204" s="48">
        <v>0</v>
      </c>
      <c r="IB204" s="48">
        <v>0</v>
      </c>
      <c r="IC204" s="48">
        <v>0</v>
      </c>
      <c r="ID204" s="48">
        <v>0</v>
      </c>
      <c r="IE204" s="48">
        <v>0</v>
      </c>
      <c r="IF204" s="48">
        <v>0</v>
      </c>
      <c r="IG204" s="48">
        <v>0</v>
      </c>
      <c r="IH204" s="48">
        <v>2622891</v>
      </c>
      <c r="II204" s="48">
        <v>163993</v>
      </c>
      <c r="IJ204" s="48">
        <v>254835</v>
      </c>
      <c r="IK204" s="48">
        <v>0</v>
      </c>
      <c r="IL204" s="48">
        <v>418828</v>
      </c>
      <c r="IP204" s="48">
        <v>9095</v>
      </c>
      <c r="IQ204" s="48">
        <v>0</v>
      </c>
      <c r="IR204" s="48">
        <v>0</v>
      </c>
      <c r="IS204" s="48">
        <v>0</v>
      </c>
      <c r="IT204" s="48">
        <v>0</v>
      </c>
      <c r="IU204" s="48">
        <v>0</v>
      </c>
      <c r="IV204" s="48">
        <v>1</v>
      </c>
      <c r="IW204" s="48">
        <v>0</v>
      </c>
      <c r="IX204" s="48">
        <v>0</v>
      </c>
    </row>
    <row r="205" spans="1:258" s="48" customFormat="1">
      <c r="A205" s="47">
        <v>227819</v>
      </c>
      <c r="C205" s="48">
        <v>4</v>
      </c>
      <c r="E205" s="48">
        <v>0</v>
      </c>
      <c r="F205" s="48" t="s">
        <v>330</v>
      </c>
      <c r="G205" s="48">
        <v>1</v>
      </c>
      <c r="H205" s="48">
        <v>0</v>
      </c>
      <c r="I205" s="48" t="s">
        <v>537</v>
      </c>
      <c r="J205" s="48">
        <v>0</v>
      </c>
      <c r="L205" s="48">
        <v>12</v>
      </c>
      <c r="M205" s="48" t="s">
        <v>538</v>
      </c>
      <c r="N205" s="48" t="s">
        <v>537</v>
      </c>
      <c r="O205" s="48" t="s">
        <v>537</v>
      </c>
      <c r="P205" s="48">
        <v>0</v>
      </c>
      <c r="R205" s="48">
        <v>257.89999999999998</v>
      </c>
      <c r="S205" s="48">
        <v>0</v>
      </c>
      <c r="T205" s="48">
        <v>0</v>
      </c>
      <c r="U205" s="48">
        <v>0.73799999999999999</v>
      </c>
      <c r="V205" s="48">
        <v>8.6950000000000003</v>
      </c>
      <c r="W205" s="48">
        <v>0.44500000000000001</v>
      </c>
      <c r="X205" s="48">
        <v>0</v>
      </c>
      <c r="Y205" s="48">
        <v>0</v>
      </c>
      <c r="Z205" s="48">
        <v>257.89999999999998</v>
      </c>
      <c r="AA205" s="48">
        <v>0</v>
      </c>
      <c r="AB205" s="48">
        <v>0</v>
      </c>
      <c r="AC205" s="48">
        <v>0</v>
      </c>
      <c r="AD205" s="48">
        <v>0</v>
      </c>
      <c r="AE205" s="48">
        <v>0</v>
      </c>
      <c r="AF205" s="48">
        <v>0</v>
      </c>
      <c r="AG205" s="48">
        <v>0</v>
      </c>
      <c r="AH205" s="48">
        <v>0</v>
      </c>
      <c r="AI205" s="48">
        <v>0</v>
      </c>
      <c r="AJ205" s="48">
        <v>0</v>
      </c>
      <c r="AK205" s="48">
        <v>0</v>
      </c>
      <c r="AL205" s="48">
        <v>0</v>
      </c>
      <c r="AM205" s="48">
        <v>0</v>
      </c>
      <c r="AN205" s="48">
        <v>0</v>
      </c>
      <c r="AO205" s="48">
        <v>0</v>
      </c>
      <c r="AP205" s="48">
        <v>0</v>
      </c>
      <c r="AQ205" s="48">
        <v>0</v>
      </c>
      <c r="AR205" s="48">
        <v>0</v>
      </c>
      <c r="AS205" s="48">
        <v>0</v>
      </c>
      <c r="AT205" s="48">
        <v>0</v>
      </c>
      <c r="AU205" s="48">
        <v>0</v>
      </c>
      <c r="AV205" s="48">
        <v>0</v>
      </c>
      <c r="AW205" s="48">
        <v>9.8780000000000001</v>
      </c>
      <c r="AX205" s="48">
        <v>31.11</v>
      </c>
      <c r="AY205" s="48">
        <v>0</v>
      </c>
      <c r="AZ205" s="48">
        <v>0</v>
      </c>
      <c r="BA205" s="48">
        <v>0</v>
      </c>
      <c r="BB205" s="48">
        <v>248.02199999999999</v>
      </c>
      <c r="BC205" s="48">
        <v>195.83</v>
      </c>
      <c r="BD205" s="48">
        <v>47.7</v>
      </c>
      <c r="BE205" s="48">
        <v>12.895</v>
      </c>
      <c r="BF205" s="48">
        <v>0</v>
      </c>
      <c r="BG205" s="48">
        <v>0</v>
      </c>
      <c r="BH205" s="48">
        <v>17</v>
      </c>
      <c r="BI205" s="48">
        <v>1</v>
      </c>
      <c r="BJ205" s="48">
        <v>0</v>
      </c>
      <c r="BK205" s="48">
        <v>5078</v>
      </c>
      <c r="BL205" s="48">
        <v>6152</v>
      </c>
      <c r="BM205" s="48">
        <v>1525831</v>
      </c>
      <c r="BN205" s="48">
        <v>0</v>
      </c>
      <c r="BO205" s="48">
        <v>73947</v>
      </c>
      <c r="BP205" s="48">
        <v>29345</v>
      </c>
      <c r="BQ205" s="48">
        <v>0</v>
      </c>
      <c r="BR205" s="48">
        <v>29345</v>
      </c>
      <c r="BS205" s="48">
        <v>0</v>
      </c>
      <c r="BT205" s="48">
        <v>240949</v>
      </c>
      <c r="BU205" s="48">
        <v>0</v>
      </c>
      <c r="BV205" s="48">
        <v>240949</v>
      </c>
      <c r="BW205" s="48">
        <v>0</v>
      </c>
      <c r="BX205" s="48">
        <v>191389</v>
      </c>
      <c r="BY205" s="48">
        <v>0</v>
      </c>
      <c r="BZ205" s="48">
        <v>0</v>
      </c>
      <c r="CA205" s="48">
        <v>0</v>
      </c>
      <c r="CB205" s="48">
        <v>0</v>
      </c>
      <c r="CC205" s="48">
        <v>0</v>
      </c>
      <c r="CD205" s="48">
        <v>0</v>
      </c>
      <c r="CE205" s="48">
        <v>191389</v>
      </c>
      <c r="CF205" s="48">
        <v>0</v>
      </c>
      <c r="CG205" s="48">
        <v>0</v>
      </c>
      <c r="CH205" s="48">
        <v>0</v>
      </c>
      <c r="CI205" s="48">
        <v>0</v>
      </c>
      <c r="CJ205" s="48">
        <v>0</v>
      </c>
      <c r="CK205" s="48">
        <v>9520</v>
      </c>
      <c r="CL205" s="48">
        <v>0</v>
      </c>
      <c r="CM205" s="48">
        <v>9520</v>
      </c>
      <c r="CN205" s="48">
        <v>0</v>
      </c>
      <c r="CO205" s="48">
        <v>0</v>
      </c>
      <c r="CP205" s="48">
        <v>0</v>
      </c>
      <c r="CQ205" s="48">
        <v>0</v>
      </c>
      <c r="CR205" s="48">
        <v>0</v>
      </c>
      <c r="CS205" s="48">
        <v>0</v>
      </c>
      <c r="CT205" s="48">
        <v>0</v>
      </c>
      <c r="CU205" s="48">
        <v>0</v>
      </c>
      <c r="CV205" s="48">
        <v>0</v>
      </c>
      <c r="CW205" s="48">
        <v>0</v>
      </c>
      <c r="CX205" s="48">
        <v>0</v>
      </c>
      <c r="CY205" s="48">
        <v>0</v>
      </c>
      <c r="CZ205" s="48">
        <v>0</v>
      </c>
      <c r="DA205" s="48">
        <v>0</v>
      </c>
      <c r="DB205" s="48">
        <v>0</v>
      </c>
      <c r="DC205" s="48">
        <v>0</v>
      </c>
      <c r="DD205" s="48">
        <v>0</v>
      </c>
      <c r="DE205" s="48">
        <v>0</v>
      </c>
      <c r="DF205" s="48">
        <v>0</v>
      </c>
      <c r="DG205" s="48">
        <v>0</v>
      </c>
      <c r="DH205" s="48">
        <v>0</v>
      </c>
      <c r="DI205" s="48">
        <v>0</v>
      </c>
      <c r="DJ205" s="48">
        <v>10155</v>
      </c>
      <c r="DK205" s="48">
        <v>0</v>
      </c>
      <c r="DL205" s="48">
        <v>0</v>
      </c>
      <c r="DM205" s="48">
        <v>0</v>
      </c>
      <c r="DN205" s="48">
        <v>10155</v>
      </c>
      <c r="DO205" s="48">
        <v>0</v>
      </c>
      <c r="DP205" s="48">
        <v>0</v>
      </c>
      <c r="DQ205" s="48">
        <v>0</v>
      </c>
      <c r="DR205" s="48">
        <v>0</v>
      </c>
      <c r="DS205" s="48">
        <v>10155</v>
      </c>
      <c r="DU205" s="48">
        <v>2007189</v>
      </c>
      <c r="DV205" s="48">
        <v>0</v>
      </c>
      <c r="DW205" s="48">
        <v>0</v>
      </c>
      <c r="DX205" s="48">
        <v>0</v>
      </c>
      <c r="DY205" s="48">
        <v>0</v>
      </c>
      <c r="DZ205" s="48">
        <v>286.61700000000002</v>
      </c>
      <c r="EA205" s="48">
        <v>73947</v>
      </c>
      <c r="EB205" s="48">
        <v>258</v>
      </c>
      <c r="EC205" s="48">
        <v>73947</v>
      </c>
      <c r="ED205" s="48">
        <v>0</v>
      </c>
      <c r="EE205" s="48">
        <v>1933242</v>
      </c>
      <c r="EG205" s="48">
        <v>0</v>
      </c>
      <c r="EH205" s="48">
        <v>0</v>
      </c>
      <c r="EI205" s="48">
        <v>0</v>
      </c>
      <c r="EJ205" s="48">
        <v>0</v>
      </c>
      <c r="EK205" s="48">
        <v>0</v>
      </c>
      <c r="EL205" s="48">
        <v>0</v>
      </c>
      <c r="EM205" s="48">
        <v>0</v>
      </c>
      <c r="EN205" s="48">
        <v>0</v>
      </c>
      <c r="EO205" s="48">
        <v>0</v>
      </c>
      <c r="EP205" s="48">
        <v>0</v>
      </c>
      <c r="EQ205" s="48">
        <v>0</v>
      </c>
      <c r="ER205" s="48">
        <v>0</v>
      </c>
      <c r="ES205" s="48">
        <v>0</v>
      </c>
      <c r="ET205" s="48">
        <v>0</v>
      </c>
      <c r="EU205" s="48">
        <v>0</v>
      </c>
      <c r="EV205" s="48">
        <v>0</v>
      </c>
      <c r="EW205" s="48">
        <v>0</v>
      </c>
      <c r="EX205" s="48">
        <v>2123670</v>
      </c>
      <c r="EY205" s="48">
        <v>129876</v>
      </c>
      <c r="EZ205" s="48">
        <v>2123670</v>
      </c>
      <c r="FA205" s="48">
        <v>0</v>
      </c>
      <c r="FB205" s="48">
        <v>0</v>
      </c>
      <c r="FC205" s="48">
        <v>0</v>
      </c>
      <c r="FD205" s="48">
        <v>60552</v>
      </c>
      <c r="FE205" s="48">
        <v>0</v>
      </c>
      <c r="FF205" s="48">
        <v>0</v>
      </c>
      <c r="FG205" s="48">
        <v>0</v>
      </c>
      <c r="FH205" s="48">
        <v>0</v>
      </c>
      <c r="FJ205" s="48">
        <v>0</v>
      </c>
      <c r="FK205" s="48">
        <v>0</v>
      </c>
      <c r="FL205" s="48">
        <v>0</v>
      </c>
      <c r="FM205" s="48">
        <v>0</v>
      </c>
      <c r="FO205" s="48">
        <v>0</v>
      </c>
      <c r="FP205" s="48">
        <v>0</v>
      </c>
      <c r="FQ205" s="48" t="s">
        <v>50</v>
      </c>
      <c r="FR205" s="48">
        <v>257.89999999999998</v>
      </c>
      <c r="FS205" s="48">
        <v>0</v>
      </c>
      <c r="FT205" s="48">
        <v>0</v>
      </c>
      <c r="FU205" s="48">
        <v>0</v>
      </c>
      <c r="FV205" s="48">
        <v>0</v>
      </c>
      <c r="FW205" s="48">
        <v>0</v>
      </c>
      <c r="FX205" s="48">
        <v>0</v>
      </c>
      <c r="FY205" s="48">
        <v>0</v>
      </c>
      <c r="FZ205" s="48">
        <v>0</v>
      </c>
      <c r="GA205" s="48">
        <v>0</v>
      </c>
      <c r="GB205" s="52">
        <v>5.3545445599999998E-2</v>
      </c>
      <c r="GC205" s="52">
        <v>4.68582762E-2</v>
      </c>
      <c r="GD205" s="48">
        <v>0</v>
      </c>
      <c r="GE205" s="48">
        <v>0</v>
      </c>
      <c r="GM205" s="48">
        <v>0</v>
      </c>
      <c r="GN205" s="48">
        <v>0</v>
      </c>
      <c r="GP205" s="48">
        <v>0</v>
      </c>
      <c r="GQ205" s="48">
        <v>0</v>
      </c>
      <c r="GR205" s="48">
        <v>0</v>
      </c>
      <c r="GS205" s="48">
        <v>404.45699999999999</v>
      </c>
      <c r="GT205" s="48">
        <v>2197617</v>
      </c>
      <c r="GU205" s="48">
        <v>0</v>
      </c>
      <c r="GV205" s="48">
        <v>2193033</v>
      </c>
      <c r="GW205" s="48">
        <v>0</v>
      </c>
      <c r="GX205" s="48">
        <v>0</v>
      </c>
      <c r="GY205" s="48">
        <v>0</v>
      </c>
      <c r="GZ205" s="48">
        <v>0</v>
      </c>
      <c r="HA205" s="48">
        <v>0</v>
      </c>
      <c r="HB205" s="48">
        <v>0</v>
      </c>
      <c r="HC205" s="48">
        <v>4804.7056220000004</v>
      </c>
      <c r="HD205" s="48">
        <v>248.02199999999999</v>
      </c>
      <c r="HE205" s="48">
        <v>1</v>
      </c>
      <c r="HF205" s="48">
        <v>0</v>
      </c>
      <c r="HG205" s="48">
        <v>5078</v>
      </c>
      <c r="HH205" s="48">
        <v>5078</v>
      </c>
      <c r="HI205" s="48">
        <v>1</v>
      </c>
      <c r="HJ205" s="48">
        <v>12.895</v>
      </c>
      <c r="HK205" s="48">
        <v>0</v>
      </c>
      <c r="HL205" s="48">
        <v>0</v>
      </c>
      <c r="HM205" s="48">
        <v>0</v>
      </c>
      <c r="HN205" s="48">
        <v>0</v>
      </c>
      <c r="HO205" s="48">
        <v>0</v>
      </c>
      <c r="HP205" s="48">
        <v>0</v>
      </c>
      <c r="HQ205" s="48">
        <v>0</v>
      </c>
      <c r="HR205" s="48">
        <v>0</v>
      </c>
      <c r="HS205" s="48">
        <v>0.97309000000000001</v>
      </c>
      <c r="HT205" s="48">
        <v>1943295</v>
      </c>
      <c r="HU205" s="48">
        <v>0</v>
      </c>
      <c r="HV205" s="48">
        <v>0</v>
      </c>
      <c r="HW205" s="48">
        <v>384046</v>
      </c>
      <c r="HX205" s="48">
        <v>192023</v>
      </c>
      <c r="HY205" s="48">
        <v>0</v>
      </c>
      <c r="IA205" s="48">
        <v>0</v>
      </c>
      <c r="IB205" s="48">
        <v>0</v>
      </c>
      <c r="IC205" s="48">
        <v>0</v>
      </c>
      <c r="ID205" s="48">
        <v>0</v>
      </c>
      <c r="IE205" s="48">
        <v>0</v>
      </c>
      <c r="IF205" s="48">
        <v>0</v>
      </c>
      <c r="IG205" s="48">
        <v>0</v>
      </c>
      <c r="IH205" s="48">
        <v>2193033</v>
      </c>
      <c r="II205" s="48">
        <v>73947</v>
      </c>
      <c r="IJ205" s="48">
        <v>-69363</v>
      </c>
      <c r="IK205" s="48">
        <v>0</v>
      </c>
      <c r="IL205" s="48">
        <v>4584</v>
      </c>
      <c r="IP205" s="48">
        <v>9095</v>
      </c>
      <c r="IQ205" s="48">
        <v>0</v>
      </c>
      <c r="IR205" s="48">
        <v>0</v>
      </c>
      <c r="IS205" s="48">
        <v>0</v>
      </c>
      <c r="IT205" s="48">
        <v>0</v>
      </c>
      <c r="IU205" s="48">
        <v>0</v>
      </c>
      <c r="IV205" s="48">
        <v>1</v>
      </c>
      <c r="IW205" s="48">
        <v>0</v>
      </c>
      <c r="IX205" s="48">
        <v>0</v>
      </c>
    </row>
    <row r="206" spans="1:258" s="48" customFormat="1">
      <c r="A206" s="47">
        <v>227820</v>
      </c>
      <c r="C206" s="48">
        <v>4</v>
      </c>
      <c r="E206" s="48">
        <v>0</v>
      </c>
      <c r="F206" s="48" t="s">
        <v>330</v>
      </c>
      <c r="G206" s="48">
        <v>1</v>
      </c>
      <c r="H206" s="48">
        <v>0</v>
      </c>
      <c r="I206" s="48" t="s">
        <v>537</v>
      </c>
      <c r="J206" s="48">
        <v>0</v>
      </c>
      <c r="L206" s="48">
        <v>12</v>
      </c>
      <c r="M206" s="48" t="s">
        <v>538</v>
      </c>
      <c r="N206" s="48" t="s">
        <v>537</v>
      </c>
      <c r="O206" s="48" t="s">
        <v>537</v>
      </c>
      <c r="P206" s="48">
        <v>0</v>
      </c>
      <c r="R206" s="48">
        <v>2014.3489999999999</v>
      </c>
      <c r="S206" s="48">
        <v>2E-3</v>
      </c>
      <c r="T206" s="48">
        <v>0</v>
      </c>
      <c r="U206" s="48">
        <v>1.47</v>
      </c>
      <c r="V206" s="48">
        <v>42.503999999999998</v>
      </c>
      <c r="W206" s="48">
        <v>0.129</v>
      </c>
      <c r="X206" s="48">
        <v>0</v>
      </c>
      <c r="Y206" s="48">
        <v>0</v>
      </c>
      <c r="Z206" s="48">
        <v>2014.3489999999999</v>
      </c>
      <c r="AA206" s="48">
        <v>0</v>
      </c>
      <c r="AB206" s="48">
        <v>0</v>
      </c>
      <c r="AC206" s="48">
        <v>0</v>
      </c>
      <c r="AD206" s="48">
        <v>355.1</v>
      </c>
      <c r="AE206" s="48">
        <v>0</v>
      </c>
      <c r="AF206" s="48">
        <v>0</v>
      </c>
      <c r="AG206" s="48">
        <v>29.155000000000001</v>
      </c>
      <c r="AH206" s="48">
        <v>0</v>
      </c>
      <c r="AI206" s="48">
        <v>0</v>
      </c>
      <c r="AJ206" s="48">
        <v>0</v>
      </c>
      <c r="AK206" s="48">
        <v>0</v>
      </c>
      <c r="AL206" s="48">
        <v>0</v>
      </c>
      <c r="AM206" s="48">
        <v>0</v>
      </c>
      <c r="AN206" s="48">
        <v>0</v>
      </c>
      <c r="AO206" s="48">
        <v>0</v>
      </c>
      <c r="AP206" s="48">
        <v>0</v>
      </c>
      <c r="AQ206" s="48">
        <v>0</v>
      </c>
      <c r="AR206" s="48">
        <v>0</v>
      </c>
      <c r="AS206" s="48">
        <v>0</v>
      </c>
      <c r="AT206" s="48">
        <v>0</v>
      </c>
      <c r="AU206" s="48">
        <v>0</v>
      </c>
      <c r="AV206" s="48">
        <v>0</v>
      </c>
      <c r="AW206" s="48">
        <v>44.104999999999997</v>
      </c>
      <c r="AX206" s="48">
        <v>135.25899999999999</v>
      </c>
      <c r="AY206" s="48">
        <v>0</v>
      </c>
      <c r="AZ206" s="48">
        <v>0</v>
      </c>
      <c r="BA206" s="48">
        <v>0</v>
      </c>
      <c r="BB206" s="48">
        <v>1970.2439999999999</v>
      </c>
      <c r="BC206" s="48">
        <v>1549.33</v>
      </c>
      <c r="BD206" s="48">
        <v>868.59</v>
      </c>
      <c r="BE206" s="48">
        <v>0</v>
      </c>
      <c r="BF206" s="48">
        <v>0</v>
      </c>
      <c r="BG206" s="48">
        <v>0</v>
      </c>
      <c r="BH206" s="48">
        <v>49</v>
      </c>
      <c r="BI206" s="48">
        <v>1</v>
      </c>
      <c r="BJ206" s="48">
        <v>0</v>
      </c>
      <c r="BK206" s="48">
        <v>5078</v>
      </c>
      <c r="BL206" s="48">
        <v>6152</v>
      </c>
      <c r="BM206" s="48">
        <v>12120941</v>
      </c>
      <c r="BN206" s="48">
        <v>0</v>
      </c>
      <c r="BO206" s="48">
        <v>676046</v>
      </c>
      <c r="BP206" s="48">
        <v>534357</v>
      </c>
      <c r="BQ206" s="48">
        <v>0</v>
      </c>
      <c r="BR206" s="48">
        <v>534357</v>
      </c>
      <c r="BS206" s="48">
        <v>0</v>
      </c>
      <c r="BT206" s="48">
        <v>1906296</v>
      </c>
      <c r="BU206" s="48">
        <v>0</v>
      </c>
      <c r="BV206" s="48">
        <v>1906296</v>
      </c>
      <c r="BW206" s="48">
        <v>0</v>
      </c>
      <c r="BX206" s="48">
        <v>832113</v>
      </c>
      <c r="BY206" s="48">
        <v>0</v>
      </c>
      <c r="BZ206" s="48">
        <v>0</v>
      </c>
      <c r="CA206" s="48">
        <v>0</v>
      </c>
      <c r="CB206" s="48">
        <v>0</v>
      </c>
      <c r="CC206" s="48">
        <v>197298</v>
      </c>
      <c r="CD206" s="48">
        <v>0</v>
      </c>
      <c r="CE206" s="48">
        <v>1029411</v>
      </c>
      <c r="CF206" s="48">
        <v>97653</v>
      </c>
      <c r="CG206" s="48">
        <v>0</v>
      </c>
      <c r="CH206" s="48">
        <v>0</v>
      </c>
      <c r="CI206" s="48">
        <v>0</v>
      </c>
      <c r="CJ206" s="48">
        <v>0</v>
      </c>
      <c r="CK206" s="48">
        <v>0</v>
      </c>
      <c r="CL206" s="48">
        <v>0</v>
      </c>
      <c r="CM206" s="48">
        <v>0</v>
      </c>
      <c r="CN206" s="48">
        <v>0</v>
      </c>
      <c r="CO206" s="48">
        <v>0</v>
      </c>
      <c r="CP206" s="48">
        <v>0</v>
      </c>
      <c r="CQ206" s="48">
        <v>0</v>
      </c>
      <c r="CR206" s="48">
        <v>0</v>
      </c>
      <c r="CS206" s="48">
        <v>0</v>
      </c>
      <c r="CT206" s="48">
        <v>0</v>
      </c>
      <c r="CU206" s="48">
        <v>0</v>
      </c>
      <c r="CV206" s="48">
        <v>0</v>
      </c>
      <c r="CW206" s="48">
        <v>0</v>
      </c>
      <c r="CX206" s="48">
        <v>0</v>
      </c>
      <c r="CY206" s="48">
        <v>0</v>
      </c>
      <c r="CZ206" s="48">
        <v>0</v>
      </c>
      <c r="DA206" s="48">
        <v>0</v>
      </c>
      <c r="DB206" s="48">
        <v>0</v>
      </c>
      <c r="DC206" s="48">
        <v>0</v>
      </c>
      <c r="DD206" s="48">
        <v>0</v>
      </c>
      <c r="DE206" s="48">
        <v>0</v>
      </c>
      <c r="DF206" s="48">
        <v>0</v>
      </c>
      <c r="DG206" s="48">
        <v>0</v>
      </c>
      <c r="DH206" s="48">
        <v>0</v>
      </c>
      <c r="DI206" s="48">
        <v>0</v>
      </c>
      <c r="DJ206" s="48">
        <v>239554</v>
      </c>
      <c r="DK206" s="48">
        <v>0</v>
      </c>
      <c r="DL206" s="48">
        <v>0</v>
      </c>
      <c r="DM206" s="48">
        <v>0</v>
      </c>
      <c r="DN206" s="48">
        <v>239554</v>
      </c>
      <c r="DO206" s="48">
        <v>0</v>
      </c>
      <c r="DP206" s="48">
        <v>0</v>
      </c>
      <c r="DQ206" s="48">
        <v>0</v>
      </c>
      <c r="DR206" s="48">
        <v>0</v>
      </c>
      <c r="DS206" s="48">
        <v>239554</v>
      </c>
      <c r="DU206" s="48">
        <v>15928212</v>
      </c>
      <c r="DV206" s="48">
        <v>0</v>
      </c>
      <c r="DW206" s="48">
        <v>0</v>
      </c>
      <c r="DX206" s="48">
        <v>0</v>
      </c>
      <c r="DY206" s="48">
        <v>0</v>
      </c>
      <c r="DZ206" s="48">
        <v>286.61700000000002</v>
      </c>
      <c r="EA206" s="48">
        <v>578393</v>
      </c>
      <c r="EB206" s="48">
        <v>2018</v>
      </c>
      <c r="EC206" s="48">
        <v>676046</v>
      </c>
      <c r="ED206" s="48">
        <v>0</v>
      </c>
      <c r="EE206" s="48">
        <v>15252166</v>
      </c>
      <c r="EG206" s="48">
        <v>0</v>
      </c>
      <c r="EH206" s="48">
        <v>0</v>
      </c>
      <c r="EI206" s="48">
        <v>0</v>
      </c>
      <c r="EJ206" s="48">
        <v>0</v>
      </c>
      <c r="EK206" s="48">
        <v>0</v>
      </c>
      <c r="EL206" s="48">
        <v>0</v>
      </c>
      <c r="EM206" s="48">
        <v>0</v>
      </c>
      <c r="EN206" s="48">
        <v>0</v>
      </c>
      <c r="EO206" s="48">
        <v>0</v>
      </c>
      <c r="EP206" s="48">
        <v>0</v>
      </c>
      <c r="EQ206" s="48">
        <v>0</v>
      </c>
      <c r="ER206" s="48">
        <v>0</v>
      </c>
      <c r="ES206" s="48">
        <v>0</v>
      </c>
      <c r="ET206" s="48">
        <v>0</v>
      </c>
      <c r="EU206" s="48">
        <v>0</v>
      </c>
      <c r="EV206" s="48">
        <v>0</v>
      </c>
      <c r="EW206" s="48">
        <v>0</v>
      </c>
      <c r="EX206" s="48">
        <v>16738852</v>
      </c>
      <c r="EY206" s="48">
        <v>1013951</v>
      </c>
      <c r="EZ206" s="48">
        <v>16836505</v>
      </c>
      <c r="FA206" s="48">
        <v>0</v>
      </c>
      <c r="FB206" s="48">
        <v>0</v>
      </c>
      <c r="FC206" s="48">
        <v>0</v>
      </c>
      <c r="FD206" s="48">
        <v>472735</v>
      </c>
      <c r="FE206" s="48">
        <v>0</v>
      </c>
      <c r="FF206" s="48">
        <v>0</v>
      </c>
      <c r="FG206" s="48">
        <v>0</v>
      </c>
      <c r="FH206" s="48">
        <v>0</v>
      </c>
      <c r="FJ206" s="48">
        <v>0</v>
      </c>
      <c r="FK206" s="48">
        <v>0</v>
      </c>
      <c r="FL206" s="48">
        <v>0</v>
      </c>
      <c r="FM206" s="48">
        <v>0</v>
      </c>
      <c r="FO206" s="48">
        <v>0</v>
      </c>
      <c r="FP206" s="48">
        <v>0</v>
      </c>
      <c r="FQ206" s="48" t="s">
        <v>51</v>
      </c>
      <c r="FR206" s="48">
        <v>2014.3489999999999</v>
      </c>
      <c r="FS206" s="48">
        <v>0</v>
      </c>
      <c r="FT206" s="48">
        <v>0</v>
      </c>
      <c r="FU206" s="48">
        <v>0</v>
      </c>
      <c r="FV206" s="48">
        <v>0</v>
      </c>
      <c r="FW206" s="48">
        <v>0</v>
      </c>
      <c r="FX206" s="48">
        <v>0</v>
      </c>
      <c r="FY206" s="48">
        <v>0</v>
      </c>
      <c r="FZ206" s="48">
        <v>0</v>
      </c>
      <c r="GA206" s="48">
        <v>0</v>
      </c>
      <c r="GB206" s="52">
        <v>5.3545445599999998E-2</v>
      </c>
      <c r="GC206" s="52">
        <v>4.68582762E-2</v>
      </c>
      <c r="GD206" s="48">
        <v>0</v>
      </c>
      <c r="GE206" s="48">
        <v>0</v>
      </c>
      <c r="GM206" s="48">
        <v>0</v>
      </c>
      <c r="GN206" s="48">
        <v>0</v>
      </c>
      <c r="GP206" s="48">
        <v>0</v>
      </c>
      <c r="GQ206" s="48">
        <v>0</v>
      </c>
      <c r="GR206" s="48">
        <v>0</v>
      </c>
      <c r="GS206" s="48">
        <v>3157.625</v>
      </c>
      <c r="GT206" s="48">
        <v>17414898</v>
      </c>
      <c r="GU206" s="48">
        <v>0</v>
      </c>
      <c r="GV206" s="48">
        <v>17071030</v>
      </c>
      <c r="GW206" s="48">
        <v>0</v>
      </c>
      <c r="GX206" s="48">
        <v>0</v>
      </c>
      <c r="GY206" s="48">
        <v>0</v>
      </c>
      <c r="GZ206" s="48">
        <v>0</v>
      </c>
      <c r="HA206" s="48">
        <v>0</v>
      </c>
      <c r="HB206" s="48">
        <v>0</v>
      </c>
      <c r="HC206" s="48">
        <v>4804.7056220000004</v>
      </c>
      <c r="HD206" s="48">
        <v>1970.2439999999999</v>
      </c>
      <c r="HE206" s="48">
        <v>1</v>
      </c>
      <c r="HF206" s="48">
        <v>0</v>
      </c>
      <c r="HG206" s="48">
        <v>5078</v>
      </c>
      <c r="HH206" s="48">
        <v>5078</v>
      </c>
      <c r="HI206" s="48">
        <v>1</v>
      </c>
      <c r="HJ206" s="48">
        <v>100.71745</v>
      </c>
      <c r="HK206" s="48">
        <v>0</v>
      </c>
      <c r="HL206" s="48">
        <v>0</v>
      </c>
      <c r="HM206" s="48">
        <v>0</v>
      </c>
      <c r="HN206" s="48">
        <v>0</v>
      </c>
      <c r="HO206" s="48">
        <v>0</v>
      </c>
      <c r="HP206" s="48">
        <v>0</v>
      </c>
      <c r="HQ206" s="48">
        <v>0</v>
      </c>
      <c r="HR206" s="48">
        <v>0</v>
      </c>
      <c r="HS206" s="48">
        <v>0.97309000000000001</v>
      </c>
      <c r="HT206" s="48">
        <v>15171457</v>
      </c>
      <c r="HU206" s="48">
        <v>0</v>
      </c>
      <c r="HV206" s="48">
        <v>0</v>
      </c>
      <c r="HW206" s="48">
        <v>384046</v>
      </c>
      <c r="HX206" s="48">
        <v>192023</v>
      </c>
      <c r="HY206" s="48">
        <v>0</v>
      </c>
      <c r="IA206" s="48">
        <v>0</v>
      </c>
      <c r="IB206" s="48">
        <v>0</v>
      </c>
      <c r="IC206" s="48">
        <v>0</v>
      </c>
      <c r="ID206" s="48">
        <v>0</v>
      </c>
      <c r="IE206" s="48">
        <v>0</v>
      </c>
      <c r="IF206" s="48">
        <v>0</v>
      </c>
      <c r="IG206" s="48">
        <v>0</v>
      </c>
      <c r="IH206" s="48">
        <v>17071030</v>
      </c>
      <c r="II206" s="48">
        <v>676046</v>
      </c>
      <c r="IJ206" s="48">
        <v>-234525</v>
      </c>
      <c r="IK206" s="48">
        <v>0</v>
      </c>
      <c r="IL206" s="48">
        <v>441521</v>
      </c>
      <c r="IP206" s="48">
        <v>9095</v>
      </c>
      <c r="IQ206" s="48">
        <v>0</v>
      </c>
      <c r="IR206" s="48">
        <v>0</v>
      </c>
      <c r="IS206" s="48">
        <v>0</v>
      </c>
      <c r="IT206" s="48">
        <v>0</v>
      </c>
      <c r="IU206" s="48">
        <v>0</v>
      </c>
      <c r="IV206" s="48">
        <v>1</v>
      </c>
      <c r="IW206" s="48">
        <v>0</v>
      </c>
      <c r="IX206" s="48">
        <v>0</v>
      </c>
    </row>
    <row r="207" spans="1:258" s="48" customFormat="1">
      <c r="A207" s="47">
        <v>227821</v>
      </c>
      <c r="C207" s="48">
        <v>4</v>
      </c>
      <c r="E207" s="48">
        <v>0</v>
      </c>
      <c r="F207" s="48" t="s">
        <v>330</v>
      </c>
      <c r="G207" s="48">
        <v>1</v>
      </c>
      <c r="H207" s="48">
        <v>0</v>
      </c>
      <c r="I207" s="48" t="s">
        <v>537</v>
      </c>
      <c r="J207" s="48">
        <v>0</v>
      </c>
      <c r="L207" s="48">
        <v>12</v>
      </c>
      <c r="M207" s="48" t="s">
        <v>538</v>
      </c>
      <c r="N207" s="48" t="s">
        <v>537</v>
      </c>
      <c r="O207" s="48" t="s">
        <v>537</v>
      </c>
      <c r="P207" s="48">
        <v>0</v>
      </c>
      <c r="R207" s="48">
        <v>377.21800000000002</v>
      </c>
      <c r="S207" s="48">
        <v>0</v>
      </c>
      <c r="T207" s="48">
        <v>0</v>
      </c>
      <c r="U207" s="48">
        <v>0.44700000000000001</v>
      </c>
      <c r="V207" s="48">
        <v>8.3019999999999996</v>
      </c>
      <c r="W207" s="48">
        <v>0.46800000000000003</v>
      </c>
      <c r="X207" s="48">
        <v>0</v>
      </c>
      <c r="Y207" s="48">
        <v>0</v>
      </c>
      <c r="Z207" s="48">
        <v>377.21800000000002</v>
      </c>
      <c r="AA207" s="48">
        <v>0</v>
      </c>
      <c r="AB207" s="48">
        <v>0</v>
      </c>
      <c r="AC207" s="48">
        <v>0</v>
      </c>
      <c r="AD207" s="48">
        <v>0</v>
      </c>
      <c r="AE207" s="48">
        <v>0</v>
      </c>
      <c r="AF207" s="48">
        <v>0</v>
      </c>
      <c r="AG207" s="48">
        <v>5.9950000000000001</v>
      </c>
      <c r="AH207" s="48">
        <v>0</v>
      </c>
      <c r="AI207" s="48">
        <v>0</v>
      </c>
      <c r="AJ207" s="48">
        <v>0</v>
      </c>
      <c r="AK207" s="48">
        <v>0</v>
      </c>
      <c r="AL207" s="48">
        <v>0</v>
      </c>
      <c r="AM207" s="48">
        <v>0</v>
      </c>
      <c r="AN207" s="48">
        <v>0</v>
      </c>
      <c r="AO207" s="48">
        <v>0</v>
      </c>
      <c r="AP207" s="48">
        <v>0</v>
      </c>
      <c r="AQ207" s="48">
        <v>0</v>
      </c>
      <c r="AR207" s="48">
        <v>0</v>
      </c>
      <c r="AS207" s="48">
        <v>0</v>
      </c>
      <c r="AT207" s="48">
        <v>0</v>
      </c>
      <c r="AU207" s="48">
        <v>0</v>
      </c>
      <c r="AV207" s="48">
        <v>0</v>
      </c>
      <c r="AW207" s="48">
        <v>9.2170000000000005</v>
      </c>
      <c r="AX207" s="48">
        <v>28.545000000000002</v>
      </c>
      <c r="AY207" s="48">
        <v>0</v>
      </c>
      <c r="AZ207" s="48">
        <v>0</v>
      </c>
      <c r="BA207" s="48">
        <v>0</v>
      </c>
      <c r="BB207" s="48">
        <v>368.00099999999998</v>
      </c>
      <c r="BC207" s="48">
        <v>55</v>
      </c>
      <c r="BD207" s="48">
        <v>12.186</v>
      </c>
      <c r="BE207" s="48">
        <v>0</v>
      </c>
      <c r="BF207" s="48">
        <v>0</v>
      </c>
      <c r="BG207" s="48">
        <v>0</v>
      </c>
      <c r="BH207" s="48">
        <v>0</v>
      </c>
      <c r="BI207" s="48">
        <v>1</v>
      </c>
      <c r="BJ207" s="48">
        <v>0</v>
      </c>
      <c r="BK207" s="48">
        <v>5078</v>
      </c>
      <c r="BL207" s="48">
        <v>6152</v>
      </c>
      <c r="BM207" s="48">
        <v>2263942</v>
      </c>
      <c r="BN207" s="48">
        <v>0</v>
      </c>
      <c r="BO207" s="48">
        <v>108055</v>
      </c>
      <c r="BP207" s="48">
        <v>7497</v>
      </c>
      <c r="BQ207" s="48">
        <v>0</v>
      </c>
      <c r="BR207" s="48">
        <v>7497</v>
      </c>
      <c r="BS207" s="48">
        <v>0</v>
      </c>
      <c r="BT207" s="48">
        <v>67672</v>
      </c>
      <c r="BU207" s="48">
        <v>0</v>
      </c>
      <c r="BV207" s="48">
        <v>67672</v>
      </c>
      <c r="BW207" s="48">
        <v>0</v>
      </c>
      <c r="BX207" s="48">
        <v>175609</v>
      </c>
      <c r="BY207" s="48">
        <v>0</v>
      </c>
      <c r="BZ207" s="48">
        <v>0</v>
      </c>
      <c r="CA207" s="48">
        <v>0</v>
      </c>
      <c r="CB207" s="48">
        <v>0</v>
      </c>
      <c r="CC207" s="48">
        <v>40569</v>
      </c>
      <c r="CD207" s="48">
        <v>0</v>
      </c>
      <c r="CE207" s="48">
        <v>216178</v>
      </c>
      <c r="CF207" s="48">
        <v>0</v>
      </c>
      <c r="CG207" s="48">
        <v>0</v>
      </c>
      <c r="CH207" s="48">
        <v>0</v>
      </c>
      <c r="CI207" s="48">
        <v>0</v>
      </c>
      <c r="CJ207" s="48">
        <v>0</v>
      </c>
      <c r="CK207" s="48">
        <v>0</v>
      </c>
      <c r="CL207" s="48">
        <v>0</v>
      </c>
      <c r="CM207" s="48">
        <v>0</v>
      </c>
      <c r="CN207" s="48">
        <v>0</v>
      </c>
      <c r="CO207" s="48">
        <v>0</v>
      </c>
      <c r="CP207" s="48">
        <v>0</v>
      </c>
      <c r="CQ207" s="48">
        <v>0</v>
      </c>
      <c r="CR207" s="48">
        <v>0</v>
      </c>
      <c r="CS207" s="48">
        <v>0</v>
      </c>
      <c r="CT207" s="48">
        <v>0</v>
      </c>
      <c r="CU207" s="48">
        <v>0</v>
      </c>
      <c r="CV207" s="48">
        <v>0</v>
      </c>
      <c r="CW207" s="48">
        <v>0</v>
      </c>
      <c r="CX207" s="48">
        <v>0</v>
      </c>
      <c r="CY207" s="48">
        <v>0</v>
      </c>
      <c r="CZ207" s="48">
        <v>0</v>
      </c>
      <c r="DA207" s="48">
        <v>0</v>
      </c>
      <c r="DB207" s="48">
        <v>0</v>
      </c>
      <c r="DC207" s="48">
        <v>0</v>
      </c>
      <c r="DD207" s="48">
        <v>0</v>
      </c>
      <c r="DE207" s="48">
        <v>0</v>
      </c>
      <c r="DF207" s="48">
        <v>0</v>
      </c>
      <c r="DG207" s="48">
        <v>0</v>
      </c>
      <c r="DH207" s="48">
        <v>0</v>
      </c>
      <c r="DI207" s="48">
        <v>0</v>
      </c>
      <c r="DJ207" s="48">
        <v>0</v>
      </c>
      <c r="DK207" s="48">
        <v>0</v>
      </c>
      <c r="DL207" s="48">
        <v>0</v>
      </c>
      <c r="DM207" s="48">
        <v>0</v>
      </c>
      <c r="DN207" s="48">
        <v>0</v>
      </c>
      <c r="DO207" s="48">
        <v>0</v>
      </c>
      <c r="DP207" s="48">
        <v>0</v>
      </c>
      <c r="DQ207" s="48">
        <v>0</v>
      </c>
      <c r="DR207" s="48">
        <v>0</v>
      </c>
      <c r="DS207" s="48">
        <v>0</v>
      </c>
      <c r="DU207" s="48">
        <v>2555289</v>
      </c>
      <c r="DV207" s="48">
        <v>0</v>
      </c>
      <c r="DW207" s="48">
        <v>0</v>
      </c>
      <c r="DX207" s="48">
        <v>0</v>
      </c>
      <c r="DY207" s="48">
        <v>0</v>
      </c>
      <c r="DZ207" s="48">
        <v>286.61700000000002</v>
      </c>
      <c r="EA207" s="48">
        <v>108055</v>
      </c>
      <c r="EB207" s="48">
        <v>377</v>
      </c>
      <c r="EC207" s="48">
        <v>108055</v>
      </c>
      <c r="ED207" s="48">
        <v>0</v>
      </c>
      <c r="EE207" s="48">
        <v>2447234</v>
      </c>
      <c r="EG207" s="48">
        <v>0</v>
      </c>
      <c r="EH207" s="48">
        <v>0</v>
      </c>
      <c r="EI207" s="48">
        <v>0</v>
      </c>
      <c r="EJ207" s="48">
        <v>0</v>
      </c>
      <c r="EK207" s="48">
        <v>0</v>
      </c>
      <c r="EL207" s="48">
        <v>0</v>
      </c>
      <c r="EM207" s="48">
        <v>0</v>
      </c>
      <c r="EN207" s="48">
        <v>0</v>
      </c>
      <c r="EO207" s="48">
        <v>0</v>
      </c>
      <c r="EP207" s="48">
        <v>0</v>
      </c>
      <c r="EQ207" s="48">
        <v>0</v>
      </c>
      <c r="ER207" s="48">
        <v>0</v>
      </c>
      <c r="ES207" s="48">
        <v>0</v>
      </c>
      <c r="ET207" s="48">
        <v>0</v>
      </c>
      <c r="EU207" s="48">
        <v>0</v>
      </c>
      <c r="EV207" s="48">
        <v>0</v>
      </c>
      <c r="EW207" s="48">
        <v>0</v>
      </c>
      <c r="EX207" s="48">
        <v>2690895</v>
      </c>
      <c r="EY207" s="48">
        <v>166182</v>
      </c>
      <c r="EZ207" s="48">
        <v>2690895</v>
      </c>
      <c r="FA207" s="48">
        <v>0</v>
      </c>
      <c r="FB207" s="48">
        <v>0</v>
      </c>
      <c r="FC207" s="48">
        <v>0</v>
      </c>
      <c r="FD207" s="48">
        <v>77479</v>
      </c>
      <c r="FE207" s="48">
        <v>0</v>
      </c>
      <c r="FF207" s="48">
        <v>0</v>
      </c>
      <c r="FG207" s="48">
        <v>0</v>
      </c>
      <c r="FH207" s="48">
        <v>0</v>
      </c>
      <c r="FJ207" s="48">
        <v>0</v>
      </c>
      <c r="FK207" s="48">
        <v>0</v>
      </c>
      <c r="FL207" s="48">
        <v>0</v>
      </c>
      <c r="FM207" s="48">
        <v>0</v>
      </c>
      <c r="FO207" s="48">
        <v>0</v>
      </c>
      <c r="FP207" s="48">
        <v>0</v>
      </c>
      <c r="FQ207" s="48" t="s">
        <v>275</v>
      </c>
      <c r="FR207" s="48">
        <v>377.21800000000002</v>
      </c>
      <c r="FS207" s="48">
        <v>0</v>
      </c>
      <c r="FT207" s="48">
        <v>0</v>
      </c>
      <c r="FU207" s="48">
        <v>0</v>
      </c>
      <c r="FV207" s="48">
        <v>0</v>
      </c>
      <c r="FW207" s="48">
        <v>0</v>
      </c>
      <c r="FX207" s="48">
        <v>0</v>
      </c>
      <c r="FY207" s="48">
        <v>0</v>
      </c>
      <c r="FZ207" s="48">
        <v>0</v>
      </c>
      <c r="GA207" s="48">
        <v>0</v>
      </c>
      <c r="GB207" s="52">
        <v>5.3545445599999998E-2</v>
      </c>
      <c r="GC207" s="52">
        <v>4.68582762E-2</v>
      </c>
      <c r="GD207" s="48">
        <v>0</v>
      </c>
      <c r="GE207" s="48">
        <v>0</v>
      </c>
      <c r="GM207" s="48">
        <v>0</v>
      </c>
      <c r="GN207" s="48">
        <v>0</v>
      </c>
      <c r="GP207" s="48">
        <v>0</v>
      </c>
      <c r="GQ207" s="48">
        <v>0</v>
      </c>
      <c r="GR207" s="48">
        <v>0</v>
      </c>
      <c r="GS207" s="48">
        <v>517.51900000000001</v>
      </c>
      <c r="GT207" s="48">
        <v>2798950</v>
      </c>
      <c r="GU207" s="48">
        <v>0</v>
      </c>
      <c r="GV207" s="48">
        <v>3136776</v>
      </c>
      <c r="GW207" s="48">
        <v>0</v>
      </c>
      <c r="GX207" s="48">
        <v>0</v>
      </c>
      <c r="GY207" s="48">
        <v>0</v>
      </c>
      <c r="GZ207" s="48">
        <v>0</v>
      </c>
      <c r="HA207" s="48">
        <v>0</v>
      </c>
      <c r="HB207" s="48">
        <v>0</v>
      </c>
      <c r="HC207" s="48">
        <v>4804.7056220000004</v>
      </c>
      <c r="HD207" s="48">
        <v>368.00099999999998</v>
      </c>
      <c r="HE207" s="48">
        <v>1</v>
      </c>
      <c r="HF207" s="48">
        <v>0</v>
      </c>
      <c r="HG207" s="48">
        <v>5078</v>
      </c>
      <c r="HH207" s="48">
        <v>5078</v>
      </c>
      <c r="HI207" s="48">
        <v>1</v>
      </c>
      <c r="HJ207" s="48">
        <v>18.860900000000001</v>
      </c>
      <c r="HK207" s="48">
        <v>0</v>
      </c>
      <c r="HL207" s="48">
        <v>0</v>
      </c>
      <c r="HM207" s="48">
        <v>0</v>
      </c>
      <c r="HN207" s="48">
        <v>0</v>
      </c>
      <c r="HO207" s="48">
        <v>0</v>
      </c>
      <c r="HP207" s="48">
        <v>0</v>
      </c>
      <c r="HQ207" s="48">
        <v>0</v>
      </c>
      <c r="HR207" s="48">
        <v>0</v>
      </c>
      <c r="HS207" s="48">
        <v>0.97309000000000001</v>
      </c>
      <c r="HT207" s="48">
        <v>2486527</v>
      </c>
      <c r="HU207" s="48">
        <v>0</v>
      </c>
      <c r="HV207" s="48">
        <v>0</v>
      </c>
      <c r="HW207" s="48">
        <v>384046</v>
      </c>
      <c r="HX207" s="48">
        <v>192023</v>
      </c>
      <c r="HY207" s="48">
        <v>0</v>
      </c>
      <c r="IA207" s="48">
        <v>0</v>
      </c>
      <c r="IB207" s="48">
        <v>0</v>
      </c>
      <c r="IC207" s="48">
        <v>0</v>
      </c>
      <c r="ID207" s="48">
        <v>0</v>
      </c>
      <c r="IE207" s="48">
        <v>0</v>
      </c>
      <c r="IF207" s="48">
        <v>0</v>
      </c>
      <c r="IG207" s="48">
        <v>0</v>
      </c>
      <c r="IH207" s="48">
        <v>3136776</v>
      </c>
      <c r="II207" s="48">
        <v>108055</v>
      </c>
      <c r="IJ207" s="48">
        <v>-445881</v>
      </c>
      <c r="IK207" s="48">
        <v>0</v>
      </c>
      <c r="IL207" s="48">
        <v>-337826</v>
      </c>
      <c r="IP207" s="48">
        <v>9095</v>
      </c>
      <c r="IQ207" s="48">
        <v>0</v>
      </c>
      <c r="IR207" s="48">
        <v>0</v>
      </c>
      <c r="IS207" s="48">
        <v>0</v>
      </c>
      <c r="IT207" s="48">
        <v>0</v>
      </c>
      <c r="IU207" s="48">
        <v>0</v>
      </c>
      <c r="IV207" s="48">
        <v>1</v>
      </c>
      <c r="IW207" s="48">
        <v>0</v>
      </c>
      <c r="IX207" s="48">
        <v>0</v>
      </c>
    </row>
    <row r="208" spans="1:258" s="48" customFormat="1">
      <c r="A208" s="47">
        <v>227824</v>
      </c>
      <c r="C208" s="48">
        <v>4</v>
      </c>
      <c r="E208" s="48">
        <v>0</v>
      </c>
      <c r="F208" s="48" t="s">
        <v>330</v>
      </c>
      <c r="G208" s="48">
        <v>1</v>
      </c>
      <c r="H208" s="48">
        <v>0</v>
      </c>
      <c r="I208" s="48" t="s">
        <v>537</v>
      </c>
      <c r="J208" s="48">
        <v>0</v>
      </c>
      <c r="L208" s="48">
        <v>12</v>
      </c>
      <c r="M208" s="48" t="s">
        <v>538</v>
      </c>
      <c r="N208" s="48" t="s">
        <v>537</v>
      </c>
      <c r="O208" s="48" t="s">
        <v>537</v>
      </c>
      <c r="P208" s="48">
        <v>0</v>
      </c>
      <c r="R208" s="48">
        <v>680.678</v>
      </c>
      <c r="S208" s="48">
        <v>0</v>
      </c>
      <c r="T208" s="48">
        <v>0</v>
      </c>
      <c r="U208" s="48">
        <v>0.53100000000000003</v>
      </c>
      <c r="V208" s="48">
        <v>2.1640000000000001</v>
      </c>
      <c r="W208" s="48">
        <v>0</v>
      </c>
      <c r="X208" s="48">
        <v>0</v>
      </c>
      <c r="Y208" s="48">
        <v>0</v>
      </c>
      <c r="Z208" s="48">
        <v>680.678</v>
      </c>
      <c r="AA208" s="48">
        <v>0</v>
      </c>
      <c r="AB208" s="48">
        <v>0</v>
      </c>
      <c r="AC208" s="48">
        <v>0</v>
      </c>
      <c r="AD208" s="48">
        <v>0</v>
      </c>
      <c r="AE208" s="48">
        <v>0</v>
      </c>
      <c r="AF208" s="48">
        <v>0</v>
      </c>
      <c r="AG208" s="48">
        <v>65.150000000000006</v>
      </c>
      <c r="AH208" s="48">
        <v>0</v>
      </c>
      <c r="AI208" s="48">
        <v>0</v>
      </c>
      <c r="AJ208" s="48">
        <v>0</v>
      </c>
      <c r="AK208" s="48">
        <v>0</v>
      </c>
      <c r="AL208" s="48">
        <v>0</v>
      </c>
      <c r="AM208" s="48">
        <v>0</v>
      </c>
      <c r="AN208" s="48">
        <v>0</v>
      </c>
      <c r="AO208" s="48">
        <v>0</v>
      </c>
      <c r="AP208" s="48">
        <v>0</v>
      </c>
      <c r="AQ208" s="48">
        <v>0</v>
      </c>
      <c r="AR208" s="48">
        <v>0</v>
      </c>
      <c r="AS208" s="48">
        <v>0</v>
      </c>
      <c r="AT208" s="48">
        <v>0</v>
      </c>
      <c r="AU208" s="48">
        <v>0</v>
      </c>
      <c r="AV208" s="48">
        <v>0</v>
      </c>
      <c r="AW208" s="48">
        <v>2.6949999999999998</v>
      </c>
      <c r="AX208" s="48">
        <v>9.1470000000000002</v>
      </c>
      <c r="AY208" s="48">
        <v>0</v>
      </c>
      <c r="AZ208" s="48">
        <v>0</v>
      </c>
      <c r="BA208" s="48">
        <v>0</v>
      </c>
      <c r="BB208" s="48">
        <v>677.98299999999995</v>
      </c>
      <c r="BC208" s="48">
        <v>363.5</v>
      </c>
      <c r="BD208" s="48">
        <v>164.25800000000001</v>
      </c>
      <c r="BE208" s="48">
        <v>0</v>
      </c>
      <c r="BF208" s="48">
        <v>0</v>
      </c>
      <c r="BG208" s="48">
        <v>0</v>
      </c>
      <c r="BH208" s="48">
        <v>7</v>
      </c>
      <c r="BI208" s="48">
        <v>1</v>
      </c>
      <c r="BJ208" s="48">
        <v>0</v>
      </c>
      <c r="BK208" s="48">
        <v>5078</v>
      </c>
      <c r="BL208" s="48">
        <v>6152</v>
      </c>
      <c r="BM208" s="48">
        <v>4170951</v>
      </c>
      <c r="BN208" s="48">
        <v>0</v>
      </c>
      <c r="BO208" s="48">
        <v>195759</v>
      </c>
      <c r="BP208" s="48">
        <v>101052</v>
      </c>
      <c r="BQ208" s="48">
        <v>0</v>
      </c>
      <c r="BR208" s="48">
        <v>101052</v>
      </c>
      <c r="BS208" s="48">
        <v>0</v>
      </c>
      <c r="BT208" s="48">
        <v>447250</v>
      </c>
      <c r="BU208" s="48">
        <v>0</v>
      </c>
      <c r="BV208" s="48">
        <v>447250</v>
      </c>
      <c r="BW208" s="48">
        <v>0</v>
      </c>
      <c r="BX208" s="48">
        <v>56272</v>
      </c>
      <c r="BY208" s="48">
        <v>0</v>
      </c>
      <c r="BZ208" s="48">
        <v>0</v>
      </c>
      <c r="CA208" s="48">
        <v>0</v>
      </c>
      <c r="CB208" s="48">
        <v>0</v>
      </c>
      <c r="CC208" s="48">
        <v>440883</v>
      </c>
      <c r="CD208" s="48">
        <v>0</v>
      </c>
      <c r="CE208" s="48">
        <v>497155</v>
      </c>
      <c r="CF208" s="48">
        <v>0</v>
      </c>
      <c r="CG208" s="48">
        <v>0</v>
      </c>
      <c r="CH208" s="48">
        <v>0</v>
      </c>
      <c r="CI208" s="48">
        <v>0</v>
      </c>
      <c r="CJ208" s="48">
        <v>0</v>
      </c>
      <c r="CK208" s="48">
        <v>0</v>
      </c>
      <c r="CL208" s="48">
        <v>0</v>
      </c>
      <c r="CM208" s="48">
        <v>0</v>
      </c>
      <c r="CN208" s="48">
        <v>0</v>
      </c>
      <c r="CO208" s="48">
        <v>0</v>
      </c>
      <c r="CP208" s="48">
        <v>0</v>
      </c>
      <c r="CQ208" s="48">
        <v>0</v>
      </c>
      <c r="CR208" s="48">
        <v>0</v>
      </c>
      <c r="CS208" s="48">
        <v>0</v>
      </c>
      <c r="CT208" s="48">
        <v>0</v>
      </c>
      <c r="CU208" s="48">
        <v>0</v>
      </c>
      <c r="CV208" s="48">
        <v>0</v>
      </c>
      <c r="CW208" s="48">
        <v>0</v>
      </c>
      <c r="CX208" s="48">
        <v>0</v>
      </c>
      <c r="CY208" s="48">
        <v>0</v>
      </c>
      <c r="CZ208" s="48">
        <v>0</v>
      </c>
      <c r="DA208" s="48">
        <v>0</v>
      </c>
      <c r="DB208" s="48">
        <v>0</v>
      </c>
      <c r="DC208" s="48">
        <v>0</v>
      </c>
      <c r="DD208" s="48">
        <v>0</v>
      </c>
      <c r="DE208" s="48">
        <v>0</v>
      </c>
      <c r="DF208" s="48">
        <v>0</v>
      </c>
      <c r="DG208" s="48">
        <v>0</v>
      </c>
      <c r="DH208" s="48">
        <v>0</v>
      </c>
      <c r="DI208" s="48">
        <v>0</v>
      </c>
      <c r="DJ208" s="48">
        <v>10197</v>
      </c>
      <c r="DK208" s="48">
        <v>0</v>
      </c>
      <c r="DL208" s="48">
        <v>0</v>
      </c>
      <c r="DM208" s="48">
        <v>0</v>
      </c>
      <c r="DN208" s="48">
        <v>10197</v>
      </c>
      <c r="DO208" s="48">
        <v>0</v>
      </c>
      <c r="DP208" s="48">
        <v>0</v>
      </c>
      <c r="DQ208" s="48">
        <v>0</v>
      </c>
      <c r="DR208" s="48">
        <v>0</v>
      </c>
      <c r="DS208" s="48">
        <v>10197</v>
      </c>
      <c r="DU208" s="48">
        <v>5226605</v>
      </c>
      <c r="DV208" s="48">
        <v>0</v>
      </c>
      <c r="DW208" s="48">
        <v>0</v>
      </c>
      <c r="DX208" s="48">
        <v>0</v>
      </c>
      <c r="DY208" s="48">
        <v>0</v>
      </c>
      <c r="DZ208" s="48">
        <v>286.61700000000002</v>
      </c>
      <c r="EA208" s="48">
        <v>195759</v>
      </c>
      <c r="EB208" s="48">
        <v>683</v>
      </c>
      <c r="EC208" s="48">
        <v>195759</v>
      </c>
      <c r="ED208" s="48">
        <v>0</v>
      </c>
      <c r="EE208" s="48">
        <v>5030846</v>
      </c>
      <c r="EG208" s="48">
        <v>0</v>
      </c>
      <c r="EH208" s="48">
        <v>0</v>
      </c>
      <c r="EI208" s="48">
        <v>0</v>
      </c>
      <c r="EJ208" s="48">
        <v>0</v>
      </c>
      <c r="EK208" s="48">
        <v>0</v>
      </c>
      <c r="EL208" s="48">
        <v>0</v>
      </c>
      <c r="EM208" s="48">
        <v>0</v>
      </c>
      <c r="EN208" s="48">
        <v>0</v>
      </c>
      <c r="EO208" s="48">
        <v>0</v>
      </c>
      <c r="EP208" s="48">
        <v>0</v>
      </c>
      <c r="EQ208" s="48">
        <v>0</v>
      </c>
      <c r="ER208" s="48">
        <v>0</v>
      </c>
      <c r="ES208" s="48">
        <v>0</v>
      </c>
      <c r="ET208" s="48">
        <v>0</v>
      </c>
      <c r="EU208" s="48">
        <v>0</v>
      </c>
      <c r="EV208" s="48">
        <v>0</v>
      </c>
      <c r="EW208" s="48">
        <v>0</v>
      </c>
      <c r="EX208" s="48">
        <v>5528259</v>
      </c>
      <c r="EY208" s="48">
        <v>339246</v>
      </c>
      <c r="EZ208" s="48">
        <v>5528259</v>
      </c>
      <c r="FA208" s="48">
        <v>0</v>
      </c>
      <c r="FB208" s="48">
        <v>0</v>
      </c>
      <c r="FC208" s="48">
        <v>0</v>
      </c>
      <c r="FD208" s="48">
        <v>158167</v>
      </c>
      <c r="FE208" s="48">
        <v>0</v>
      </c>
      <c r="FF208" s="48">
        <v>0</v>
      </c>
      <c r="FG208" s="48">
        <v>0</v>
      </c>
      <c r="FH208" s="48">
        <v>0</v>
      </c>
      <c r="FJ208" s="48">
        <v>0</v>
      </c>
      <c r="FK208" s="48">
        <v>0</v>
      </c>
      <c r="FL208" s="48">
        <v>0</v>
      </c>
      <c r="FM208" s="48">
        <v>0</v>
      </c>
      <c r="FO208" s="48">
        <v>0</v>
      </c>
      <c r="FP208" s="48">
        <v>0</v>
      </c>
      <c r="FQ208" s="48" t="s">
        <v>52</v>
      </c>
      <c r="FR208" s="48">
        <v>680.678</v>
      </c>
      <c r="FS208" s="48">
        <v>0</v>
      </c>
      <c r="FT208" s="48">
        <v>0</v>
      </c>
      <c r="FU208" s="48">
        <v>0</v>
      </c>
      <c r="FV208" s="48">
        <v>0</v>
      </c>
      <c r="FW208" s="48">
        <v>0</v>
      </c>
      <c r="FX208" s="48">
        <v>0</v>
      </c>
      <c r="FY208" s="48">
        <v>0</v>
      </c>
      <c r="FZ208" s="48">
        <v>0</v>
      </c>
      <c r="GA208" s="48">
        <v>0</v>
      </c>
      <c r="GB208" s="52">
        <v>5.3545445599999998E-2</v>
      </c>
      <c r="GC208" s="52">
        <v>4.68582762E-2</v>
      </c>
      <c r="GD208" s="48">
        <v>0</v>
      </c>
      <c r="GE208" s="48">
        <v>0</v>
      </c>
      <c r="GM208" s="48">
        <v>0</v>
      </c>
      <c r="GN208" s="48">
        <v>0</v>
      </c>
      <c r="GP208" s="48">
        <v>0</v>
      </c>
      <c r="GQ208" s="48">
        <v>0</v>
      </c>
      <c r="GR208" s="48">
        <v>0</v>
      </c>
      <c r="GS208" s="48">
        <v>1056.472</v>
      </c>
      <c r="GT208" s="48">
        <v>5724018</v>
      </c>
      <c r="GU208" s="48">
        <v>0</v>
      </c>
      <c r="GV208" s="48">
        <v>2495895</v>
      </c>
      <c r="GW208" s="48">
        <v>0</v>
      </c>
      <c r="GX208" s="48">
        <v>0</v>
      </c>
      <c r="GY208" s="48">
        <v>0</v>
      </c>
      <c r="GZ208" s="48">
        <v>0</v>
      </c>
      <c r="HA208" s="48">
        <v>0</v>
      </c>
      <c r="HB208" s="48">
        <v>0</v>
      </c>
      <c r="HC208" s="48">
        <v>4804.7056220000004</v>
      </c>
      <c r="HD208" s="48">
        <v>677.98299999999995</v>
      </c>
      <c r="HE208" s="48">
        <v>1</v>
      </c>
      <c r="HF208" s="48">
        <v>0</v>
      </c>
      <c r="HG208" s="48">
        <v>5078</v>
      </c>
      <c r="HH208" s="48">
        <v>5078</v>
      </c>
      <c r="HI208" s="48">
        <v>1</v>
      </c>
      <c r="HJ208" s="48">
        <v>34.033900000000003</v>
      </c>
      <c r="HK208" s="48">
        <v>0</v>
      </c>
      <c r="HL208" s="48">
        <v>0</v>
      </c>
      <c r="HM208" s="48">
        <v>0</v>
      </c>
      <c r="HN208" s="48">
        <v>0</v>
      </c>
      <c r="HO208" s="48">
        <v>0</v>
      </c>
      <c r="HP208" s="48">
        <v>0</v>
      </c>
      <c r="HQ208" s="48">
        <v>0</v>
      </c>
      <c r="HR208" s="48">
        <v>0</v>
      </c>
      <c r="HS208" s="48">
        <v>0.97309000000000001</v>
      </c>
      <c r="HT208" s="48">
        <v>5076036</v>
      </c>
      <c r="HU208" s="48">
        <v>0</v>
      </c>
      <c r="HV208" s="48">
        <v>0</v>
      </c>
      <c r="HW208" s="48">
        <v>384046</v>
      </c>
      <c r="HX208" s="48">
        <v>192023</v>
      </c>
      <c r="HY208" s="48">
        <v>0</v>
      </c>
      <c r="IA208" s="48">
        <v>0</v>
      </c>
      <c r="IB208" s="48">
        <v>0</v>
      </c>
      <c r="IC208" s="48">
        <v>0</v>
      </c>
      <c r="ID208" s="48">
        <v>0</v>
      </c>
      <c r="IE208" s="48">
        <v>0</v>
      </c>
      <c r="IF208" s="48">
        <v>0</v>
      </c>
      <c r="IG208" s="48">
        <v>0</v>
      </c>
      <c r="IH208" s="48">
        <v>2495895</v>
      </c>
      <c r="II208" s="48">
        <v>195759</v>
      </c>
      <c r="IJ208" s="48">
        <v>3032364</v>
      </c>
      <c r="IK208" s="48">
        <v>0</v>
      </c>
      <c r="IL208" s="48">
        <v>3228123</v>
      </c>
      <c r="IP208" s="48">
        <v>9095</v>
      </c>
      <c r="IQ208" s="48">
        <v>0</v>
      </c>
      <c r="IR208" s="48">
        <v>0</v>
      </c>
      <c r="IS208" s="48">
        <v>0</v>
      </c>
      <c r="IT208" s="48">
        <v>0</v>
      </c>
      <c r="IU208" s="48">
        <v>0</v>
      </c>
      <c r="IV208" s="48">
        <v>1</v>
      </c>
      <c r="IW208" s="48">
        <v>0</v>
      </c>
      <c r="IX208" s="48">
        <v>0</v>
      </c>
    </row>
    <row r="209" spans="1:258" s="48" customFormat="1">
      <c r="A209" s="47">
        <v>227825</v>
      </c>
      <c r="C209" s="48">
        <v>4</v>
      </c>
      <c r="E209" s="48">
        <v>0</v>
      </c>
      <c r="F209" s="48" t="s">
        <v>330</v>
      </c>
      <c r="G209" s="48">
        <v>1</v>
      </c>
      <c r="H209" s="48">
        <v>0</v>
      </c>
      <c r="I209" s="48" t="s">
        <v>537</v>
      </c>
      <c r="J209" s="48">
        <v>0</v>
      </c>
      <c r="L209" s="48">
        <v>12</v>
      </c>
      <c r="M209" s="48" t="s">
        <v>538</v>
      </c>
      <c r="N209" s="48" t="s">
        <v>537</v>
      </c>
      <c r="O209" s="48" t="s">
        <v>537</v>
      </c>
      <c r="P209" s="48">
        <v>0</v>
      </c>
      <c r="R209" s="48">
        <v>109.265</v>
      </c>
      <c r="S209" s="48">
        <v>0</v>
      </c>
      <c r="T209" s="48">
        <v>0</v>
      </c>
      <c r="U209" s="48">
        <v>0</v>
      </c>
      <c r="V209" s="48">
        <v>2.2519999999999998</v>
      </c>
      <c r="W209" s="48">
        <v>0</v>
      </c>
      <c r="X209" s="48">
        <v>0</v>
      </c>
      <c r="Y209" s="48">
        <v>0</v>
      </c>
      <c r="Z209" s="48">
        <v>109.265</v>
      </c>
      <c r="AA209" s="48">
        <v>0</v>
      </c>
      <c r="AB209" s="48">
        <v>0</v>
      </c>
      <c r="AC209" s="48">
        <v>0</v>
      </c>
      <c r="AD209" s="48">
        <v>0</v>
      </c>
      <c r="AE209" s="48">
        <v>0</v>
      </c>
      <c r="AF209" s="48">
        <v>0</v>
      </c>
      <c r="AG209" s="48">
        <v>2.2410000000000001</v>
      </c>
      <c r="AH209" s="48">
        <v>0</v>
      </c>
      <c r="AI209" s="48">
        <v>0</v>
      </c>
      <c r="AJ209" s="48">
        <v>0</v>
      </c>
      <c r="AK209" s="48">
        <v>0</v>
      </c>
      <c r="AL209" s="48">
        <v>0</v>
      </c>
      <c r="AM209" s="48">
        <v>0</v>
      </c>
      <c r="AN209" s="48">
        <v>0</v>
      </c>
      <c r="AO209" s="48">
        <v>0</v>
      </c>
      <c r="AP209" s="48">
        <v>0</v>
      </c>
      <c r="AQ209" s="48">
        <v>0</v>
      </c>
      <c r="AR209" s="48">
        <v>0</v>
      </c>
      <c r="AS209" s="48">
        <v>0</v>
      </c>
      <c r="AT209" s="48">
        <v>0</v>
      </c>
      <c r="AU209" s="48">
        <v>0</v>
      </c>
      <c r="AV209" s="48">
        <v>0</v>
      </c>
      <c r="AW209" s="48">
        <v>2.2519999999999998</v>
      </c>
      <c r="AX209" s="48">
        <v>6.7560000000000002</v>
      </c>
      <c r="AY209" s="48">
        <v>0</v>
      </c>
      <c r="AZ209" s="48">
        <v>0</v>
      </c>
      <c r="BA209" s="48">
        <v>0</v>
      </c>
      <c r="BB209" s="48">
        <v>107.01300000000001</v>
      </c>
      <c r="BC209" s="48">
        <v>112</v>
      </c>
      <c r="BD209" s="48">
        <v>27.268000000000001</v>
      </c>
      <c r="BE209" s="48">
        <v>0</v>
      </c>
      <c r="BF209" s="48">
        <v>0</v>
      </c>
      <c r="BG209" s="48">
        <v>0</v>
      </c>
      <c r="BH209" s="48">
        <v>0</v>
      </c>
      <c r="BI209" s="48">
        <v>1</v>
      </c>
      <c r="BJ209" s="48">
        <v>0</v>
      </c>
      <c r="BK209" s="48">
        <v>5078</v>
      </c>
      <c r="BL209" s="48">
        <v>6152</v>
      </c>
      <c r="BM209" s="48">
        <v>658344</v>
      </c>
      <c r="BN209" s="48">
        <v>0</v>
      </c>
      <c r="BO209" s="48">
        <v>31528</v>
      </c>
      <c r="BP209" s="48">
        <v>16775</v>
      </c>
      <c r="BQ209" s="48">
        <v>0</v>
      </c>
      <c r="BR209" s="48">
        <v>16775</v>
      </c>
      <c r="BS209" s="48">
        <v>0</v>
      </c>
      <c r="BT209" s="48">
        <v>137805</v>
      </c>
      <c r="BU209" s="48">
        <v>0</v>
      </c>
      <c r="BV209" s="48">
        <v>137805</v>
      </c>
      <c r="BW209" s="48">
        <v>0</v>
      </c>
      <c r="BX209" s="48">
        <v>41563</v>
      </c>
      <c r="BY209" s="48">
        <v>0</v>
      </c>
      <c r="BZ209" s="48">
        <v>0</v>
      </c>
      <c r="CA209" s="48">
        <v>0</v>
      </c>
      <c r="CB209" s="48">
        <v>0</v>
      </c>
      <c r="CC209" s="48">
        <v>15165</v>
      </c>
      <c r="CD209" s="48">
        <v>0</v>
      </c>
      <c r="CE209" s="48">
        <v>56728</v>
      </c>
      <c r="CF209" s="48">
        <v>0</v>
      </c>
      <c r="CG209" s="48">
        <v>0</v>
      </c>
      <c r="CH209" s="48">
        <v>0</v>
      </c>
      <c r="CI209" s="48">
        <v>0</v>
      </c>
      <c r="CJ209" s="48">
        <v>0</v>
      </c>
      <c r="CK209" s="48">
        <v>0</v>
      </c>
      <c r="CL209" s="48">
        <v>0</v>
      </c>
      <c r="CM209" s="48">
        <v>0</v>
      </c>
      <c r="CN209" s="48">
        <v>0</v>
      </c>
      <c r="CO209" s="48">
        <v>0</v>
      </c>
      <c r="CP209" s="48">
        <v>0</v>
      </c>
      <c r="CQ209" s="48">
        <v>0</v>
      </c>
      <c r="CR209" s="48">
        <v>0</v>
      </c>
      <c r="CS209" s="48">
        <v>0</v>
      </c>
      <c r="CT209" s="48">
        <v>0</v>
      </c>
      <c r="CU209" s="48">
        <v>0</v>
      </c>
      <c r="CV209" s="48">
        <v>0</v>
      </c>
      <c r="CW209" s="48">
        <v>0</v>
      </c>
      <c r="CX209" s="48">
        <v>0</v>
      </c>
      <c r="CY209" s="48">
        <v>0</v>
      </c>
      <c r="CZ209" s="48">
        <v>0</v>
      </c>
      <c r="DA209" s="48">
        <v>0</v>
      </c>
      <c r="DB209" s="48">
        <v>0</v>
      </c>
      <c r="DC209" s="48">
        <v>0</v>
      </c>
      <c r="DD209" s="48">
        <v>0</v>
      </c>
      <c r="DE209" s="48">
        <v>0</v>
      </c>
      <c r="DF209" s="48">
        <v>0</v>
      </c>
      <c r="DG209" s="48">
        <v>0</v>
      </c>
      <c r="DH209" s="48">
        <v>0</v>
      </c>
      <c r="DI209" s="48">
        <v>0</v>
      </c>
      <c r="DJ209" s="48">
        <v>16901</v>
      </c>
      <c r="DK209" s="48">
        <v>0</v>
      </c>
      <c r="DL209" s="48">
        <v>0</v>
      </c>
      <c r="DM209" s="48">
        <v>0</v>
      </c>
      <c r="DN209" s="48">
        <v>16901</v>
      </c>
      <c r="DO209" s="48">
        <v>0</v>
      </c>
      <c r="DP209" s="48">
        <v>0</v>
      </c>
      <c r="DQ209" s="48">
        <v>0</v>
      </c>
      <c r="DR209" s="48">
        <v>0</v>
      </c>
      <c r="DS209" s="48">
        <v>16901</v>
      </c>
      <c r="DU209" s="48">
        <v>886553</v>
      </c>
      <c r="DV209" s="48">
        <v>0</v>
      </c>
      <c r="DW209" s="48">
        <v>0</v>
      </c>
      <c r="DX209" s="48">
        <v>0</v>
      </c>
      <c r="DY209" s="48">
        <v>0</v>
      </c>
      <c r="DZ209" s="48">
        <v>286.61700000000002</v>
      </c>
      <c r="EA209" s="48">
        <v>31528</v>
      </c>
      <c r="EB209" s="48">
        <v>110</v>
      </c>
      <c r="EC209" s="48">
        <v>31528</v>
      </c>
      <c r="ED209" s="48">
        <v>0</v>
      </c>
      <c r="EE209" s="48">
        <v>855025</v>
      </c>
      <c r="EG209" s="48">
        <v>0</v>
      </c>
      <c r="EH209" s="48">
        <v>0</v>
      </c>
      <c r="EI209" s="48">
        <v>0</v>
      </c>
      <c r="EJ209" s="48">
        <v>0</v>
      </c>
      <c r="EK209" s="48">
        <v>0</v>
      </c>
      <c r="EL209" s="48">
        <v>0</v>
      </c>
      <c r="EM209" s="48">
        <v>0</v>
      </c>
      <c r="EN209" s="48">
        <v>0</v>
      </c>
      <c r="EO209" s="48">
        <v>0</v>
      </c>
      <c r="EP209" s="48">
        <v>0</v>
      </c>
      <c r="EQ209" s="48">
        <v>0</v>
      </c>
      <c r="ER209" s="48">
        <v>0</v>
      </c>
      <c r="ES209" s="48">
        <v>0</v>
      </c>
      <c r="ET209" s="48">
        <v>0</v>
      </c>
      <c r="EU209" s="48">
        <v>0</v>
      </c>
      <c r="EV209" s="48">
        <v>0</v>
      </c>
      <c r="EW209" s="48">
        <v>0</v>
      </c>
      <c r="EX209" s="48">
        <v>937951</v>
      </c>
      <c r="EY209" s="48">
        <v>56557</v>
      </c>
      <c r="EZ209" s="48">
        <v>937951</v>
      </c>
      <c r="FA209" s="48">
        <v>0</v>
      </c>
      <c r="FB209" s="48">
        <v>0</v>
      </c>
      <c r="FC209" s="48">
        <v>0</v>
      </c>
      <c r="FD209" s="48">
        <v>26369</v>
      </c>
      <c r="FE209" s="48">
        <v>0</v>
      </c>
      <c r="FF209" s="48">
        <v>0</v>
      </c>
      <c r="FG209" s="48">
        <v>0</v>
      </c>
      <c r="FH209" s="48">
        <v>0</v>
      </c>
      <c r="FJ209" s="48">
        <v>0</v>
      </c>
      <c r="FK209" s="48">
        <v>0</v>
      </c>
      <c r="FL209" s="48">
        <v>0</v>
      </c>
      <c r="FM209" s="48">
        <v>0</v>
      </c>
      <c r="FO209" s="48">
        <v>0</v>
      </c>
      <c r="FP209" s="48">
        <v>0</v>
      </c>
      <c r="FQ209" s="48" t="s">
        <v>385</v>
      </c>
      <c r="FR209" s="48">
        <v>109.265</v>
      </c>
      <c r="FS209" s="48">
        <v>0</v>
      </c>
      <c r="FT209" s="48">
        <v>0</v>
      </c>
      <c r="FU209" s="48">
        <v>0</v>
      </c>
      <c r="FV209" s="48">
        <v>0</v>
      </c>
      <c r="FW209" s="48">
        <v>0</v>
      </c>
      <c r="FX209" s="48">
        <v>0</v>
      </c>
      <c r="FY209" s="48">
        <v>0</v>
      </c>
      <c r="FZ209" s="48">
        <v>0</v>
      </c>
      <c r="GA209" s="48">
        <v>0</v>
      </c>
      <c r="GB209" s="52">
        <v>5.3545445599999998E-2</v>
      </c>
      <c r="GC209" s="52">
        <v>4.68582762E-2</v>
      </c>
      <c r="GD209" s="48">
        <v>0</v>
      </c>
      <c r="GE209" s="48">
        <v>0</v>
      </c>
      <c r="GM209" s="48">
        <v>0</v>
      </c>
      <c r="GN209" s="48">
        <v>0</v>
      </c>
      <c r="GP209" s="48">
        <v>0</v>
      </c>
      <c r="GQ209" s="48">
        <v>0</v>
      </c>
      <c r="GR209" s="48">
        <v>0</v>
      </c>
      <c r="GS209" s="48">
        <v>176.12899999999999</v>
      </c>
      <c r="GT209" s="48">
        <v>969479</v>
      </c>
      <c r="GU209" s="48">
        <v>0</v>
      </c>
      <c r="GV209" s="48">
        <v>942905</v>
      </c>
      <c r="GW209" s="48">
        <v>0</v>
      </c>
      <c r="GX209" s="48">
        <v>0</v>
      </c>
      <c r="GY209" s="48">
        <v>0</v>
      </c>
      <c r="GZ209" s="48">
        <v>0</v>
      </c>
      <c r="HA209" s="48">
        <v>0</v>
      </c>
      <c r="HB209" s="48">
        <v>0</v>
      </c>
      <c r="HC209" s="48">
        <v>4804.7056220000004</v>
      </c>
      <c r="HD209" s="48">
        <v>107.01300000000001</v>
      </c>
      <c r="HE209" s="48">
        <v>1</v>
      </c>
      <c r="HF209" s="48">
        <v>0</v>
      </c>
      <c r="HG209" s="48">
        <v>5078</v>
      </c>
      <c r="HH209" s="48">
        <v>5078</v>
      </c>
      <c r="HI209" s="48">
        <v>1</v>
      </c>
      <c r="HJ209" s="48">
        <v>5.4632500000000004</v>
      </c>
      <c r="HK209" s="48">
        <v>0</v>
      </c>
      <c r="HL209" s="48">
        <v>0</v>
      </c>
      <c r="HM209" s="48">
        <v>0</v>
      </c>
      <c r="HN209" s="48">
        <v>0</v>
      </c>
      <c r="HO209" s="48">
        <v>0</v>
      </c>
      <c r="HP209" s="48">
        <v>0</v>
      </c>
      <c r="HQ209" s="48">
        <v>0</v>
      </c>
      <c r="HR209" s="48">
        <v>0</v>
      </c>
      <c r="HS209" s="48">
        <v>0.97309000000000001</v>
      </c>
      <c r="HT209" s="48">
        <v>846250</v>
      </c>
      <c r="HU209" s="48">
        <v>0</v>
      </c>
      <c r="HV209" s="48">
        <v>0</v>
      </c>
      <c r="HW209" s="48">
        <v>384046</v>
      </c>
      <c r="HX209" s="48">
        <v>192023</v>
      </c>
      <c r="HY209" s="48">
        <v>0</v>
      </c>
      <c r="IA209" s="48">
        <v>0</v>
      </c>
      <c r="IB209" s="48">
        <v>0</v>
      </c>
      <c r="IC209" s="48">
        <v>0</v>
      </c>
      <c r="ID209" s="48">
        <v>0</v>
      </c>
      <c r="IE209" s="48">
        <v>0</v>
      </c>
      <c r="IF209" s="48">
        <v>0</v>
      </c>
      <c r="IG209" s="48">
        <v>0</v>
      </c>
      <c r="IH209" s="48">
        <v>942905</v>
      </c>
      <c r="II209" s="48">
        <v>31528</v>
      </c>
      <c r="IJ209" s="48">
        <v>-4954</v>
      </c>
      <c r="IK209" s="48">
        <v>0</v>
      </c>
      <c r="IL209" s="48">
        <v>26574</v>
      </c>
      <c r="IP209" s="48">
        <v>9095</v>
      </c>
      <c r="IQ209" s="48">
        <v>0</v>
      </c>
      <c r="IR209" s="48">
        <v>0</v>
      </c>
      <c r="IS209" s="48">
        <v>0</v>
      </c>
      <c r="IT209" s="48">
        <v>0</v>
      </c>
      <c r="IU209" s="48">
        <v>0</v>
      </c>
      <c r="IV209" s="48">
        <v>1</v>
      </c>
      <c r="IW209" s="48">
        <v>0</v>
      </c>
      <c r="IX209" s="48">
        <v>0</v>
      </c>
    </row>
    <row r="210" spans="1:258" s="48" customFormat="1">
      <c r="A210" s="47">
        <v>232801</v>
      </c>
      <c r="C210" s="48">
        <v>4</v>
      </c>
      <c r="E210" s="48">
        <v>0</v>
      </c>
      <c r="F210" s="48" t="s">
        <v>330</v>
      </c>
      <c r="G210" s="48">
        <v>1</v>
      </c>
      <c r="H210" s="48">
        <v>0</v>
      </c>
      <c r="I210" s="48" t="s">
        <v>537</v>
      </c>
      <c r="J210" s="48">
        <v>0</v>
      </c>
      <c r="L210" s="48">
        <v>12</v>
      </c>
      <c r="M210" s="48" t="s">
        <v>538</v>
      </c>
      <c r="N210" s="48" t="s">
        <v>537</v>
      </c>
      <c r="O210" s="48" t="s">
        <v>537</v>
      </c>
      <c r="P210" s="48">
        <v>0</v>
      </c>
      <c r="R210" s="48">
        <v>98.403999999999996</v>
      </c>
      <c r="S210" s="48">
        <v>0</v>
      </c>
      <c r="T210" s="48">
        <v>0</v>
      </c>
      <c r="U210" s="48">
        <v>2.4E-2</v>
      </c>
      <c r="V210" s="48">
        <v>0</v>
      </c>
      <c r="W210" s="48">
        <v>0</v>
      </c>
      <c r="X210" s="48">
        <v>0</v>
      </c>
      <c r="Y210" s="48">
        <v>0</v>
      </c>
      <c r="Z210" s="48">
        <v>98.403999999999996</v>
      </c>
      <c r="AA210" s="48">
        <v>0</v>
      </c>
      <c r="AB210" s="48">
        <v>0</v>
      </c>
      <c r="AC210" s="48">
        <v>0</v>
      </c>
      <c r="AD210" s="48">
        <v>0</v>
      </c>
      <c r="AE210" s="48">
        <v>0</v>
      </c>
      <c r="AF210" s="48">
        <v>0</v>
      </c>
      <c r="AG210" s="48">
        <v>7.9630000000000001</v>
      </c>
      <c r="AH210" s="48">
        <v>0</v>
      </c>
      <c r="AI210" s="48">
        <v>0</v>
      </c>
      <c r="AJ210" s="48">
        <v>0</v>
      </c>
      <c r="AK210" s="48">
        <v>0</v>
      </c>
      <c r="AL210" s="48">
        <v>0</v>
      </c>
      <c r="AM210" s="48">
        <v>0</v>
      </c>
      <c r="AN210" s="48">
        <v>0</v>
      </c>
      <c r="AO210" s="48">
        <v>0</v>
      </c>
      <c r="AP210" s="48">
        <v>0</v>
      </c>
      <c r="AQ210" s="48">
        <v>0</v>
      </c>
      <c r="AR210" s="48">
        <v>0</v>
      </c>
      <c r="AS210" s="48">
        <v>0</v>
      </c>
      <c r="AT210" s="48">
        <v>0</v>
      </c>
      <c r="AU210" s="48">
        <v>0</v>
      </c>
      <c r="AV210" s="48">
        <v>0</v>
      </c>
      <c r="AW210" s="48">
        <v>2.4E-2</v>
      </c>
      <c r="AX210" s="48">
        <v>0.12</v>
      </c>
      <c r="AY210" s="48">
        <v>0</v>
      </c>
      <c r="AZ210" s="48">
        <v>0</v>
      </c>
      <c r="BA210" s="48">
        <v>0</v>
      </c>
      <c r="BB210" s="48">
        <v>98.38</v>
      </c>
      <c r="BC210" s="48">
        <v>74.561999999999998</v>
      </c>
      <c r="BD210" s="48">
        <v>0</v>
      </c>
      <c r="BE210" s="48">
        <v>0</v>
      </c>
      <c r="BF210" s="48">
        <v>0</v>
      </c>
      <c r="BG210" s="48">
        <v>0</v>
      </c>
      <c r="BH210" s="48">
        <v>0</v>
      </c>
      <c r="BI210" s="48">
        <v>1</v>
      </c>
      <c r="BJ210" s="48">
        <v>0</v>
      </c>
      <c r="BK210" s="48">
        <v>5078</v>
      </c>
      <c r="BL210" s="48">
        <v>6152</v>
      </c>
      <c r="BM210" s="48">
        <v>605234</v>
      </c>
      <c r="BN210" s="48">
        <v>0</v>
      </c>
      <c r="BO210" s="48">
        <v>0</v>
      </c>
      <c r="BP210" s="48">
        <v>0</v>
      </c>
      <c r="BQ210" s="48">
        <v>0</v>
      </c>
      <c r="BR210" s="48">
        <v>0</v>
      </c>
      <c r="BS210" s="48">
        <v>0</v>
      </c>
      <c r="BT210" s="48">
        <v>91741</v>
      </c>
      <c r="BU210" s="48">
        <v>0</v>
      </c>
      <c r="BV210" s="48">
        <v>91741</v>
      </c>
      <c r="BW210" s="48">
        <v>0</v>
      </c>
      <c r="BX210" s="48">
        <v>738</v>
      </c>
      <c r="BY210" s="48">
        <v>0</v>
      </c>
      <c r="BZ210" s="48">
        <v>0</v>
      </c>
      <c r="CA210" s="48">
        <v>0</v>
      </c>
      <c r="CB210" s="48">
        <v>0</v>
      </c>
      <c r="CC210" s="48">
        <v>53887</v>
      </c>
      <c r="CD210" s="48">
        <v>0</v>
      </c>
      <c r="CE210" s="48">
        <v>54625</v>
      </c>
      <c r="CF210" s="48">
        <v>0</v>
      </c>
      <c r="CG210" s="48">
        <v>0</v>
      </c>
      <c r="CH210" s="48">
        <v>0</v>
      </c>
      <c r="CI210" s="48">
        <v>0</v>
      </c>
      <c r="CJ210" s="48">
        <v>0</v>
      </c>
      <c r="CK210" s="48">
        <v>0</v>
      </c>
      <c r="CL210" s="48">
        <v>0</v>
      </c>
      <c r="CM210" s="48">
        <v>0</v>
      </c>
      <c r="CN210" s="48">
        <v>0</v>
      </c>
      <c r="CO210" s="48">
        <v>0</v>
      </c>
      <c r="CP210" s="48">
        <v>0</v>
      </c>
      <c r="CQ210" s="48">
        <v>0</v>
      </c>
      <c r="CR210" s="48">
        <v>0</v>
      </c>
      <c r="CS210" s="48">
        <v>0</v>
      </c>
      <c r="CT210" s="48">
        <v>0</v>
      </c>
      <c r="CU210" s="48">
        <v>0</v>
      </c>
      <c r="CV210" s="48">
        <v>0</v>
      </c>
      <c r="CW210" s="48">
        <v>0</v>
      </c>
      <c r="CX210" s="48">
        <v>0</v>
      </c>
      <c r="CY210" s="48">
        <v>0</v>
      </c>
      <c r="CZ210" s="48">
        <v>0</v>
      </c>
      <c r="DA210" s="48">
        <v>0</v>
      </c>
      <c r="DB210" s="48">
        <v>0</v>
      </c>
      <c r="DC210" s="48">
        <v>0</v>
      </c>
      <c r="DD210" s="48">
        <v>0</v>
      </c>
      <c r="DE210" s="48">
        <v>0</v>
      </c>
      <c r="DF210" s="48">
        <v>0</v>
      </c>
      <c r="DG210" s="48">
        <v>0</v>
      </c>
      <c r="DH210" s="48">
        <v>0</v>
      </c>
      <c r="DI210" s="48">
        <v>0</v>
      </c>
      <c r="DJ210" s="48">
        <v>0</v>
      </c>
      <c r="DK210" s="48">
        <v>0</v>
      </c>
      <c r="DL210" s="48">
        <v>0</v>
      </c>
      <c r="DM210" s="48">
        <v>0</v>
      </c>
      <c r="DN210" s="48">
        <v>0</v>
      </c>
      <c r="DO210" s="48">
        <v>0</v>
      </c>
      <c r="DP210" s="48">
        <v>0</v>
      </c>
      <c r="DQ210" s="48">
        <v>0</v>
      </c>
      <c r="DR210" s="48">
        <v>0</v>
      </c>
      <c r="DS210" s="48">
        <v>0</v>
      </c>
      <c r="DU210" s="48">
        <v>751600</v>
      </c>
      <c r="DV210" s="48">
        <v>0</v>
      </c>
      <c r="DW210" s="48">
        <v>0</v>
      </c>
      <c r="DX210" s="48">
        <v>0</v>
      </c>
      <c r="DY210" s="48">
        <v>0</v>
      </c>
      <c r="DZ210" s="48">
        <v>286.61700000000002</v>
      </c>
      <c r="EA210" s="48">
        <v>0</v>
      </c>
      <c r="EB210" s="48">
        <v>0</v>
      </c>
      <c r="EC210" s="48">
        <v>0</v>
      </c>
      <c r="ED210" s="48">
        <v>0</v>
      </c>
      <c r="EE210" s="48">
        <v>751600</v>
      </c>
      <c r="EG210" s="48">
        <v>0</v>
      </c>
      <c r="EH210" s="48">
        <v>0</v>
      </c>
      <c r="EI210" s="48">
        <v>0</v>
      </c>
      <c r="EJ210" s="48">
        <v>0</v>
      </c>
      <c r="EK210" s="48">
        <v>0</v>
      </c>
      <c r="EL210" s="48">
        <v>0</v>
      </c>
      <c r="EM210" s="48">
        <v>0</v>
      </c>
      <c r="EN210" s="48">
        <v>0</v>
      </c>
      <c r="EO210" s="48">
        <v>0</v>
      </c>
      <c r="EP210" s="48">
        <v>0</v>
      </c>
      <c r="EQ210" s="48">
        <v>0</v>
      </c>
      <c r="ER210" s="48">
        <v>0</v>
      </c>
      <c r="ES210" s="48">
        <v>0</v>
      </c>
      <c r="ET210" s="48">
        <v>0</v>
      </c>
      <c r="EU210" s="48">
        <v>0</v>
      </c>
      <c r="EV210" s="48">
        <v>0</v>
      </c>
      <c r="EW210" s="48">
        <v>0</v>
      </c>
      <c r="EX210" s="48">
        <v>823269</v>
      </c>
      <c r="EY210" s="48">
        <v>48880</v>
      </c>
      <c r="EZ210" s="48">
        <v>823269</v>
      </c>
      <c r="FA210" s="48">
        <v>0</v>
      </c>
      <c r="FB210" s="48">
        <v>0</v>
      </c>
      <c r="FC210" s="48">
        <v>0</v>
      </c>
      <c r="FD210" s="48">
        <v>22789</v>
      </c>
      <c r="FE210" s="48">
        <v>0</v>
      </c>
      <c r="FF210" s="48">
        <v>0</v>
      </c>
      <c r="FG210" s="48">
        <v>0</v>
      </c>
      <c r="FH210" s="48">
        <v>0</v>
      </c>
      <c r="FJ210" s="48">
        <v>0</v>
      </c>
      <c r="FK210" s="48">
        <v>0</v>
      </c>
      <c r="FL210" s="48">
        <v>0</v>
      </c>
      <c r="FM210" s="48">
        <v>0</v>
      </c>
      <c r="FO210" s="48">
        <v>0</v>
      </c>
      <c r="FP210" s="48">
        <v>0</v>
      </c>
      <c r="FQ210" s="48" t="s">
        <v>0</v>
      </c>
      <c r="FR210" s="48">
        <v>0</v>
      </c>
      <c r="FS210" s="48">
        <v>0</v>
      </c>
      <c r="FT210" s="48">
        <v>0</v>
      </c>
      <c r="FU210" s="48">
        <v>0</v>
      </c>
      <c r="FV210" s="48">
        <v>0</v>
      </c>
      <c r="FW210" s="48">
        <v>0</v>
      </c>
      <c r="FX210" s="48">
        <v>0</v>
      </c>
      <c r="FY210" s="48">
        <v>0</v>
      </c>
      <c r="FZ210" s="48">
        <v>0</v>
      </c>
      <c r="GA210" s="48">
        <v>0</v>
      </c>
      <c r="GB210" s="52">
        <v>5.3545445599999998E-2</v>
      </c>
      <c r="GC210" s="52">
        <v>4.68582762E-2</v>
      </c>
      <c r="GD210" s="48">
        <v>0</v>
      </c>
      <c r="GE210" s="48">
        <v>0</v>
      </c>
      <c r="GM210" s="48">
        <v>0</v>
      </c>
      <c r="GN210" s="48">
        <v>0</v>
      </c>
      <c r="GP210" s="48">
        <v>0</v>
      </c>
      <c r="GQ210" s="48">
        <v>0</v>
      </c>
      <c r="GR210" s="48">
        <v>0</v>
      </c>
      <c r="GS210" s="48">
        <v>152.221</v>
      </c>
      <c r="GT210" s="48">
        <v>823269</v>
      </c>
      <c r="GU210" s="48">
        <v>0</v>
      </c>
      <c r="GV210" s="48">
        <v>783609</v>
      </c>
      <c r="GW210" s="48">
        <v>0</v>
      </c>
      <c r="GX210" s="48">
        <v>0</v>
      </c>
      <c r="GY210" s="48">
        <v>0</v>
      </c>
      <c r="GZ210" s="48">
        <v>0</v>
      </c>
      <c r="HA210" s="48">
        <v>0</v>
      </c>
      <c r="HB210" s="48">
        <v>0</v>
      </c>
      <c r="HC210" s="48">
        <v>4804.7056220000004</v>
      </c>
      <c r="HD210" s="48">
        <v>98.38</v>
      </c>
      <c r="HE210" s="48">
        <v>1</v>
      </c>
      <c r="HF210" s="48">
        <v>0</v>
      </c>
      <c r="HG210" s="48">
        <v>5078</v>
      </c>
      <c r="HH210" s="48">
        <v>5078</v>
      </c>
      <c r="HI210" s="48">
        <v>1</v>
      </c>
      <c r="HJ210" s="48">
        <v>4.9202000000000004</v>
      </c>
      <c r="HK210" s="48">
        <v>0</v>
      </c>
      <c r="HL210" s="48">
        <v>0</v>
      </c>
      <c r="HM210" s="48">
        <v>0</v>
      </c>
      <c r="HN210" s="48">
        <v>0</v>
      </c>
      <c r="HO210" s="48">
        <v>0</v>
      </c>
      <c r="HP210" s="48">
        <v>0</v>
      </c>
      <c r="HQ210" s="48">
        <v>0</v>
      </c>
      <c r="HR210" s="48">
        <v>0</v>
      </c>
      <c r="HS210" s="48">
        <v>0.97309000000000001</v>
      </c>
      <c r="HT210" s="48">
        <v>731375</v>
      </c>
      <c r="HU210" s="48">
        <v>0</v>
      </c>
      <c r="HV210" s="48">
        <v>0</v>
      </c>
      <c r="HW210" s="48">
        <v>384046</v>
      </c>
      <c r="HX210" s="48">
        <v>192023</v>
      </c>
      <c r="HY210" s="48">
        <v>0</v>
      </c>
      <c r="IA210" s="48">
        <v>0</v>
      </c>
      <c r="IB210" s="48">
        <v>0</v>
      </c>
      <c r="IC210" s="48">
        <v>0</v>
      </c>
      <c r="ID210" s="48">
        <v>0</v>
      </c>
      <c r="IE210" s="48">
        <v>0</v>
      </c>
      <c r="IF210" s="48">
        <v>0</v>
      </c>
      <c r="IG210" s="48">
        <v>0</v>
      </c>
      <c r="IH210" s="48">
        <v>783609</v>
      </c>
      <c r="II210" s="48">
        <v>0</v>
      </c>
      <c r="IJ210" s="48">
        <v>39660</v>
      </c>
      <c r="IK210" s="48">
        <v>0</v>
      </c>
      <c r="IL210" s="48">
        <v>39660</v>
      </c>
      <c r="IP210" s="48">
        <v>9095</v>
      </c>
      <c r="IQ210" s="48">
        <v>0</v>
      </c>
      <c r="IR210" s="48">
        <v>0</v>
      </c>
      <c r="IS210" s="48">
        <v>0</v>
      </c>
      <c r="IT210" s="48">
        <v>0</v>
      </c>
      <c r="IU210" s="48">
        <v>0</v>
      </c>
      <c r="IV210" s="48">
        <v>1</v>
      </c>
      <c r="IW210" s="48">
        <v>0</v>
      </c>
      <c r="IX210" s="48">
        <v>0</v>
      </c>
    </row>
    <row r="211" spans="1:258" s="48" customFormat="1">
      <c r="A211" s="47">
        <v>234801</v>
      </c>
      <c r="C211" s="48">
        <v>4</v>
      </c>
      <c r="E211" s="48">
        <v>0</v>
      </c>
      <c r="F211" s="48" t="s">
        <v>330</v>
      </c>
      <c r="G211" s="48">
        <v>1</v>
      </c>
      <c r="H211" s="48">
        <v>0</v>
      </c>
      <c r="I211" s="48" t="s">
        <v>537</v>
      </c>
      <c r="J211" s="48">
        <v>0</v>
      </c>
      <c r="L211" s="48">
        <v>12</v>
      </c>
      <c r="M211" s="48" t="s">
        <v>538</v>
      </c>
      <c r="N211" s="48" t="s">
        <v>537</v>
      </c>
      <c r="O211" s="48" t="s">
        <v>537</v>
      </c>
      <c r="P211" s="48">
        <v>0</v>
      </c>
      <c r="R211" s="48">
        <v>95.81</v>
      </c>
      <c r="S211" s="48">
        <v>0</v>
      </c>
      <c r="T211" s="48">
        <v>0</v>
      </c>
      <c r="U211" s="48">
        <v>8.5000000000000006E-2</v>
      </c>
      <c r="V211" s="48">
        <v>2.3220000000000001</v>
      </c>
      <c r="W211" s="48">
        <v>0</v>
      </c>
      <c r="X211" s="48">
        <v>0</v>
      </c>
      <c r="Y211" s="48">
        <v>0</v>
      </c>
      <c r="Z211" s="48">
        <v>95.81</v>
      </c>
      <c r="AA211" s="48">
        <v>0</v>
      </c>
      <c r="AB211" s="48">
        <v>0</v>
      </c>
      <c r="AC211" s="48">
        <v>0</v>
      </c>
      <c r="AD211" s="48">
        <v>75.25</v>
      </c>
      <c r="AE211" s="48">
        <v>4.9000000000000002E-2</v>
      </c>
      <c r="AF211" s="48">
        <v>24.535</v>
      </c>
      <c r="AG211" s="48">
        <v>0.72899999999999998</v>
      </c>
      <c r="AH211" s="48">
        <v>0</v>
      </c>
      <c r="AI211" s="48">
        <v>0</v>
      </c>
      <c r="AJ211" s="48">
        <v>0</v>
      </c>
      <c r="AK211" s="48">
        <v>0</v>
      </c>
      <c r="AL211" s="48">
        <v>0</v>
      </c>
      <c r="AM211" s="48">
        <v>0</v>
      </c>
      <c r="AN211" s="48">
        <v>0</v>
      </c>
      <c r="AO211" s="48">
        <v>0</v>
      </c>
      <c r="AP211" s="48">
        <v>0</v>
      </c>
      <c r="AQ211" s="48">
        <v>1</v>
      </c>
      <c r="AR211" s="48">
        <v>0</v>
      </c>
      <c r="AS211" s="48">
        <v>0</v>
      </c>
      <c r="AT211" s="48">
        <v>1.667</v>
      </c>
      <c r="AU211" s="48">
        <v>0</v>
      </c>
      <c r="AV211" s="48">
        <v>0</v>
      </c>
      <c r="AW211" s="48">
        <v>26.942</v>
      </c>
      <c r="AX211" s="48">
        <v>7.391</v>
      </c>
      <c r="AY211" s="48">
        <v>0</v>
      </c>
      <c r="AZ211" s="48">
        <v>0</v>
      </c>
      <c r="BA211" s="48">
        <v>5.6239999999999997</v>
      </c>
      <c r="BB211" s="48">
        <v>63.244</v>
      </c>
      <c r="BC211" s="48">
        <v>100.83</v>
      </c>
      <c r="BD211" s="48">
        <v>0</v>
      </c>
      <c r="BE211" s="48">
        <v>0</v>
      </c>
      <c r="BF211" s="48">
        <v>0</v>
      </c>
      <c r="BG211" s="48">
        <v>0</v>
      </c>
      <c r="BH211" s="48">
        <v>13</v>
      </c>
      <c r="BI211" s="48">
        <v>1</v>
      </c>
      <c r="BJ211" s="48">
        <v>0</v>
      </c>
      <c r="BK211" s="48">
        <v>5078</v>
      </c>
      <c r="BL211" s="48">
        <v>6152</v>
      </c>
      <c r="BM211" s="48">
        <v>389077</v>
      </c>
      <c r="BN211" s="48">
        <v>0</v>
      </c>
      <c r="BO211" s="48">
        <v>46776</v>
      </c>
      <c r="BP211" s="48">
        <v>0</v>
      </c>
      <c r="BQ211" s="48">
        <v>0</v>
      </c>
      <c r="BR211" s="48">
        <v>0</v>
      </c>
      <c r="BS211" s="48">
        <v>0</v>
      </c>
      <c r="BT211" s="48">
        <v>124061</v>
      </c>
      <c r="BU211" s="48">
        <v>0</v>
      </c>
      <c r="BV211" s="48">
        <v>124787</v>
      </c>
      <c r="BW211" s="48">
        <v>726</v>
      </c>
      <c r="BX211" s="48">
        <v>45469</v>
      </c>
      <c r="BY211" s="48">
        <v>0</v>
      </c>
      <c r="BZ211" s="48">
        <v>603757</v>
      </c>
      <c r="CA211" s="48">
        <v>0</v>
      </c>
      <c r="CB211" s="48">
        <v>0</v>
      </c>
      <c r="CC211" s="48">
        <v>4933</v>
      </c>
      <c r="CD211" s="48">
        <v>0</v>
      </c>
      <c r="CE211" s="48">
        <v>654159</v>
      </c>
      <c r="CF211" s="48">
        <v>20694</v>
      </c>
      <c r="CG211" s="48">
        <v>46708</v>
      </c>
      <c r="CH211" s="48">
        <v>0</v>
      </c>
      <c r="CI211" s="48">
        <v>46708</v>
      </c>
      <c r="CJ211" s="48">
        <v>917</v>
      </c>
      <c r="CK211" s="48">
        <v>0</v>
      </c>
      <c r="CL211" s="48">
        <v>0</v>
      </c>
      <c r="CM211" s="48">
        <v>0</v>
      </c>
      <c r="CN211" s="48">
        <v>0</v>
      </c>
      <c r="CO211" s="48">
        <v>0</v>
      </c>
      <c r="CP211" s="48">
        <v>0</v>
      </c>
      <c r="CQ211" s="48">
        <v>0</v>
      </c>
      <c r="CR211" s="48">
        <v>0</v>
      </c>
      <c r="CS211" s="48">
        <v>0</v>
      </c>
      <c r="CT211" s="48">
        <v>0</v>
      </c>
      <c r="CU211" s="48">
        <v>0</v>
      </c>
      <c r="CV211" s="48">
        <v>0</v>
      </c>
      <c r="CW211" s="48">
        <v>0</v>
      </c>
      <c r="CX211" s="48">
        <v>0</v>
      </c>
      <c r="CY211" s="48">
        <v>0</v>
      </c>
      <c r="CZ211" s="48">
        <v>0</v>
      </c>
      <c r="DA211" s="48">
        <v>0</v>
      </c>
      <c r="DB211" s="48">
        <v>0</v>
      </c>
      <c r="DC211" s="48">
        <v>0</v>
      </c>
      <c r="DD211" s="48">
        <v>0</v>
      </c>
      <c r="DE211" s="48">
        <v>0</v>
      </c>
      <c r="DF211" s="48">
        <v>0</v>
      </c>
      <c r="DG211" s="48">
        <v>0</v>
      </c>
      <c r="DH211" s="48">
        <v>917</v>
      </c>
      <c r="DI211" s="48">
        <v>0</v>
      </c>
      <c r="DJ211" s="48">
        <v>0</v>
      </c>
      <c r="DK211" s="48">
        <v>0</v>
      </c>
      <c r="DL211" s="48">
        <v>0</v>
      </c>
      <c r="DM211" s="48">
        <v>0</v>
      </c>
      <c r="DN211" s="48">
        <v>0</v>
      </c>
      <c r="DO211" s="48">
        <v>0</v>
      </c>
      <c r="DP211" s="48">
        <v>0</v>
      </c>
      <c r="DQ211" s="48">
        <v>0</v>
      </c>
      <c r="DR211" s="48">
        <v>0</v>
      </c>
      <c r="DS211" s="48">
        <v>0</v>
      </c>
      <c r="DU211" s="48">
        <v>1235425</v>
      </c>
      <c r="DV211" s="48">
        <v>0</v>
      </c>
      <c r="DW211" s="48">
        <v>0</v>
      </c>
      <c r="DX211" s="48">
        <v>0</v>
      </c>
      <c r="DY211" s="48">
        <v>0</v>
      </c>
      <c r="DZ211" s="48">
        <v>286.61700000000002</v>
      </c>
      <c r="EA211" s="48">
        <v>26082</v>
      </c>
      <c r="EB211" s="48">
        <v>91</v>
      </c>
      <c r="EC211" s="48">
        <v>46776</v>
      </c>
      <c r="ED211" s="48">
        <v>0</v>
      </c>
      <c r="EE211" s="48">
        <v>1188649</v>
      </c>
      <c r="EG211" s="48">
        <v>0</v>
      </c>
      <c r="EH211" s="48">
        <v>0</v>
      </c>
      <c r="EI211" s="48">
        <v>0</v>
      </c>
      <c r="EJ211" s="48">
        <v>0</v>
      </c>
      <c r="EK211" s="48">
        <v>0</v>
      </c>
      <c r="EL211" s="48">
        <v>0</v>
      </c>
      <c r="EM211" s="48">
        <v>0</v>
      </c>
      <c r="EN211" s="48">
        <v>0</v>
      </c>
      <c r="EO211" s="48">
        <v>0</v>
      </c>
      <c r="EP211" s="48">
        <v>0</v>
      </c>
      <c r="EQ211" s="48">
        <v>0</v>
      </c>
      <c r="ER211" s="48">
        <v>0</v>
      </c>
      <c r="ES211" s="48">
        <v>0</v>
      </c>
      <c r="ET211" s="48">
        <v>0</v>
      </c>
      <c r="EU211" s="48">
        <v>0</v>
      </c>
      <c r="EV211" s="48">
        <v>0</v>
      </c>
      <c r="EW211" s="48">
        <v>0</v>
      </c>
      <c r="EX211" s="48">
        <v>1304480</v>
      </c>
      <c r="EY211" s="48">
        <v>78999</v>
      </c>
      <c r="EZ211" s="48">
        <v>1326091</v>
      </c>
      <c r="FA211" s="48">
        <v>0</v>
      </c>
      <c r="FB211" s="48">
        <v>0</v>
      </c>
      <c r="FC211" s="48">
        <v>0</v>
      </c>
      <c r="FD211" s="48">
        <v>36832</v>
      </c>
      <c r="FE211" s="48">
        <v>0</v>
      </c>
      <c r="FF211" s="48">
        <v>0</v>
      </c>
      <c r="FG211" s="48">
        <v>0</v>
      </c>
      <c r="FH211" s="48">
        <v>0</v>
      </c>
      <c r="FJ211" s="48">
        <v>0</v>
      </c>
      <c r="FK211" s="48">
        <v>0</v>
      </c>
      <c r="FL211" s="48">
        <v>0</v>
      </c>
      <c r="FM211" s="48">
        <v>0</v>
      </c>
      <c r="FO211" s="48">
        <v>0</v>
      </c>
      <c r="FP211" s="48">
        <v>0</v>
      </c>
      <c r="FQ211" s="48" t="s">
        <v>301</v>
      </c>
      <c r="FR211" s="48">
        <v>95.81</v>
      </c>
      <c r="FS211" s="48">
        <v>0</v>
      </c>
      <c r="FT211" s="48">
        <v>0</v>
      </c>
      <c r="FU211" s="48">
        <v>0</v>
      </c>
      <c r="FV211" s="48">
        <v>0</v>
      </c>
      <c r="FW211" s="48">
        <v>0</v>
      </c>
      <c r="FX211" s="48">
        <v>0</v>
      </c>
      <c r="FY211" s="48">
        <v>0</v>
      </c>
      <c r="FZ211" s="48">
        <v>0</v>
      </c>
      <c r="GA211" s="48">
        <v>0</v>
      </c>
      <c r="GB211" s="52">
        <v>5.3545445599999998E-2</v>
      </c>
      <c r="GC211" s="52">
        <v>4.68582762E-2</v>
      </c>
      <c r="GD211" s="48">
        <v>0</v>
      </c>
      <c r="GE211" s="48">
        <v>0</v>
      </c>
      <c r="GM211" s="48">
        <v>0</v>
      </c>
      <c r="GN211" s="48">
        <v>0</v>
      </c>
      <c r="GP211" s="48">
        <v>0</v>
      </c>
      <c r="GQ211" s="48">
        <v>0</v>
      </c>
      <c r="GR211" s="48">
        <v>0</v>
      </c>
      <c r="GS211" s="48">
        <v>246.018</v>
      </c>
      <c r="GT211" s="48">
        <v>1352173</v>
      </c>
      <c r="GU211" s="48">
        <v>0</v>
      </c>
      <c r="GV211" s="48">
        <v>1873088</v>
      </c>
      <c r="GW211" s="48">
        <v>0</v>
      </c>
      <c r="GX211" s="48">
        <v>0</v>
      </c>
      <c r="GY211" s="48">
        <v>0</v>
      </c>
      <c r="GZ211" s="48">
        <v>0</v>
      </c>
      <c r="HA211" s="48">
        <v>0</v>
      </c>
      <c r="HB211" s="48">
        <v>0</v>
      </c>
      <c r="HC211" s="48">
        <v>4804.7056220000004</v>
      </c>
      <c r="HD211" s="48">
        <v>63.244</v>
      </c>
      <c r="HE211" s="48">
        <v>1</v>
      </c>
      <c r="HF211" s="48">
        <v>0</v>
      </c>
      <c r="HG211" s="48">
        <v>5078</v>
      </c>
      <c r="HH211" s="48">
        <v>5078</v>
      </c>
      <c r="HI211" s="48">
        <v>1</v>
      </c>
      <c r="HJ211" s="48">
        <v>4.7904999999999998</v>
      </c>
      <c r="HK211" s="48">
        <v>0</v>
      </c>
      <c r="HL211" s="48">
        <v>0</v>
      </c>
      <c r="HM211" s="48">
        <v>0</v>
      </c>
      <c r="HN211" s="48">
        <v>0</v>
      </c>
      <c r="HO211" s="48">
        <v>0</v>
      </c>
      <c r="HP211" s="48">
        <v>0</v>
      </c>
      <c r="HQ211" s="48">
        <v>0</v>
      </c>
      <c r="HR211" s="48">
        <v>0</v>
      </c>
      <c r="HS211" s="48">
        <v>0.97309000000000001</v>
      </c>
      <c r="HT211" s="48">
        <v>1182043</v>
      </c>
      <c r="HU211" s="48">
        <v>0</v>
      </c>
      <c r="HV211" s="48">
        <v>0</v>
      </c>
      <c r="HW211" s="48">
        <v>384046</v>
      </c>
      <c r="HX211" s="48">
        <v>192023</v>
      </c>
      <c r="HY211" s="48">
        <v>0</v>
      </c>
      <c r="IA211" s="48">
        <v>0</v>
      </c>
      <c r="IB211" s="48">
        <v>0</v>
      </c>
      <c r="IC211" s="48">
        <v>0</v>
      </c>
      <c r="ID211" s="48">
        <v>0</v>
      </c>
      <c r="IE211" s="48">
        <v>0</v>
      </c>
      <c r="IF211" s="48">
        <v>0</v>
      </c>
      <c r="IG211" s="48">
        <v>0</v>
      </c>
      <c r="IH211" s="48">
        <v>1873088</v>
      </c>
      <c r="II211" s="48">
        <v>46776</v>
      </c>
      <c r="IJ211" s="48">
        <v>-546997</v>
      </c>
      <c r="IK211" s="48">
        <v>0</v>
      </c>
      <c r="IL211" s="48">
        <v>-500221</v>
      </c>
      <c r="IP211" s="48">
        <v>9095</v>
      </c>
      <c r="IQ211" s="48">
        <v>0</v>
      </c>
      <c r="IR211" s="48">
        <v>0</v>
      </c>
      <c r="IS211" s="48">
        <v>0</v>
      </c>
      <c r="IT211" s="48">
        <v>0</v>
      </c>
      <c r="IU211" s="48">
        <v>0</v>
      </c>
      <c r="IV211" s="48">
        <v>1</v>
      </c>
      <c r="IW211" s="48">
        <v>0</v>
      </c>
      <c r="IX211" s="48">
        <v>0</v>
      </c>
    </row>
    <row r="212" spans="1:258" s="48" customFormat="1">
      <c r="A212" s="47">
        <v>236801</v>
      </c>
      <c r="C212" s="48">
        <v>4</v>
      </c>
      <c r="E212" s="48">
        <v>0</v>
      </c>
      <c r="F212" s="48" t="s">
        <v>330</v>
      </c>
      <c r="G212" s="48">
        <v>1</v>
      </c>
      <c r="H212" s="48">
        <v>0</v>
      </c>
      <c r="I212" s="48" t="s">
        <v>537</v>
      </c>
      <c r="J212" s="48">
        <v>0</v>
      </c>
      <c r="L212" s="48">
        <v>12</v>
      </c>
      <c r="M212" s="48" t="s">
        <v>538</v>
      </c>
      <c r="N212" s="48" t="s">
        <v>537</v>
      </c>
      <c r="O212" s="48" t="s">
        <v>537</v>
      </c>
      <c r="P212" s="48">
        <v>0</v>
      </c>
      <c r="R212" s="48">
        <v>120.63500000000001</v>
      </c>
      <c r="S212" s="48">
        <v>0</v>
      </c>
      <c r="T212" s="48">
        <v>0</v>
      </c>
      <c r="U212" s="48">
        <v>0.02</v>
      </c>
      <c r="V212" s="48">
        <v>0</v>
      </c>
      <c r="W212" s="48">
        <v>0</v>
      </c>
      <c r="X212" s="48">
        <v>0</v>
      </c>
      <c r="Y212" s="48">
        <v>0</v>
      </c>
      <c r="Z212" s="48">
        <v>120.63500000000001</v>
      </c>
      <c r="AA212" s="48">
        <v>0</v>
      </c>
      <c r="AB212" s="48">
        <v>0</v>
      </c>
      <c r="AC212" s="48">
        <v>0</v>
      </c>
      <c r="AD212" s="48">
        <v>111.07</v>
      </c>
      <c r="AE212" s="48">
        <v>0</v>
      </c>
      <c r="AF212" s="48">
        <v>5.7469999999999999</v>
      </c>
      <c r="AG212" s="48">
        <v>0</v>
      </c>
      <c r="AH212" s="48">
        <v>0</v>
      </c>
      <c r="AI212" s="48">
        <v>0</v>
      </c>
      <c r="AJ212" s="48">
        <v>0</v>
      </c>
      <c r="AK212" s="48">
        <v>0</v>
      </c>
      <c r="AL212" s="48">
        <v>0</v>
      </c>
      <c r="AM212" s="48">
        <v>0</v>
      </c>
      <c r="AN212" s="48">
        <v>0</v>
      </c>
      <c r="AO212" s="48">
        <v>0</v>
      </c>
      <c r="AP212" s="48">
        <v>0</v>
      </c>
      <c r="AQ212" s="48">
        <v>141.333</v>
      </c>
      <c r="AR212" s="48">
        <v>0</v>
      </c>
      <c r="AS212" s="48">
        <v>0</v>
      </c>
      <c r="AT212" s="48">
        <v>0.91700000000000004</v>
      </c>
      <c r="AU212" s="48">
        <v>0</v>
      </c>
      <c r="AV212" s="48">
        <v>0</v>
      </c>
      <c r="AW212" s="48">
        <v>5.7670000000000003</v>
      </c>
      <c r="AX212" s="48">
        <v>0.1</v>
      </c>
      <c r="AY212" s="48">
        <v>0</v>
      </c>
      <c r="AZ212" s="48">
        <v>0</v>
      </c>
      <c r="BA212" s="48">
        <v>97.465999999999994</v>
      </c>
      <c r="BB212" s="48">
        <v>17.402000000000001</v>
      </c>
      <c r="BC212" s="48">
        <v>101.5</v>
      </c>
      <c r="BD212" s="48">
        <v>2.1419999999999999</v>
      </c>
      <c r="BE212" s="48">
        <v>0</v>
      </c>
      <c r="BF212" s="48">
        <v>0</v>
      </c>
      <c r="BG212" s="48">
        <v>0</v>
      </c>
      <c r="BH212" s="48">
        <v>0</v>
      </c>
      <c r="BI212" s="48">
        <v>1</v>
      </c>
      <c r="BJ212" s="48">
        <v>0</v>
      </c>
      <c r="BK212" s="48">
        <v>5078</v>
      </c>
      <c r="BL212" s="48">
        <v>6152</v>
      </c>
      <c r="BM212" s="48">
        <v>107057</v>
      </c>
      <c r="BN212" s="48">
        <v>0</v>
      </c>
      <c r="BO212" s="48">
        <v>65225</v>
      </c>
      <c r="BP212" s="48">
        <v>1318</v>
      </c>
      <c r="BQ212" s="48">
        <v>0</v>
      </c>
      <c r="BR212" s="48">
        <v>1318</v>
      </c>
      <c r="BS212" s="48">
        <v>0</v>
      </c>
      <c r="BT212" s="48">
        <v>124886</v>
      </c>
      <c r="BU212" s="48">
        <v>0</v>
      </c>
      <c r="BV212" s="48">
        <v>124886</v>
      </c>
      <c r="BW212" s="48">
        <v>0</v>
      </c>
      <c r="BX212" s="48">
        <v>615</v>
      </c>
      <c r="BY212" s="48">
        <v>0</v>
      </c>
      <c r="BZ212" s="48">
        <v>141422</v>
      </c>
      <c r="CA212" s="48">
        <v>0</v>
      </c>
      <c r="CB212" s="48">
        <v>0</v>
      </c>
      <c r="CC212" s="48">
        <v>0</v>
      </c>
      <c r="CD212" s="48">
        <v>0</v>
      </c>
      <c r="CE212" s="48">
        <v>142037</v>
      </c>
      <c r="CF212" s="48">
        <v>30544</v>
      </c>
      <c r="CG212" s="48">
        <v>809475</v>
      </c>
      <c r="CH212" s="48">
        <v>0</v>
      </c>
      <c r="CI212" s="48">
        <v>809475</v>
      </c>
      <c r="CJ212" s="48">
        <v>70896</v>
      </c>
      <c r="CK212" s="48">
        <v>0</v>
      </c>
      <c r="CL212" s="48">
        <v>0</v>
      </c>
      <c r="CM212" s="48">
        <v>0</v>
      </c>
      <c r="CN212" s="48">
        <v>0</v>
      </c>
      <c r="CO212" s="48">
        <v>0</v>
      </c>
      <c r="CP212" s="48">
        <v>0</v>
      </c>
      <c r="CQ212" s="48">
        <v>0</v>
      </c>
      <c r="CR212" s="48">
        <v>0</v>
      </c>
      <c r="CS212" s="48">
        <v>0</v>
      </c>
      <c r="CT212" s="48">
        <v>0</v>
      </c>
      <c r="CU212" s="48">
        <v>0</v>
      </c>
      <c r="CV212" s="48">
        <v>0</v>
      </c>
      <c r="CW212" s="48">
        <v>0</v>
      </c>
      <c r="CX212" s="48">
        <v>0</v>
      </c>
      <c r="CY212" s="48">
        <v>0</v>
      </c>
      <c r="CZ212" s="48">
        <v>0</v>
      </c>
      <c r="DA212" s="48">
        <v>0</v>
      </c>
      <c r="DB212" s="48">
        <v>0</v>
      </c>
      <c r="DC212" s="48">
        <v>0</v>
      </c>
      <c r="DD212" s="48">
        <v>0</v>
      </c>
      <c r="DE212" s="48">
        <v>0</v>
      </c>
      <c r="DF212" s="48">
        <v>0</v>
      </c>
      <c r="DG212" s="48">
        <v>0</v>
      </c>
      <c r="DH212" s="48">
        <v>70896</v>
      </c>
      <c r="DI212" s="48">
        <v>0</v>
      </c>
      <c r="DJ212" s="48">
        <v>0</v>
      </c>
      <c r="DK212" s="48">
        <v>0</v>
      </c>
      <c r="DL212" s="48">
        <v>0</v>
      </c>
      <c r="DM212" s="48">
        <v>0</v>
      </c>
      <c r="DN212" s="48">
        <v>0</v>
      </c>
      <c r="DO212" s="48">
        <v>0</v>
      </c>
      <c r="DP212" s="48">
        <v>0</v>
      </c>
      <c r="DQ212" s="48">
        <v>0</v>
      </c>
      <c r="DR212" s="48">
        <v>0</v>
      </c>
      <c r="DS212" s="48">
        <v>0</v>
      </c>
      <c r="DU212" s="48">
        <v>1215317</v>
      </c>
      <c r="DV212" s="48">
        <v>0</v>
      </c>
      <c r="DW212" s="48">
        <v>0</v>
      </c>
      <c r="DX212" s="48">
        <v>0</v>
      </c>
      <c r="DY212" s="48">
        <v>0</v>
      </c>
      <c r="DZ212" s="48">
        <v>286.61700000000002</v>
      </c>
      <c r="EA212" s="48">
        <v>34681</v>
      </c>
      <c r="EB212" s="48">
        <v>121</v>
      </c>
      <c r="EC212" s="48">
        <v>65225</v>
      </c>
      <c r="ED212" s="48">
        <v>0</v>
      </c>
      <c r="EE212" s="48">
        <v>1150092</v>
      </c>
      <c r="EG212" s="48">
        <v>0</v>
      </c>
      <c r="EH212" s="48">
        <v>0</v>
      </c>
      <c r="EI212" s="48">
        <v>0</v>
      </c>
      <c r="EJ212" s="48">
        <v>0</v>
      </c>
      <c r="EK212" s="48">
        <v>0</v>
      </c>
      <c r="EL212" s="48">
        <v>0</v>
      </c>
      <c r="EM212" s="48">
        <v>0</v>
      </c>
      <c r="EN212" s="48">
        <v>0</v>
      </c>
      <c r="EO212" s="48">
        <v>0</v>
      </c>
      <c r="EP212" s="48">
        <v>0</v>
      </c>
      <c r="EQ212" s="48">
        <v>0</v>
      </c>
      <c r="ER212" s="48">
        <v>0</v>
      </c>
      <c r="ES212" s="48">
        <v>0</v>
      </c>
      <c r="ET212" s="48">
        <v>0</v>
      </c>
      <c r="EU212" s="48">
        <v>0</v>
      </c>
      <c r="EV212" s="48">
        <v>0</v>
      </c>
      <c r="EW212" s="48">
        <v>0</v>
      </c>
      <c r="EX212" s="48">
        <v>1263066</v>
      </c>
      <c r="EY212" s="48">
        <v>77051</v>
      </c>
      <c r="EZ212" s="48">
        <v>1364506</v>
      </c>
      <c r="FA212" s="48">
        <v>0</v>
      </c>
      <c r="FB212" s="48">
        <v>0</v>
      </c>
      <c r="FC212" s="48">
        <v>0</v>
      </c>
      <c r="FD212" s="48">
        <v>35923</v>
      </c>
      <c r="FE212" s="48">
        <v>0</v>
      </c>
      <c r="FF212" s="48">
        <v>0</v>
      </c>
      <c r="FG212" s="48">
        <v>0</v>
      </c>
      <c r="FH212" s="48">
        <v>0</v>
      </c>
      <c r="FJ212" s="48">
        <v>0</v>
      </c>
      <c r="FK212" s="48">
        <v>0</v>
      </c>
      <c r="FL212" s="48">
        <v>0</v>
      </c>
      <c r="FM212" s="48">
        <v>0</v>
      </c>
      <c r="FO212" s="48">
        <v>0</v>
      </c>
      <c r="FP212" s="48">
        <v>0</v>
      </c>
      <c r="FQ212" s="48" t="s">
        <v>302</v>
      </c>
      <c r="FR212" s="48">
        <v>120.63500000000001</v>
      </c>
      <c r="FS212" s="48">
        <v>0</v>
      </c>
      <c r="FT212" s="48">
        <v>0</v>
      </c>
      <c r="FU212" s="48">
        <v>0</v>
      </c>
      <c r="FV212" s="48">
        <v>0</v>
      </c>
      <c r="FW212" s="48">
        <v>0</v>
      </c>
      <c r="FX212" s="48">
        <v>0</v>
      </c>
      <c r="FY212" s="48">
        <v>0</v>
      </c>
      <c r="FZ212" s="48">
        <v>0</v>
      </c>
      <c r="GA212" s="48">
        <v>0</v>
      </c>
      <c r="GB212" s="52">
        <v>5.3545445599999998E-2</v>
      </c>
      <c r="GC212" s="52">
        <v>4.68582762E-2</v>
      </c>
      <c r="GD212" s="48">
        <v>0</v>
      </c>
      <c r="GE212" s="48">
        <v>0</v>
      </c>
      <c r="GM212" s="48">
        <v>0</v>
      </c>
      <c r="GN212" s="48">
        <v>0</v>
      </c>
      <c r="GP212" s="48">
        <v>0</v>
      </c>
      <c r="GQ212" s="48">
        <v>0</v>
      </c>
      <c r="GR212" s="48">
        <v>0</v>
      </c>
      <c r="GS212" s="48">
        <v>239.95</v>
      </c>
      <c r="GT212" s="48">
        <v>1399187</v>
      </c>
      <c r="GU212" s="48">
        <v>0</v>
      </c>
      <c r="GV212" s="48">
        <v>934699</v>
      </c>
      <c r="GW212" s="48">
        <v>0</v>
      </c>
      <c r="GX212" s="48">
        <v>0</v>
      </c>
      <c r="GY212" s="48">
        <v>0</v>
      </c>
      <c r="GZ212" s="48">
        <v>0</v>
      </c>
      <c r="HA212" s="48">
        <v>0</v>
      </c>
      <c r="HB212" s="48">
        <v>0</v>
      </c>
      <c r="HC212" s="48">
        <v>4804.7056220000004</v>
      </c>
      <c r="HD212" s="48">
        <v>17.402000000000001</v>
      </c>
      <c r="HE212" s="48">
        <v>1</v>
      </c>
      <c r="HF212" s="48">
        <v>0</v>
      </c>
      <c r="HG212" s="48">
        <v>5078</v>
      </c>
      <c r="HH212" s="48">
        <v>5078</v>
      </c>
      <c r="HI212" s="48">
        <v>1</v>
      </c>
      <c r="HJ212" s="48">
        <v>6.0317499999999997</v>
      </c>
      <c r="HK212" s="48">
        <v>0</v>
      </c>
      <c r="HL212" s="48">
        <v>0</v>
      </c>
      <c r="HM212" s="48">
        <v>0</v>
      </c>
      <c r="HN212" s="48">
        <v>0</v>
      </c>
      <c r="HO212" s="48">
        <v>0</v>
      </c>
      <c r="HP212" s="48">
        <v>0</v>
      </c>
      <c r="HQ212" s="48">
        <v>0</v>
      </c>
      <c r="HR212" s="48">
        <v>0</v>
      </c>
      <c r="HS212" s="48">
        <v>0.97309000000000001</v>
      </c>
      <c r="HT212" s="48">
        <v>1152891</v>
      </c>
      <c r="HU212" s="48">
        <v>0</v>
      </c>
      <c r="HV212" s="48">
        <v>0</v>
      </c>
      <c r="HW212" s="48">
        <v>384046</v>
      </c>
      <c r="HX212" s="48">
        <v>192023</v>
      </c>
      <c r="HY212" s="48">
        <v>0</v>
      </c>
      <c r="IA212" s="48">
        <v>0</v>
      </c>
      <c r="IB212" s="48">
        <v>0</v>
      </c>
      <c r="IC212" s="48">
        <v>0</v>
      </c>
      <c r="ID212" s="48">
        <v>0</v>
      </c>
      <c r="IE212" s="48">
        <v>0</v>
      </c>
      <c r="IF212" s="48">
        <v>0</v>
      </c>
      <c r="IG212" s="48">
        <v>0</v>
      </c>
      <c r="IH212" s="48">
        <v>934699</v>
      </c>
      <c r="II212" s="48">
        <v>65225</v>
      </c>
      <c r="IJ212" s="48">
        <v>429807</v>
      </c>
      <c r="IK212" s="48">
        <v>0</v>
      </c>
      <c r="IL212" s="48">
        <v>495032</v>
      </c>
      <c r="IP212" s="48">
        <v>9095</v>
      </c>
      <c r="IQ212" s="48">
        <v>0</v>
      </c>
      <c r="IR212" s="48">
        <v>0</v>
      </c>
      <c r="IS212" s="48">
        <v>0</v>
      </c>
      <c r="IT212" s="48">
        <v>0</v>
      </c>
      <c r="IU212" s="48">
        <v>0</v>
      </c>
      <c r="IV212" s="48">
        <v>1</v>
      </c>
      <c r="IW212" s="48">
        <v>0</v>
      </c>
      <c r="IX212" s="48">
        <v>0</v>
      </c>
    </row>
    <row r="213" spans="1:258" s="48" customFormat="1">
      <c r="A213" s="47">
        <v>240801</v>
      </c>
      <c r="C213" s="48">
        <v>4</v>
      </c>
      <c r="E213" s="48">
        <v>0</v>
      </c>
      <c r="F213" s="48" t="s">
        <v>330</v>
      </c>
      <c r="G213" s="48">
        <v>1</v>
      </c>
      <c r="H213" s="48">
        <v>0</v>
      </c>
      <c r="I213" s="48" t="s">
        <v>537</v>
      </c>
      <c r="J213" s="48">
        <v>0</v>
      </c>
      <c r="L213" s="48">
        <v>12</v>
      </c>
      <c r="M213" s="48" t="s">
        <v>538</v>
      </c>
      <c r="N213" s="48" t="s">
        <v>537</v>
      </c>
      <c r="O213" s="48" t="s">
        <v>537</v>
      </c>
      <c r="P213" s="48">
        <v>0</v>
      </c>
      <c r="R213" s="48">
        <v>386.88499999999999</v>
      </c>
      <c r="S213" s="48">
        <v>0.38100000000000001</v>
      </c>
      <c r="T213" s="48">
        <v>0</v>
      </c>
      <c r="U213" s="48">
        <v>0</v>
      </c>
      <c r="V213" s="48">
        <v>1.1839999999999999</v>
      </c>
      <c r="W213" s="48">
        <v>0</v>
      </c>
      <c r="X213" s="48">
        <v>0</v>
      </c>
      <c r="Y213" s="48">
        <v>0</v>
      </c>
      <c r="Z213" s="48">
        <v>386.88499999999999</v>
      </c>
      <c r="AA213" s="48">
        <v>0</v>
      </c>
      <c r="AB213" s="48">
        <v>0</v>
      </c>
      <c r="AC213" s="48">
        <v>0</v>
      </c>
      <c r="AD213" s="48">
        <v>432.47</v>
      </c>
      <c r="AE213" s="48">
        <v>5.5439999999999996</v>
      </c>
      <c r="AF213" s="48">
        <v>0</v>
      </c>
      <c r="AG213" s="48">
        <v>56.746000000000002</v>
      </c>
      <c r="AH213" s="48">
        <v>0</v>
      </c>
      <c r="AI213" s="48">
        <v>0</v>
      </c>
      <c r="AJ213" s="48">
        <v>0</v>
      </c>
      <c r="AK213" s="48">
        <v>0</v>
      </c>
      <c r="AL213" s="48">
        <v>0</v>
      </c>
      <c r="AM213" s="48">
        <v>0</v>
      </c>
      <c r="AN213" s="48">
        <v>0</v>
      </c>
      <c r="AO213" s="48">
        <v>0</v>
      </c>
      <c r="AP213" s="48">
        <v>0</v>
      </c>
      <c r="AQ213" s="48">
        <v>7</v>
      </c>
      <c r="AR213" s="48">
        <v>0</v>
      </c>
      <c r="AS213" s="48">
        <v>0</v>
      </c>
      <c r="AT213" s="48">
        <v>0</v>
      </c>
      <c r="AU213" s="48">
        <v>0</v>
      </c>
      <c r="AV213" s="48">
        <v>0</v>
      </c>
      <c r="AW213" s="48">
        <v>1.5649999999999999</v>
      </c>
      <c r="AX213" s="48">
        <v>5.4569999999999999</v>
      </c>
      <c r="AY213" s="48">
        <v>0</v>
      </c>
      <c r="AZ213" s="48">
        <v>0</v>
      </c>
      <c r="BA213" s="48">
        <v>9.1349999999999998</v>
      </c>
      <c r="BB213" s="48">
        <v>376.185</v>
      </c>
      <c r="BC213" s="48">
        <v>512.5</v>
      </c>
      <c r="BD213" s="48">
        <v>15.683</v>
      </c>
      <c r="BE213" s="48">
        <v>0</v>
      </c>
      <c r="BF213" s="48">
        <v>0</v>
      </c>
      <c r="BG213" s="48">
        <v>0</v>
      </c>
      <c r="BH213" s="48">
        <v>35</v>
      </c>
      <c r="BI213" s="48">
        <v>1</v>
      </c>
      <c r="BJ213" s="48">
        <v>0</v>
      </c>
      <c r="BK213" s="48">
        <v>5078</v>
      </c>
      <c r="BL213" s="48">
        <v>6152</v>
      </c>
      <c r="BM213" s="48">
        <v>2314290</v>
      </c>
      <c r="BN213" s="48">
        <v>0</v>
      </c>
      <c r="BO213" s="48">
        <v>219893</v>
      </c>
      <c r="BP213" s="48">
        <v>9648</v>
      </c>
      <c r="BQ213" s="48">
        <v>0</v>
      </c>
      <c r="BR213" s="48">
        <v>9648</v>
      </c>
      <c r="BS213" s="48">
        <v>0</v>
      </c>
      <c r="BT213" s="48">
        <v>630580</v>
      </c>
      <c r="BU213" s="48">
        <v>0</v>
      </c>
      <c r="BV213" s="48">
        <v>712777</v>
      </c>
      <c r="BW213" s="48">
        <v>82197</v>
      </c>
      <c r="BX213" s="48">
        <v>33571</v>
      </c>
      <c r="BY213" s="48">
        <v>0</v>
      </c>
      <c r="BZ213" s="48">
        <v>0</v>
      </c>
      <c r="CA213" s="48">
        <v>0</v>
      </c>
      <c r="CB213" s="48">
        <v>0</v>
      </c>
      <c r="CC213" s="48">
        <v>384012</v>
      </c>
      <c r="CD213" s="48">
        <v>0</v>
      </c>
      <c r="CE213" s="48">
        <v>417583</v>
      </c>
      <c r="CF213" s="48">
        <v>106393</v>
      </c>
      <c r="CG213" s="48">
        <v>75868</v>
      </c>
      <c r="CH213" s="48">
        <v>0</v>
      </c>
      <c r="CI213" s="48">
        <v>75868</v>
      </c>
      <c r="CJ213" s="48">
        <v>3500</v>
      </c>
      <c r="CK213" s="48">
        <v>0</v>
      </c>
      <c r="CL213" s="48">
        <v>0</v>
      </c>
      <c r="CM213" s="48">
        <v>0</v>
      </c>
      <c r="CN213" s="48">
        <v>0</v>
      </c>
      <c r="CO213" s="48">
        <v>0</v>
      </c>
      <c r="CP213" s="48">
        <v>0</v>
      </c>
      <c r="CQ213" s="48">
        <v>0</v>
      </c>
      <c r="CR213" s="48">
        <v>0</v>
      </c>
      <c r="CS213" s="48">
        <v>0</v>
      </c>
      <c r="CT213" s="48">
        <v>0</v>
      </c>
      <c r="CU213" s="48">
        <v>0</v>
      </c>
      <c r="CV213" s="48">
        <v>0</v>
      </c>
      <c r="CW213" s="48">
        <v>0</v>
      </c>
      <c r="CX213" s="48">
        <v>0</v>
      </c>
      <c r="CY213" s="48">
        <v>0</v>
      </c>
      <c r="CZ213" s="48">
        <v>0</v>
      </c>
      <c r="DA213" s="48">
        <v>0</v>
      </c>
      <c r="DB213" s="48">
        <v>0</v>
      </c>
      <c r="DC213" s="48">
        <v>0</v>
      </c>
      <c r="DD213" s="48">
        <v>0</v>
      </c>
      <c r="DE213" s="48">
        <v>0</v>
      </c>
      <c r="DF213" s="48">
        <v>0</v>
      </c>
      <c r="DG213" s="48">
        <v>0</v>
      </c>
      <c r="DH213" s="48">
        <v>3500</v>
      </c>
      <c r="DI213" s="48">
        <v>0</v>
      </c>
      <c r="DJ213" s="48">
        <v>0</v>
      </c>
      <c r="DK213" s="48">
        <v>0</v>
      </c>
      <c r="DL213" s="48">
        <v>0</v>
      </c>
      <c r="DM213" s="48">
        <v>0</v>
      </c>
      <c r="DN213" s="48">
        <v>0</v>
      </c>
      <c r="DO213" s="48">
        <v>0</v>
      </c>
      <c r="DP213" s="48">
        <v>0</v>
      </c>
      <c r="DQ213" s="48">
        <v>0</v>
      </c>
      <c r="DR213" s="48">
        <v>0</v>
      </c>
      <c r="DS213" s="48">
        <v>0</v>
      </c>
      <c r="DU213" s="48">
        <v>3636559</v>
      </c>
      <c r="DV213" s="48">
        <v>0</v>
      </c>
      <c r="DW213" s="48">
        <v>0</v>
      </c>
      <c r="DX213" s="48">
        <v>0</v>
      </c>
      <c r="DY213" s="48">
        <v>0</v>
      </c>
      <c r="DZ213" s="48">
        <v>286.61700000000002</v>
      </c>
      <c r="EA213" s="48">
        <v>113500</v>
      </c>
      <c r="EB213" s="48">
        <v>396</v>
      </c>
      <c r="EC213" s="48">
        <v>219893</v>
      </c>
      <c r="ED213" s="48">
        <v>0</v>
      </c>
      <c r="EE213" s="48">
        <v>3416666</v>
      </c>
      <c r="EG213" s="48">
        <v>0</v>
      </c>
      <c r="EH213" s="48">
        <v>0</v>
      </c>
      <c r="EI213" s="48">
        <v>0</v>
      </c>
      <c r="EJ213" s="48">
        <v>0</v>
      </c>
      <c r="EK213" s="48">
        <v>0</v>
      </c>
      <c r="EL213" s="48">
        <v>0</v>
      </c>
      <c r="EM213" s="48">
        <v>0</v>
      </c>
      <c r="EN213" s="48">
        <v>0</v>
      </c>
      <c r="EO213" s="48">
        <v>0</v>
      </c>
      <c r="EP213" s="48">
        <v>0</v>
      </c>
      <c r="EQ213" s="48">
        <v>0</v>
      </c>
      <c r="ER213" s="48">
        <v>0</v>
      </c>
      <c r="ES213" s="48">
        <v>0</v>
      </c>
      <c r="ET213" s="48">
        <v>0</v>
      </c>
      <c r="EU213" s="48">
        <v>0</v>
      </c>
      <c r="EV213" s="48">
        <v>0</v>
      </c>
      <c r="EW213" s="48">
        <v>0</v>
      </c>
      <c r="EX213" s="48">
        <v>3753286</v>
      </c>
      <c r="EY213" s="48">
        <v>229582</v>
      </c>
      <c r="EZ213" s="48">
        <v>3863179</v>
      </c>
      <c r="FA213" s="48">
        <v>0</v>
      </c>
      <c r="FB213" s="48">
        <v>0</v>
      </c>
      <c r="FC213" s="48">
        <v>0</v>
      </c>
      <c r="FD213" s="48">
        <v>107038</v>
      </c>
      <c r="FE213" s="48">
        <v>0</v>
      </c>
      <c r="FF213" s="48">
        <v>0</v>
      </c>
      <c r="FG213" s="48">
        <v>0</v>
      </c>
      <c r="FH213" s="48">
        <v>0</v>
      </c>
      <c r="FJ213" s="48">
        <v>0</v>
      </c>
      <c r="FK213" s="48">
        <v>0</v>
      </c>
      <c r="FL213" s="48">
        <v>0</v>
      </c>
      <c r="FM213" s="48">
        <v>0</v>
      </c>
      <c r="FO213" s="48">
        <v>0</v>
      </c>
      <c r="FP213" s="48">
        <v>0</v>
      </c>
      <c r="FQ213" s="48" t="s">
        <v>585</v>
      </c>
      <c r="FR213" s="48">
        <v>386.88499999999999</v>
      </c>
      <c r="FS213" s="48">
        <v>0</v>
      </c>
      <c r="FT213" s="48">
        <v>0</v>
      </c>
      <c r="FU213" s="48">
        <v>0</v>
      </c>
      <c r="FV213" s="48">
        <v>0</v>
      </c>
      <c r="FW213" s="48">
        <v>0</v>
      </c>
      <c r="FX213" s="48">
        <v>0</v>
      </c>
      <c r="FY213" s="48">
        <v>0</v>
      </c>
      <c r="FZ213" s="48">
        <v>0</v>
      </c>
      <c r="GA213" s="48">
        <v>0</v>
      </c>
      <c r="GB213" s="52">
        <v>5.3545445599999998E-2</v>
      </c>
      <c r="GC213" s="52">
        <v>4.68582762E-2</v>
      </c>
      <c r="GD213" s="48">
        <v>0</v>
      </c>
      <c r="GE213" s="48">
        <v>0</v>
      </c>
      <c r="GM213" s="48">
        <v>0</v>
      </c>
      <c r="GN213" s="48">
        <v>0</v>
      </c>
      <c r="GP213" s="48">
        <v>0</v>
      </c>
      <c r="GQ213" s="48">
        <v>0</v>
      </c>
      <c r="GR213" s="48">
        <v>0</v>
      </c>
      <c r="GS213" s="48">
        <v>714.96</v>
      </c>
      <c r="GT213" s="48">
        <v>3976679</v>
      </c>
      <c r="GU213" s="48">
        <v>0</v>
      </c>
      <c r="GV213" s="48">
        <v>4575548</v>
      </c>
      <c r="GW213" s="48">
        <v>0</v>
      </c>
      <c r="GX213" s="48">
        <v>0</v>
      </c>
      <c r="GY213" s="48">
        <v>0</v>
      </c>
      <c r="GZ213" s="48">
        <v>0</v>
      </c>
      <c r="HA213" s="48">
        <v>0</v>
      </c>
      <c r="HB213" s="48">
        <v>0</v>
      </c>
      <c r="HC213" s="48">
        <v>4804.7056220000004</v>
      </c>
      <c r="HD213" s="48">
        <v>376.185</v>
      </c>
      <c r="HE213" s="48">
        <v>1</v>
      </c>
      <c r="HF213" s="48">
        <v>0</v>
      </c>
      <c r="HG213" s="48">
        <v>5078</v>
      </c>
      <c r="HH213" s="48">
        <v>5078</v>
      </c>
      <c r="HI213" s="48">
        <v>1</v>
      </c>
      <c r="HJ213" s="48">
        <v>19.344249999999999</v>
      </c>
      <c r="HK213" s="48">
        <v>0</v>
      </c>
      <c r="HL213" s="48">
        <v>0</v>
      </c>
      <c r="HM213" s="48">
        <v>0</v>
      </c>
      <c r="HN213" s="48">
        <v>0</v>
      </c>
      <c r="HO213" s="48">
        <v>0</v>
      </c>
      <c r="HP213" s="48">
        <v>0</v>
      </c>
      <c r="HQ213" s="48">
        <v>0</v>
      </c>
      <c r="HR213" s="48">
        <v>0</v>
      </c>
      <c r="HS213" s="48">
        <v>0.97309000000000001</v>
      </c>
      <c r="HT213" s="48">
        <v>3435170</v>
      </c>
      <c r="HU213" s="48">
        <v>0</v>
      </c>
      <c r="HV213" s="48">
        <v>0</v>
      </c>
      <c r="HW213" s="48">
        <v>384046</v>
      </c>
      <c r="HX213" s="48">
        <v>192023</v>
      </c>
      <c r="HY213" s="48">
        <v>0</v>
      </c>
      <c r="IA213" s="48">
        <v>0</v>
      </c>
      <c r="IB213" s="48">
        <v>0</v>
      </c>
      <c r="IC213" s="48">
        <v>0</v>
      </c>
      <c r="ID213" s="48">
        <v>0</v>
      </c>
      <c r="IE213" s="48">
        <v>0</v>
      </c>
      <c r="IF213" s="48">
        <v>0</v>
      </c>
      <c r="IG213" s="48">
        <v>0</v>
      </c>
      <c r="IH213" s="48">
        <v>4575548</v>
      </c>
      <c r="II213" s="48">
        <v>219893</v>
      </c>
      <c r="IJ213" s="48">
        <v>-712369</v>
      </c>
      <c r="IK213" s="48">
        <v>0</v>
      </c>
      <c r="IL213" s="48">
        <v>-492476</v>
      </c>
      <c r="IP213" s="48">
        <v>9095</v>
      </c>
      <c r="IQ213" s="48">
        <v>0</v>
      </c>
      <c r="IR213" s="48">
        <v>0</v>
      </c>
      <c r="IS213" s="48">
        <v>0</v>
      </c>
      <c r="IT213" s="48">
        <v>0</v>
      </c>
      <c r="IU213" s="48">
        <v>0</v>
      </c>
      <c r="IV213" s="48">
        <v>1</v>
      </c>
      <c r="IW213" s="48">
        <v>0</v>
      </c>
      <c r="IX213" s="48">
        <v>0</v>
      </c>
    </row>
    <row r="214" spans="1:258" s="48" customFormat="1">
      <c r="A214" s="47">
        <v>243801</v>
      </c>
      <c r="C214" s="48">
        <v>4</v>
      </c>
      <c r="E214" s="48">
        <v>0</v>
      </c>
      <c r="F214" s="48" t="s">
        <v>330</v>
      </c>
      <c r="G214" s="48">
        <v>1</v>
      </c>
      <c r="H214" s="48">
        <v>0</v>
      </c>
      <c r="I214" s="48" t="s">
        <v>537</v>
      </c>
      <c r="J214" s="48">
        <v>0</v>
      </c>
      <c r="L214" s="48">
        <v>12</v>
      </c>
      <c r="M214" s="48" t="s">
        <v>538</v>
      </c>
      <c r="N214" s="48" t="s">
        <v>537</v>
      </c>
      <c r="O214" s="48" t="s">
        <v>537</v>
      </c>
      <c r="P214" s="48">
        <v>0</v>
      </c>
      <c r="R214" s="48">
        <v>154.922</v>
      </c>
      <c r="S214" s="48">
        <v>0.02</v>
      </c>
      <c r="T214" s="48">
        <v>0</v>
      </c>
      <c r="U214" s="48">
        <v>0.38800000000000001</v>
      </c>
      <c r="V214" s="48">
        <v>4.74</v>
      </c>
      <c r="W214" s="48">
        <v>0</v>
      </c>
      <c r="X214" s="48">
        <v>0</v>
      </c>
      <c r="Y214" s="48">
        <v>0</v>
      </c>
      <c r="Z214" s="48">
        <v>154.922</v>
      </c>
      <c r="AA214" s="48">
        <v>0</v>
      </c>
      <c r="AB214" s="48">
        <v>0</v>
      </c>
      <c r="AC214" s="48">
        <v>0</v>
      </c>
      <c r="AD214" s="48">
        <v>49.67</v>
      </c>
      <c r="AE214" s="48">
        <v>0</v>
      </c>
      <c r="AF214" s="48">
        <v>0</v>
      </c>
      <c r="AG214" s="48">
        <v>1.0649999999999999</v>
      </c>
      <c r="AH214" s="48">
        <v>0</v>
      </c>
      <c r="AI214" s="48">
        <v>0</v>
      </c>
      <c r="AJ214" s="48">
        <v>0</v>
      </c>
      <c r="AK214" s="48">
        <v>0</v>
      </c>
      <c r="AL214" s="48">
        <v>0</v>
      </c>
      <c r="AM214" s="48">
        <v>0</v>
      </c>
      <c r="AN214" s="48">
        <v>0</v>
      </c>
      <c r="AO214" s="48">
        <v>0</v>
      </c>
      <c r="AP214" s="48">
        <v>0</v>
      </c>
      <c r="AQ214" s="48">
        <v>0</v>
      </c>
      <c r="AR214" s="48">
        <v>0</v>
      </c>
      <c r="AS214" s="48">
        <v>0</v>
      </c>
      <c r="AT214" s="48">
        <v>0</v>
      </c>
      <c r="AU214" s="48">
        <v>0</v>
      </c>
      <c r="AV214" s="48">
        <v>0</v>
      </c>
      <c r="AW214" s="48">
        <v>5.1479999999999997</v>
      </c>
      <c r="AX214" s="48">
        <v>16.260000000000002</v>
      </c>
      <c r="AY214" s="48">
        <v>0</v>
      </c>
      <c r="AZ214" s="48">
        <v>0</v>
      </c>
      <c r="BA214" s="48">
        <v>0</v>
      </c>
      <c r="BB214" s="48">
        <v>149.774</v>
      </c>
      <c r="BC214" s="48">
        <v>98</v>
      </c>
      <c r="BD214" s="48">
        <v>0</v>
      </c>
      <c r="BE214" s="48">
        <v>0</v>
      </c>
      <c r="BF214" s="48">
        <v>0</v>
      </c>
      <c r="BG214" s="48">
        <v>0</v>
      </c>
      <c r="BH214" s="48">
        <v>14</v>
      </c>
      <c r="BI214" s="48">
        <v>1</v>
      </c>
      <c r="BJ214" s="48">
        <v>0</v>
      </c>
      <c r="BK214" s="48">
        <v>5078</v>
      </c>
      <c r="BL214" s="48">
        <v>6152</v>
      </c>
      <c r="BM214" s="48">
        <v>921410</v>
      </c>
      <c r="BN214" s="48">
        <v>0</v>
      </c>
      <c r="BO214" s="48">
        <v>58085</v>
      </c>
      <c r="BP214" s="48">
        <v>0</v>
      </c>
      <c r="BQ214" s="48">
        <v>0</v>
      </c>
      <c r="BR214" s="48">
        <v>0</v>
      </c>
      <c r="BS214" s="48">
        <v>0</v>
      </c>
      <c r="BT214" s="48">
        <v>120579</v>
      </c>
      <c r="BU214" s="48">
        <v>0</v>
      </c>
      <c r="BV214" s="48">
        <v>120579</v>
      </c>
      <c r="BW214" s="48">
        <v>0</v>
      </c>
      <c r="BX214" s="48">
        <v>100032</v>
      </c>
      <c r="BY214" s="48">
        <v>0</v>
      </c>
      <c r="BZ214" s="48">
        <v>0</v>
      </c>
      <c r="CA214" s="48">
        <v>0</v>
      </c>
      <c r="CB214" s="48">
        <v>0</v>
      </c>
      <c r="CC214" s="48">
        <v>7207</v>
      </c>
      <c r="CD214" s="48">
        <v>0</v>
      </c>
      <c r="CE214" s="48">
        <v>107239</v>
      </c>
      <c r="CF214" s="48">
        <v>13659</v>
      </c>
      <c r="CG214" s="48">
        <v>0</v>
      </c>
      <c r="CH214" s="48">
        <v>0</v>
      </c>
      <c r="CI214" s="48">
        <v>0</v>
      </c>
      <c r="CJ214" s="48">
        <v>0</v>
      </c>
      <c r="CK214" s="48">
        <v>0</v>
      </c>
      <c r="CL214" s="48">
        <v>0</v>
      </c>
      <c r="CM214" s="48">
        <v>0</v>
      </c>
      <c r="CN214" s="48">
        <v>0</v>
      </c>
      <c r="CO214" s="48">
        <v>0</v>
      </c>
      <c r="CP214" s="48">
        <v>0</v>
      </c>
      <c r="CQ214" s="48">
        <v>0</v>
      </c>
      <c r="CR214" s="48">
        <v>0</v>
      </c>
      <c r="CS214" s="48">
        <v>0</v>
      </c>
      <c r="CT214" s="48">
        <v>0</v>
      </c>
      <c r="CU214" s="48">
        <v>0</v>
      </c>
      <c r="CV214" s="48">
        <v>0</v>
      </c>
      <c r="CW214" s="48">
        <v>0</v>
      </c>
      <c r="CX214" s="48">
        <v>0</v>
      </c>
      <c r="CY214" s="48">
        <v>0</v>
      </c>
      <c r="CZ214" s="48">
        <v>0</v>
      </c>
      <c r="DA214" s="48">
        <v>0</v>
      </c>
      <c r="DB214" s="48">
        <v>0</v>
      </c>
      <c r="DC214" s="48">
        <v>0</v>
      </c>
      <c r="DD214" s="48">
        <v>0</v>
      </c>
      <c r="DE214" s="48">
        <v>0</v>
      </c>
      <c r="DF214" s="48">
        <v>0</v>
      </c>
      <c r="DG214" s="48">
        <v>0</v>
      </c>
      <c r="DH214" s="48">
        <v>0</v>
      </c>
      <c r="DI214" s="48">
        <v>0</v>
      </c>
      <c r="DJ214" s="48">
        <v>0</v>
      </c>
      <c r="DK214" s="48">
        <v>0</v>
      </c>
      <c r="DL214" s="48">
        <v>0</v>
      </c>
      <c r="DM214" s="48">
        <v>0</v>
      </c>
      <c r="DN214" s="48">
        <v>0</v>
      </c>
      <c r="DO214" s="48">
        <v>0</v>
      </c>
      <c r="DP214" s="48">
        <v>0</v>
      </c>
      <c r="DQ214" s="48">
        <v>0</v>
      </c>
      <c r="DR214" s="48">
        <v>0</v>
      </c>
      <c r="DS214" s="48">
        <v>0</v>
      </c>
      <c r="DU214" s="48">
        <v>1162887</v>
      </c>
      <c r="DV214" s="48">
        <v>0</v>
      </c>
      <c r="DW214" s="48">
        <v>0</v>
      </c>
      <c r="DX214" s="48">
        <v>0</v>
      </c>
      <c r="DY214" s="48">
        <v>0</v>
      </c>
      <c r="DZ214" s="48">
        <v>286.61700000000002</v>
      </c>
      <c r="EA214" s="48">
        <v>44426</v>
      </c>
      <c r="EB214" s="48">
        <v>155</v>
      </c>
      <c r="EC214" s="48">
        <v>58085</v>
      </c>
      <c r="ED214" s="48">
        <v>0</v>
      </c>
      <c r="EE214" s="48">
        <v>1104802</v>
      </c>
      <c r="EG214" s="48">
        <v>0</v>
      </c>
      <c r="EH214" s="48">
        <v>0</v>
      </c>
      <c r="EI214" s="48">
        <v>0</v>
      </c>
      <c r="EJ214" s="48">
        <v>0</v>
      </c>
      <c r="EK214" s="48">
        <v>0</v>
      </c>
      <c r="EL214" s="48">
        <v>0</v>
      </c>
      <c r="EM214" s="48">
        <v>0</v>
      </c>
      <c r="EN214" s="48">
        <v>0</v>
      </c>
      <c r="EO214" s="48">
        <v>0</v>
      </c>
      <c r="EP214" s="48">
        <v>0</v>
      </c>
      <c r="EQ214" s="48">
        <v>0</v>
      </c>
      <c r="ER214" s="48">
        <v>0</v>
      </c>
      <c r="ES214" s="48">
        <v>0</v>
      </c>
      <c r="ET214" s="48">
        <v>0</v>
      </c>
      <c r="EU214" s="48">
        <v>0</v>
      </c>
      <c r="EV214" s="48">
        <v>0</v>
      </c>
      <c r="EW214" s="48">
        <v>0</v>
      </c>
      <c r="EX214" s="48">
        <v>1214387</v>
      </c>
      <c r="EY214" s="48">
        <v>74739</v>
      </c>
      <c r="EZ214" s="48">
        <v>1228046</v>
      </c>
      <c r="FA214" s="48">
        <v>0</v>
      </c>
      <c r="FB214" s="48">
        <v>0</v>
      </c>
      <c r="FC214" s="48">
        <v>0</v>
      </c>
      <c r="FD214" s="48">
        <v>34846</v>
      </c>
      <c r="FE214" s="48">
        <v>0</v>
      </c>
      <c r="FF214" s="48">
        <v>0</v>
      </c>
      <c r="FG214" s="48">
        <v>0</v>
      </c>
      <c r="FH214" s="48">
        <v>0</v>
      </c>
      <c r="FJ214" s="48">
        <v>0</v>
      </c>
      <c r="FK214" s="48">
        <v>0</v>
      </c>
      <c r="FL214" s="48">
        <v>0</v>
      </c>
      <c r="FM214" s="48">
        <v>0</v>
      </c>
      <c r="FO214" s="48">
        <v>0</v>
      </c>
      <c r="FP214" s="48">
        <v>0</v>
      </c>
      <c r="FQ214" s="48" t="s">
        <v>303</v>
      </c>
      <c r="FR214" s="48">
        <v>154.922</v>
      </c>
      <c r="FS214" s="48">
        <v>0</v>
      </c>
      <c r="FT214" s="48">
        <v>0</v>
      </c>
      <c r="FU214" s="48">
        <v>0</v>
      </c>
      <c r="FV214" s="48">
        <v>0</v>
      </c>
      <c r="FW214" s="48">
        <v>0</v>
      </c>
      <c r="FX214" s="48">
        <v>0</v>
      </c>
      <c r="FY214" s="48">
        <v>0</v>
      </c>
      <c r="FZ214" s="48">
        <v>0</v>
      </c>
      <c r="GA214" s="48">
        <v>0</v>
      </c>
      <c r="GB214" s="52">
        <v>5.3545445599999998E-2</v>
      </c>
      <c r="GC214" s="52">
        <v>4.68582762E-2</v>
      </c>
      <c r="GD214" s="48">
        <v>0</v>
      </c>
      <c r="GE214" s="48">
        <v>0</v>
      </c>
      <c r="GM214" s="48">
        <v>0</v>
      </c>
      <c r="GN214" s="48">
        <v>0</v>
      </c>
      <c r="GP214" s="48">
        <v>0</v>
      </c>
      <c r="GQ214" s="48">
        <v>0</v>
      </c>
      <c r="GR214" s="48">
        <v>0</v>
      </c>
      <c r="GS214" s="48">
        <v>232.75200000000001</v>
      </c>
      <c r="GT214" s="48">
        <v>1272472</v>
      </c>
      <c r="GU214" s="48">
        <v>0</v>
      </c>
      <c r="GV214" s="48">
        <v>1430197</v>
      </c>
      <c r="GW214" s="48">
        <v>0</v>
      </c>
      <c r="GX214" s="48">
        <v>0</v>
      </c>
      <c r="GY214" s="48">
        <v>0</v>
      </c>
      <c r="GZ214" s="48">
        <v>0</v>
      </c>
      <c r="HA214" s="48">
        <v>0</v>
      </c>
      <c r="HB214" s="48">
        <v>0</v>
      </c>
      <c r="HC214" s="48">
        <v>4804.7056220000004</v>
      </c>
      <c r="HD214" s="48">
        <v>149.774</v>
      </c>
      <c r="HE214" s="48">
        <v>1</v>
      </c>
      <c r="HF214" s="48">
        <v>0</v>
      </c>
      <c r="HG214" s="48">
        <v>5078</v>
      </c>
      <c r="HH214" s="48">
        <v>5078</v>
      </c>
      <c r="HI214" s="48">
        <v>1</v>
      </c>
      <c r="HJ214" s="48">
        <v>7.7461000000000002</v>
      </c>
      <c r="HK214" s="48">
        <v>0</v>
      </c>
      <c r="HL214" s="48">
        <v>0</v>
      </c>
      <c r="HM214" s="48">
        <v>0</v>
      </c>
      <c r="HN214" s="48">
        <v>0</v>
      </c>
      <c r="HO214" s="48">
        <v>0</v>
      </c>
      <c r="HP214" s="48">
        <v>0</v>
      </c>
      <c r="HQ214" s="48">
        <v>0</v>
      </c>
      <c r="HR214" s="48">
        <v>0</v>
      </c>
      <c r="HS214" s="48">
        <v>0.97309000000000001</v>
      </c>
      <c r="HT214" s="48">
        <v>1118303</v>
      </c>
      <c r="HU214" s="48">
        <v>0</v>
      </c>
      <c r="HV214" s="48">
        <v>0</v>
      </c>
      <c r="HW214" s="48">
        <v>384046</v>
      </c>
      <c r="HX214" s="48">
        <v>192023</v>
      </c>
      <c r="HY214" s="48">
        <v>0</v>
      </c>
      <c r="IA214" s="48">
        <v>0</v>
      </c>
      <c r="IB214" s="48">
        <v>0</v>
      </c>
      <c r="IC214" s="48">
        <v>0</v>
      </c>
      <c r="ID214" s="48">
        <v>0</v>
      </c>
      <c r="IE214" s="48">
        <v>0</v>
      </c>
      <c r="IF214" s="48">
        <v>0</v>
      </c>
      <c r="IG214" s="48">
        <v>0</v>
      </c>
      <c r="IH214" s="48">
        <v>1430197</v>
      </c>
      <c r="II214" s="48">
        <v>58085</v>
      </c>
      <c r="IJ214" s="48">
        <v>-202151</v>
      </c>
      <c r="IK214" s="48">
        <v>0</v>
      </c>
      <c r="IL214" s="48">
        <v>-144066</v>
      </c>
      <c r="IP214" s="48">
        <v>9095</v>
      </c>
      <c r="IQ214" s="48">
        <v>0</v>
      </c>
      <c r="IR214" s="48">
        <v>0</v>
      </c>
      <c r="IS214" s="48">
        <v>0</v>
      </c>
      <c r="IT214" s="48">
        <v>0</v>
      </c>
      <c r="IU214" s="48">
        <v>0</v>
      </c>
      <c r="IV214" s="48">
        <v>1</v>
      </c>
      <c r="IW214" s="48">
        <v>0</v>
      </c>
      <c r="IX214" s="48">
        <v>0</v>
      </c>
    </row>
    <row r="215" spans="1:258" s="48" customFormat="1">
      <c r="A215" s="47">
        <v>246801</v>
      </c>
      <c r="C215" s="48">
        <v>4</v>
      </c>
      <c r="E215" s="48">
        <v>0</v>
      </c>
      <c r="F215" s="48" t="s">
        <v>330</v>
      </c>
      <c r="G215" s="48">
        <v>1</v>
      </c>
      <c r="H215" s="48">
        <v>0</v>
      </c>
      <c r="I215" s="48" t="s">
        <v>537</v>
      </c>
      <c r="J215" s="48">
        <v>0</v>
      </c>
      <c r="L215" s="48">
        <v>12</v>
      </c>
      <c r="M215" s="48" t="s">
        <v>538</v>
      </c>
      <c r="N215" s="48" t="s">
        <v>537</v>
      </c>
      <c r="O215" s="48" t="s">
        <v>537</v>
      </c>
      <c r="P215" s="48">
        <v>0</v>
      </c>
      <c r="R215" s="48">
        <v>753.62099999999998</v>
      </c>
      <c r="S215" s="48">
        <v>0</v>
      </c>
      <c r="T215" s="48">
        <v>0</v>
      </c>
      <c r="U215" s="48">
        <v>0.60399999999999998</v>
      </c>
      <c r="V215" s="48">
        <v>3.4670000000000001</v>
      </c>
      <c r="W215" s="48">
        <v>1.208</v>
      </c>
      <c r="X215" s="48">
        <v>0</v>
      </c>
      <c r="Y215" s="48">
        <v>0</v>
      </c>
      <c r="Z215" s="48">
        <v>753.62099999999998</v>
      </c>
      <c r="AA215" s="48">
        <v>0</v>
      </c>
      <c r="AB215" s="48">
        <v>0</v>
      </c>
      <c r="AC215" s="48">
        <v>0</v>
      </c>
      <c r="AD215" s="48">
        <v>0</v>
      </c>
      <c r="AE215" s="48">
        <v>0</v>
      </c>
      <c r="AF215" s="48">
        <v>0</v>
      </c>
      <c r="AG215" s="48">
        <v>6.4539999999999997</v>
      </c>
      <c r="AH215" s="48">
        <v>0</v>
      </c>
      <c r="AI215" s="48">
        <v>0</v>
      </c>
      <c r="AJ215" s="48">
        <v>0</v>
      </c>
      <c r="AK215" s="48">
        <v>0</v>
      </c>
      <c r="AL215" s="48">
        <v>0</v>
      </c>
      <c r="AM215" s="48">
        <v>0</v>
      </c>
      <c r="AN215" s="48">
        <v>0</v>
      </c>
      <c r="AO215" s="48">
        <v>0</v>
      </c>
      <c r="AP215" s="48">
        <v>0</v>
      </c>
      <c r="AQ215" s="48">
        <v>0</v>
      </c>
      <c r="AR215" s="48">
        <v>0</v>
      </c>
      <c r="AS215" s="48">
        <v>0</v>
      </c>
      <c r="AT215" s="48">
        <v>0</v>
      </c>
      <c r="AU215" s="48">
        <v>0</v>
      </c>
      <c r="AV215" s="48">
        <v>0</v>
      </c>
      <c r="AW215" s="48">
        <v>5.2789999999999999</v>
      </c>
      <c r="AX215" s="48">
        <v>17.045000000000002</v>
      </c>
      <c r="AY215" s="48">
        <v>0</v>
      </c>
      <c r="AZ215" s="48">
        <v>0</v>
      </c>
      <c r="BA215" s="48">
        <v>0</v>
      </c>
      <c r="BB215" s="48">
        <v>748.34199999999998</v>
      </c>
      <c r="BC215" s="48">
        <v>74.17</v>
      </c>
      <c r="BD215" s="48">
        <v>14.379</v>
      </c>
      <c r="BE215" s="48">
        <v>0</v>
      </c>
      <c r="BF215" s="48">
        <v>0</v>
      </c>
      <c r="BG215" s="48">
        <v>0</v>
      </c>
      <c r="BH215" s="48">
        <v>0</v>
      </c>
      <c r="BI215" s="48">
        <v>1</v>
      </c>
      <c r="BJ215" s="48">
        <v>0</v>
      </c>
      <c r="BK215" s="48">
        <v>5078</v>
      </c>
      <c r="BL215" s="48">
        <v>6152</v>
      </c>
      <c r="BM215" s="48">
        <v>4603800</v>
      </c>
      <c r="BN215" s="48">
        <v>0</v>
      </c>
      <c r="BO215" s="48">
        <v>216109</v>
      </c>
      <c r="BP215" s="48">
        <v>8846</v>
      </c>
      <c r="BQ215" s="48">
        <v>0</v>
      </c>
      <c r="BR215" s="48">
        <v>8846</v>
      </c>
      <c r="BS215" s="48">
        <v>0</v>
      </c>
      <c r="BT215" s="48">
        <v>91259</v>
      </c>
      <c r="BU215" s="48">
        <v>0</v>
      </c>
      <c r="BV215" s="48">
        <v>91259</v>
      </c>
      <c r="BW215" s="48">
        <v>0</v>
      </c>
      <c r="BX215" s="48">
        <v>104861</v>
      </c>
      <c r="BY215" s="48">
        <v>0</v>
      </c>
      <c r="BZ215" s="48">
        <v>0</v>
      </c>
      <c r="CA215" s="48">
        <v>0</v>
      </c>
      <c r="CB215" s="48">
        <v>0</v>
      </c>
      <c r="CC215" s="48">
        <v>43676</v>
      </c>
      <c r="CD215" s="48">
        <v>0</v>
      </c>
      <c r="CE215" s="48">
        <v>148537</v>
      </c>
      <c r="CF215" s="48">
        <v>0</v>
      </c>
      <c r="CG215" s="48">
        <v>0</v>
      </c>
      <c r="CH215" s="48">
        <v>0</v>
      </c>
      <c r="CI215" s="48">
        <v>0</v>
      </c>
      <c r="CJ215" s="48">
        <v>0</v>
      </c>
      <c r="CK215" s="48">
        <v>0</v>
      </c>
      <c r="CL215" s="48">
        <v>0</v>
      </c>
      <c r="CM215" s="48">
        <v>0</v>
      </c>
      <c r="CN215" s="48">
        <v>0</v>
      </c>
      <c r="CO215" s="48">
        <v>0</v>
      </c>
      <c r="CP215" s="48">
        <v>0</v>
      </c>
      <c r="CQ215" s="48">
        <v>0</v>
      </c>
      <c r="CR215" s="48">
        <v>0</v>
      </c>
      <c r="CS215" s="48">
        <v>0</v>
      </c>
      <c r="CT215" s="48">
        <v>0</v>
      </c>
      <c r="CU215" s="48">
        <v>0</v>
      </c>
      <c r="CV215" s="48">
        <v>0</v>
      </c>
      <c r="CW215" s="48">
        <v>0</v>
      </c>
      <c r="CX215" s="48">
        <v>0</v>
      </c>
      <c r="CY215" s="48">
        <v>0</v>
      </c>
      <c r="CZ215" s="48">
        <v>0</v>
      </c>
      <c r="DA215" s="48">
        <v>0</v>
      </c>
      <c r="DB215" s="48">
        <v>0</v>
      </c>
      <c r="DC215" s="48">
        <v>0</v>
      </c>
      <c r="DD215" s="48">
        <v>0</v>
      </c>
      <c r="DE215" s="48">
        <v>0</v>
      </c>
      <c r="DF215" s="48">
        <v>0</v>
      </c>
      <c r="DG215" s="48">
        <v>0</v>
      </c>
      <c r="DH215" s="48">
        <v>0</v>
      </c>
      <c r="DI215" s="48">
        <v>0</v>
      </c>
      <c r="DJ215" s="48">
        <v>0</v>
      </c>
      <c r="DK215" s="48">
        <v>0</v>
      </c>
      <c r="DL215" s="48">
        <v>0</v>
      </c>
      <c r="DM215" s="48">
        <v>0</v>
      </c>
      <c r="DN215" s="48">
        <v>0</v>
      </c>
      <c r="DO215" s="48">
        <v>0</v>
      </c>
      <c r="DP215" s="48">
        <v>0</v>
      </c>
      <c r="DQ215" s="48">
        <v>0</v>
      </c>
      <c r="DR215" s="48">
        <v>0</v>
      </c>
      <c r="DS215" s="48">
        <v>0</v>
      </c>
      <c r="DU215" s="48">
        <v>4852442</v>
      </c>
      <c r="DV215" s="48">
        <v>0</v>
      </c>
      <c r="DW215" s="48">
        <v>0</v>
      </c>
      <c r="DX215" s="48">
        <v>0</v>
      </c>
      <c r="DY215" s="48">
        <v>0</v>
      </c>
      <c r="DZ215" s="48">
        <v>286.61700000000002</v>
      </c>
      <c r="EA215" s="48">
        <v>216109</v>
      </c>
      <c r="EB215" s="48">
        <v>754</v>
      </c>
      <c r="EC215" s="48">
        <v>216109</v>
      </c>
      <c r="ED215" s="48">
        <v>0</v>
      </c>
      <c r="EE215" s="48">
        <v>4636333</v>
      </c>
      <c r="EG215" s="48">
        <v>0</v>
      </c>
      <c r="EH215" s="48">
        <v>0</v>
      </c>
      <c r="EI215" s="48">
        <v>0</v>
      </c>
      <c r="EJ215" s="48">
        <v>0</v>
      </c>
      <c r="EK215" s="48">
        <v>0</v>
      </c>
      <c r="EL215" s="48">
        <v>0</v>
      </c>
      <c r="EM215" s="48">
        <v>0</v>
      </c>
      <c r="EN215" s="48">
        <v>0</v>
      </c>
      <c r="EO215" s="48">
        <v>0</v>
      </c>
      <c r="EP215" s="48">
        <v>0</v>
      </c>
      <c r="EQ215" s="48">
        <v>0</v>
      </c>
      <c r="ER215" s="48">
        <v>0</v>
      </c>
      <c r="ES215" s="48">
        <v>0</v>
      </c>
      <c r="ET215" s="48">
        <v>0</v>
      </c>
      <c r="EU215" s="48">
        <v>0</v>
      </c>
      <c r="EV215" s="48">
        <v>0</v>
      </c>
      <c r="EW215" s="48">
        <v>0</v>
      </c>
      <c r="EX215" s="48">
        <v>5099039</v>
      </c>
      <c r="EY215" s="48">
        <v>315575</v>
      </c>
      <c r="EZ215" s="48">
        <v>5099039</v>
      </c>
      <c r="FA215" s="48">
        <v>0</v>
      </c>
      <c r="FB215" s="48">
        <v>0</v>
      </c>
      <c r="FC215" s="48">
        <v>0</v>
      </c>
      <c r="FD215" s="48">
        <v>147131</v>
      </c>
      <c r="FE215" s="48">
        <v>0</v>
      </c>
      <c r="FF215" s="48">
        <v>0</v>
      </c>
      <c r="FG215" s="48">
        <v>0</v>
      </c>
      <c r="FH215" s="48">
        <v>0</v>
      </c>
      <c r="FJ215" s="48">
        <v>0</v>
      </c>
      <c r="FK215" s="48">
        <v>0</v>
      </c>
      <c r="FL215" s="48">
        <v>0</v>
      </c>
      <c r="FM215" s="48">
        <v>0</v>
      </c>
      <c r="FO215" s="48">
        <v>0</v>
      </c>
      <c r="FP215" s="48">
        <v>0</v>
      </c>
      <c r="FQ215" s="48" t="s">
        <v>349</v>
      </c>
      <c r="FR215" s="48">
        <v>753.62099999999998</v>
      </c>
      <c r="FS215" s="48">
        <v>0</v>
      </c>
      <c r="FT215" s="48">
        <v>0</v>
      </c>
      <c r="FU215" s="48">
        <v>0</v>
      </c>
      <c r="FV215" s="48">
        <v>0</v>
      </c>
      <c r="FW215" s="48">
        <v>0</v>
      </c>
      <c r="FX215" s="48">
        <v>0</v>
      </c>
      <c r="FY215" s="48">
        <v>0</v>
      </c>
      <c r="FZ215" s="48">
        <v>0</v>
      </c>
      <c r="GA215" s="48">
        <v>0</v>
      </c>
      <c r="GB215" s="52">
        <v>5.3545445599999998E-2</v>
      </c>
      <c r="GC215" s="52">
        <v>4.68582762E-2</v>
      </c>
      <c r="GD215" s="48">
        <v>0</v>
      </c>
      <c r="GE215" s="48">
        <v>0</v>
      </c>
      <c r="GM215" s="48">
        <v>0</v>
      </c>
      <c r="GN215" s="48">
        <v>0</v>
      </c>
      <c r="GP215" s="48">
        <v>0</v>
      </c>
      <c r="GQ215" s="48">
        <v>0</v>
      </c>
      <c r="GR215" s="48">
        <v>0</v>
      </c>
      <c r="GS215" s="48">
        <v>982.75800000000004</v>
      </c>
      <c r="GT215" s="48">
        <v>5315148</v>
      </c>
      <c r="GU215" s="48">
        <v>0</v>
      </c>
      <c r="GV215" s="48">
        <v>4195031</v>
      </c>
      <c r="GW215" s="48">
        <v>0</v>
      </c>
      <c r="GX215" s="48">
        <v>0</v>
      </c>
      <c r="GY215" s="48">
        <v>0</v>
      </c>
      <c r="GZ215" s="48">
        <v>0</v>
      </c>
      <c r="HA215" s="48">
        <v>0</v>
      </c>
      <c r="HB215" s="48">
        <v>0</v>
      </c>
      <c r="HC215" s="48">
        <v>4804.7056220000004</v>
      </c>
      <c r="HD215" s="48">
        <v>748.34199999999998</v>
      </c>
      <c r="HE215" s="48">
        <v>1</v>
      </c>
      <c r="HF215" s="48">
        <v>0</v>
      </c>
      <c r="HG215" s="48">
        <v>5078</v>
      </c>
      <c r="HH215" s="48">
        <v>5078</v>
      </c>
      <c r="HI215" s="48">
        <v>1</v>
      </c>
      <c r="HJ215" s="48">
        <v>37.681049999999999</v>
      </c>
      <c r="HK215" s="48">
        <v>0</v>
      </c>
      <c r="HL215" s="48">
        <v>0</v>
      </c>
      <c r="HM215" s="48">
        <v>0</v>
      </c>
      <c r="HN215" s="48">
        <v>0</v>
      </c>
      <c r="HO215" s="48">
        <v>0</v>
      </c>
      <c r="HP215" s="48">
        <v>0</v>
      </c>
      <c r="HQ215" s="48">
        <v>0</v>
      </c>
      <c r="HR215" s="48">
        <v>0</v>
      </c>
      <c r="HS215" s="48">
        <v>0.97309000000000001</v>
      </c>
      <c r="HT215" s="48">
        <v>4721864</v>
      </c>
      <c r="HU215" s="48">
        <v>0</v>
      </c>
      <c r="HV215" s="48">
        <v>0</v>
      </c>
      <c r="HW215" s="48">
        <v>384046</v>
      </c>
      <c r="HX215" s="48">
        <v>192023</v>
      </c>
      <c r="HY215" s="48">
        <v>0</v>
      </c>
      <c r="IA215" s="48">
        <v>0</v>
      </c>
      <c r="IB215" s="48">
        <v>0</v>
      </c>
      <c r="IC215" s="48">
        <v>0</v>
      </c>
      <c r="ID215" s="48">
        <v>0</v>
      </c>
      <c r="IE215" s="48">
        <v>0</v>
      </c>
      <c r="IF215" s="48">
        <v>0</v>
      </c>
      <c r="IG215" s="48">
        <v>0</v>
      </c>
      <c r="IH215" s="48">
        <v>4195031</v>
      </c>
      <c r="II215" s="48">
        <v>216109</v>
      </c>
      <c r="IJ215" s="48">
        <v>904008</v>
      </c>
      <c r="IK215" s="48">
        <v>0</v>
      </c>
      <c r="IL215" s="48">
        <v>1120117</v>
      </c>
      <c r="IP215" s="48">
        <v>9095</v>
      </c>
      <c r="IQ215" s="48">
        <v>0</v>
      </c>
      <c r="IR215" s="48">
        <v>0</v>
      </c>
      <c r="IS215" s="48">
        <v>0</v>
      </c>
      <c r="IT215" s="48">
        <v>0</v>
      </c>
      <c r="IU215" s="48">
        <v>0</v>
      </c>
      <c r="IV215" s="48">
        <v>1</v>
      </c>
      <c r="IW215" s="48">
        <v>0</v>
      </c>
      <c r="IX215" s="48">
        <v>0</v>
      </c>
    </row>
    <row r="216" spans="1:258" s="48" customFormat="1">
      <c r="A216" s="47"/>
    </row>
    <row r="217" spans="1:258" s="48" customFormat="1">
      <c r="A217" s="47"/>
    </row>
    <row r="218" spans="1:258" s="48" customFormat="1">
      <c r="A218" s="47"/>
    </row>
    <row r="219" spans="1:258" s="48" customFormat="1">
      <c r="A219" s="47"/>
    </row>
    <row r="220" spans="1:258" s="48" customFormat="1">
      <c r="A220" s="47"/>
    </row>
    <row r="221" spans="1:258" s="48" customFormat="1">
      <c r="A221" s="47"/>
    </row>
    <row r="222" spans="1:258" s="48" customFormat="1">
      <c r="A222" s="47"/>
    </row>
    <row r="223" spans="1:258" s="48" customFormat="1">
      <c r="A223" s="47"/>
    </row>
    <row r="224" spans="1:258" s="48" customFormat="1">
      <c r="A224" s="47"/>
    </row>
    <row r="225" spans="1:1" s="48" customFormat="1">
      <c r="A225" s="47"/>
    </row>
    <row r="226" spans="1:1" s="48" customFormat="1">
      <c r="A226" s="47"/>
    </row>
    <row r="227" spans="1:1" s="48" customFormat="1">
      <c r="A227" s="47"/>
    </row>
    <row r="228" spans="1:1" s="48" customFormat="1">
      <c r="A228" s="47"/>
    </row>
    <row r="229" spans="1:1" s="48" customFormat="1">
      <c r="A229" s="47"/>
    </row>
    <row r="230" spans="1:1" s="48" customFormat="1">
      <c r="A230" s="47"/>
    </row>
    <row r="231" spans="1:1" s="48" customFormat="1">
      <c r="A231" s="47"/>
    </row>
    <row r="232" spans="1:1" s="48" customFormat="1">
      <c r="A232" s="47"/>
    </row>
    <row r="233" spans="1:1" s="48" customFormat="1">
      <c r="A233" s="47"/>
    </row>
    <row r="234" spans="1:1" s="48" customFormat="1">
      <c r="A234" s="47"/>
    </row>
    <row r="235" spans="1:1" s="48" customFormat="1">
      <c r="A235" s="47"/>
    </row>
    <row r="236" spans="1:1" s="48" customFormat="1">
      <c r="A236" s="47"/>
    </row>
    <row r="237" spans="1:1" s="48" customFormat="1">
      <c r="A237" s="47"/>
    </row>
    <row r="238" spans="1:1" s="48" customFormat="1">
      <c r="A238" s="47"/>
    </row>
    <row r="239" spans="1:1" s="48" customFormat="1">
      <c r="A239" s="47"/>
    </row>
    <row r="240" spans="1:1" s="48" customFormat="1">
      <c r="A240" s="47"/>
    </row>
    <row r="241" spans="1:1" s="48" customFormat="1">
      <c r="A241" s="47"/>
    </row>
    <row r="242" spans="1:1" s="48" customFormat="1">
      <c r="A242" s="47"/>
    </row>
    <row r="243" spans="1:1" s="48" customFormat="1">
      <c r="A243" s="47"/>
    </row>
    <row r="244" spans="1:1" s="48" customFormat="1">
      <c r="A244" s="47"/>
    </row>
    <row r="245" spans="1:1" s="48" customFormat="1">
      <c r="A245" s="47"/>
    </row>
    <row r="246" spans="1:1" s="48" customFormat="1">
      <c r="A246" s="47"/>
    </row>
    <row r="247" spans="1:1" s="48" customFormat="1">
      <c r="A247" s="47"/>
    </row>
    <row r="248" spans="1:1" s="48" customFormat="1">
      <c r="A248" s="47"/>
    </row>
    <row r="249" spans="1:1" s="48" customFormat="1">
      <c r="A249" s="47"/>
    </row>
    <row r="250" spans="1:1" s="48" customFormat="1">
      <c r="A250" s="47"/>
    </row>
    <row r="251" spans="1:1" s="48" customFormat="1">
      <c r="A251" s="47"/>
    </row>
    <row r="252" spans="1:1" s="48" customFormat="1">
      <c r="A252" s="47"/>
    </row>
    <row r="253" spans="1:1" s="48" customFormat="1">
      <c r="A253" s="47"/>
    </row>
    <row r="254" spans="1:1" s="48" customFormat="1">
      <c r="A254" s="47"/>
    </row>
    <row r="255" spans="1:1" s="48" customFormat="1">
      <c r="A255" s="47"/>
    </row>
    <row r="256" spans="1:1" s="48" customFormat="1">
      <c r="A256" s="47"/>
    </row>
    <row r="257" spans="1:1" s="48" customFormat="1">
      <c r="A257" s="47"/>
    </row>
    <row r="258" spans="1:1" s="48" customFormat="1">
      <c r="A258" s="47"/>
    </row>
    <row r="259" spans="1:1" s="48" customFormat="1">
      <c r="A259" s="47"/>
    </row>
    <row r="260" spans="1:1" s="48" customFormat="1">
      <c r="A260" s="47"/>
    </row>
    <row r="261" spans="1:1" s="48" customFormat="1">
      <c r="A261" s="47"/>
    </row>
    <row r="262" spans="1:1" s="48" customFormat="1">
      <c r="A262" s="47"/>
    </row>
    <row r="263" spans="1:1" s="48" customFormat="1">
      <c r="A263" s="47"/>
    </row>
    <row r="264" spans="1:1" s="48" customFormat="1">
      <c r="A264" s="47"/>
    </row>
    <row r="265" spans="1:1" s="48" customFormat="1">
      <c r="A265" s="47"/>
    </row>
    <row r="266" spans="1:1" s="48" customFormat="1">
      <c r="A266" s="47"/>
    </row>
    <row r="267" spans="1:1" s="48" customFormat="1">
      <c r="A267" s="47"/>
    </row>
    <row r="268" spans="1:1" s="48" customFormat="1">
      <c r="A268" s="47"/>
    </row>
    <row r="269" spans="1:1" s="48" customFormat="1">
      <c r="A269" s="47"/>
    </row>
    <row r="270" spans="1:1" s="48" customFormat="1">
      <c r="A270" s="47"/>
    </row>
    <row r="271" spans="1:1" s="48" customFormat="1">
      <c r="A271" s="47"/>
    </row>
    <row r="272" spans="1:1" s="48" customFormat="1">
      <c r="A272" s="47"/>
    </row>
    <row r="273" spans="1:1" s="48" customFormat="1">
      <c r="A273" s="47"/>
    </row>
    <row r="274" spans="1:1" s="48" customFormat="1">
      <c r="A274" s="47"/>
    </row>
    <row r="275" spans="1:1" s="48" customFormat="1">
      <c r="A275" s="47"/>
    </row>
    <row r="276" spans="1:1" s="48" customFormat="1">
      <c r="A276" s="47"/>
    </row>
    <row r="277" spans="1:1" s="48" customFormat="1">
      <c r="A277" s="47"/>
    </row>
    <row r="278" spans="1:1" s="48" customFormat="1">
      <c r="A278" s="47"/>
    </row>
    <row r="279" spans="1:1" s="48" customFormat="1">
      <c r="A279" s="47"/>
    </row>
    <row r="280" spans="1:1" s="48" customFormat="1">
      <c r="A280" s="47"/>
    </row>
    <row r="281" spans="1:1" s="48" customFormat="1">
      <c r="A281" s="47"/>
    </row>
    <row r="282" spans="1:1" s="48" customFormat="1">
      <c r="A282" s="47"/>
    </row>
    <row r="283" spans="1:1" s="48" customFormat="1">
      <c r="A283" s="47"/>
    </row>
    <row r="284" spans="1:1" s="48" customFormat="1">
      <c r="A284" s="47"/>
    </row>
    <row r="285" spans="1:1" s="48" customFormat="1">
      <c r="A285" s="47"/>
    </row>
    <row r="286" spans="1:1" s="48" customFormat="1">
      <c r="A286" s="47"/>
    </row>
    <row r="287" spans="1:1" s="48" customFormat="1">
      <c r="A287" s="47"/>
    </row>
    <row r="288" spans="1:1" s="48" customFormat="1">
      <c r="A288" s="47"/>
    </row>
    <row r="289" spans="1:1" s="48" customFormat="1">
      <c r="A289" s="47"/>
    </row>
    <row r="290" spans="1:1" s="48" customFormat="1">
      <c r="A290" s="47"/>
    </row>
    <row r="291" spans="1:1" s="48" customFormat="1">
      <c r="A291" s="47"/>
    </row>
    <row r="292" spans="1:1" s="48" customFormat="1">
      <c r="A292" s="47"/>
    </row>
    <row r="293" spans="1:1" s="48" customFormat="1">
      <c r="A293" s="47"/>
    </row>
    <row r="294" spans="1:1" s="48" customFormat="1">
      <c r="A294" s="47"/>
    </row>
    <row r="295" spans="1:1" s="48" customFormat="1">
      <c r="A295" s="47"/>
    </row>
    <row r="296" spans="1:1" s="48" customFormat="1">
      <c r="A296" s="47"/>
    </row>
    <row r="297" spans="1:1" s="48" customFormat="1">
      <c r="A297" s="47"/>
    </row>
    <row r="298" spans="1:1" s="48" customFormat="1">
      <c r="A298" s="47"/>
    </row>
    <row r="299" spans="1:1" s="48" customFormat="1">
      <c r="A299" s="47"/>
    </row>
    <row r="300" spans="1:1" s="48" customFormat="1">
      <c r="A300" s="47"/>
    </row>
    <row r="301" spans="1:1" s="48" customFormat="1">
      <c r="A301" s="47"/>
    </row>
    <row r="302" spans="1:1" s="48" customFormat="1">
      <c r="A302" s="47"/>
    </row>
    <row r="303" spans="1:1" s="48" customFormat="1">
      <c r="A303" s="47"/>
    </row>
    <row r="304" spans="1:1" s="48" customFormat="1">
      <c r="A304" s="47"/>
    </row>
    <row r="305" spans="1:1" s="48" customFormat="1">
      <c r="A305" s="47"/>
    </row>
    <row r="306" spans="1:1" s="48" customFormat="1">
      <c r="A306" s="47"/>
    </row>
    <row r="307" spans="1:1" s="48" customFormat="1">
      <c r="A307" s="47"/>
    </row>
    <row r="308" spans="1:1" s="48" customFormat="1">
      <c r="A308" s="47"/>
    </row>
    <row r="309" spans="1:1" s="48" customFormat="1">
      <c r="A309" s="47"/>
    </row>
    <row r="310" spans="1:1" s="48" customFormat="1">
      <c r="A310" s="47"/>
    </row>
    <row r="311" spans="1:1" s="48" customFormat="1">
      <c r="A311" s="47"/>
    </row>
    <row r="312" spans="1:1" s="48" customFormat="1">
      <c r="A312" s="47"/>
    </row>
    <row r="313" spans="1:1" s="48" customFormat="1">
      <c r="A313" s="47"/>
    </row>
    <row r="314" spans="1:1" s="48" customFormat="1">
      <c r="A314" s="47"/>
    </row>
    <row r="315" spans="1:1" s="48" customFormat="1">
      <c r="A315" s="47"/>
    </row>
    <row r="316" spans="1:1" s="48" customFormat="1">
      <c r="A316" s="47"/>
    </row>
    <row r="317" spans="1:1" s="48" customFormat="1">
      <c r="A317" s="47"/>
    </row>
    <row r="318" spans="1:1" s="48" customFormat="1">
      <c r="A318" s="47"/>
    </row>
    <row r="319" spans="1:1" s="48" customFormat="1">
      <c r="A319" s="47"/>
    </row>
    <row r="320" spans="1:1" s="48" customFormat="1">
      <c r="A320" s="47"/>
    </row>
    <row r="321" spans="1:1" s="48" customFormat="1">
      <c r="A321" s="47"/>
    </row>
    <row r="322" spans="1:1" s="48" customFormat="1">
      <c r="A322" s="47"/>
    </row>
    <row r="323" spans="1:1" s="48" customFormat="1">
      <c r="A323" s="47"/>
    </row>
    <row r="324" spans="1:1" s="48" customFormat="1">
      <c r="A324" s="47"/>
    </row>
    <row r="325" spans="1:1" s="48" customFormat="1">
      <c r="A325" s="47"/>
    </row>
    <row r="326" spans="1:1" s="48" customFormat="1">
      <c r="A326" s="47"/>
    </row>
    <row r="327" spans="1:1" s="48" customFormat="1">
      <c r="A327" s="47"/>
    </row>
    <row r="328" spans="1:1" s="48" customFormat="1">
      <c r="A328" s="47"/>
    </row>
    <row r="329" spans="1:1" s="48" customFormat="1">
      <c r="A329" s="47"/>
    </row>
    <row r="330" spans="1:1" s="48" customFormat="1">
      <c r="A330" s="47"/>
    </row>
    <row r="331" spans="1:1" s="48" customFormat="1">
      <c r="A331" s="47"/>
    </row>
    <row r="332" spans="1:1" s="48" customFormat="1">
      <c r="A332" s="47"/>
    </row>
    <row r="333" spans="1:1" s="48" customFormat="1">
      <c r="A333" s="47"/>
    </row>
    <row r="334" spans="1:1" s="48" customFormat="1">
      <c r="A334" s="47"/>
    </row>
    <row r="335" spans="1:1" s="48" customFormat="1">
      <c r="A335" s="47"/>
    </row>
    <row r="336" spans="1:1" s="48" customFormat="1">
      <c r="A336" s="47"/>
    </row>
    <row r="337" spans="1:1" s="48" customFormat="1">
      <c r="A337" s="47"/>
    </row>
    <row r="338" spans="1:1" s="48" customFormat="1">
      <c r="A338" s="47"/>
    </row>
    <row r="339" spans="1:1" s="48" customFormat="1">
      <c r="A339" s="47"/>
    </row>
    <row r="340" spans="1:1" s="48" customFormat="1">
      <c r="A340" s="47"/>
    </row>
    <row r="341" spans="1:1" s="48" customFormat="1">
      <c r="A341" s="47"/>
    </row>
    <row r="342" spans="1:1" s="48" customFormat="1">
      <c r="A342" s="47"/>
    </row>
    <row r="343" spans="1:1" s="48" customFormat="1">
      <c r="A343" s="47"/>
    </row>
    <row r="344" spans="1:1" s="48" customFormat="1">
      <c r="A344" s="47"/>
    </row>
    <row r="345" spans="1:1" s="48" customFormat="1">
      <c r="A345" s="47"/>
    </row>
    <row r="346" spans="1:1" s="48" customFormat="1">
      <c r="A346" s="47"/>
    </row>
    <row r="347" spans="1:1" s="48" customFormat="1">
      <c r="A347" s="47"/>
    </row>
    <row r="348" spans="1:1" s="48" customFormat="1">
      <c r="A348" s="47"/>
    </row>
    <row r="349" spans="1:1" s="48" customFormat="1">
      <c r="A349" s="47"/>
    </row>
    <row r="350" spans="1:1" s="48" customFormat="1">
      <c r="A350" s="47"/>
    </row>
    <row r="351" spans="1:1" s="48" customFormat="1">
      <c r="A351" s="47"/>
    </row>
    <row r="352" spans="1:1" s="48" customFormat="1">
      <c r="A352" s="47"/>
    </row>
    <row r="353" spans="1:1" s="48" customFormat="1">
      <c r="A353" s="47"/>
    </row>
    <row r="354" spans="1:1" s="48" customFormat="1">
      <c r="A354" s="47"/>
    </row>
    <row r="355" spans="1:1" s="48" customFormat="1">
      <c r="A355" s="47"/>
    </row>
    <row r="356" spans="1:1" s="48" customFormat="1">
      <c r="A356" s="47"/>
    </row>
    <row r="357" spans="1:1" s="48" customFormat="1">
      <c r="A357" s="47"/>
    </row>
    <row r="358" spans="1:1" s="48" customFormat="1">
      <c r="A358" s="47"/>
    </row>
    <row r="359" spans="1:1" s="48" customFormat="1">
      <c r="A359" s="47"/>
    </row>
    <row r="360" spans="1:1" s="48" customFormat="1">
      <c r="A360" s="47"/>
    </row>
    <row r="361" spans="1:1" s="48" customFormat="1">
      <c r="A361" s="47"/>
    </row>
    <row r="362" spans="1:1" s="48" customFormat="1">
      <c r="A362" s="47"/>
    </row>
    <row r="363" spans="1:1" s="48" customFormat="1">
      <c r="A363" s="47"/>
    </row>
    <row r="364" spans="1:1" s="48" customFormat="1">
      <c r="A364" s="47"/>
    </row>
    <row r="365" spans="1:1" s="48" customFormat="1">
      <c r="A365" s="47"/>
    </row>
    <row r="366" spans="1:1" s="48" customFormat="1">
      <c r="A366" s="47"/>
    </row>
    <row r="367" spans="1:1" s="48" customFormat="1">
      <c r="A367" s="47"/>
    </row>
    <row r="368" spans="1:1" s="48" customFormat="1">
      <c r="A368" s="47"/>
    </row>
    <row r="369" spans="1:1" s="48" customFormat="1">
      <c r="A369" s="47"/>
    </row>
    <row r="370" spans="1:1" s="48" customFormat="1">
      <c r="A370" s="47"/>
    </row>
    <row r="371" spans="1:1" s="48" customFormat="1">
      <c r="A371" s="47"/>
    </row>
    <row r="372" spans="1:1" s="48" customFormat="1">
      <c r="A372" s="47"/>
    </row>
    <row r="373" spans="1:1" s="48" customFormat="1">
      <c r="A373" s="47"/>
    </row>
    <row r="374" spans="1:1" s="48" customFormat="1">
      <c r="A374" s="47"/>
    </row>
    <row r="375" spans="1:1" s="48" customFormat="1">
      <c r="A375" s="47"/>
    </row>
    <row r="376" spans="1:1" s="48" customFormat="1">
      <c r="A376" s="47"/>
    </row>
    <row r="377" spans="1:1" s="48" customFormat="1">
      <c r="A377" s="47"/>
    </row>
    <row r="378" spans="1:1" s="48" customFormat="1">
      <c r="A378" s="47"/>
    </row>
    <row r="379" spans="1:1" s="48" customFormat="1">
      <c r="A379" s="47"/>
    </row>
    <row r="380" spans="1:1" s="48" customFormat="1">
      <c r="A380" s="47"/>
    </row>
    <row r="381" spans="1:1" s="48" customFormat="1">
      <c r="A381" s="47"/>
    </row>
    <row r="382" spans="1:1" s="48" customFormat="1">
      <c r="A382" s="47"/>
    </row>
    <row r="383" spans="1:1" s="48" customFormat="1">
      <c r="A383" s="47"/>
    </row>
    <row r="384" spans="1:1" s="48" customFormat="1">
      <c r="A384" s="47"/>
    </row>
    <row r="385" spans="1:1" s="48" customFormat="1">
      <c r="A385" s="47"/>
    </row>
    <row r="386" spans="1:1" s="48" customFormat="1">
      <c r="A386" s="47"/>
    </row>
    <row r="387" spans="1:1" s="48" customFormat="1">
      <c r="A387" s="47"/>
    </row>
    <row r="388" spans="1:1" s="48" customFormat="1">
      <c r="A388" s="47"/>
    </row>
    <row r="389" spans="1:1" s="48" customFormat="1">
      <c r="A389" s="47"/>
    </row>
    <row r="390" spans="1:1" s="48" customFormat="1">
      <c r="A390" s="47"/>
    </row>
    <row r="391" spans="1:1" s="48" customFormat="1">
      <c r="A391" s="47"/>
    </row>
    <row r="392" spans="1:1" s="48" customFormat="1">
      <c r="A392" s="47"/>
    </row>
    <row r="393" spans="1:1" s="48" customFormat="1">
      <c r="A393" s="47"/>
    </row>
    <row r="394" spans="1:1" s="48" customFormat="1">
      <c r="A394" s="47"/>
    </row>
    <row r="395" spans="1:1" s="48" customFormat="1">
      <c r="A395" s="47"/>
    </row>
    <row r="396" spans="1:1" s="48" customFormat="1">
      <c r="A396" s="47"/>
    </row>
    <row r="397" spans="1:1" s="48" customFormat="1">
      <c r="A397" s="47"/>
    </row>
    <row r="398" spans="1:1" s="48" customFormat="1">
      <c r="A398" s="47"/>
    </row>
    <row r="399" spans="1:1" s="48" customFormat="1">
      <c r="A399" s="47"/>
    </row>
    <row r="400" spans="1:1" s="48" customFormat="1">
      <c r="A400" s="47"/>
    </row>
    <row r="401" spans="1:1" s="48" customFormat="1">
      <c r="A401" s="47"/>
    </row>
    <row r="402" spans="1:1" s="48" customFormat="1">
      <c r="A402" s="47"/>
    </row>
    <row r="403" spans="1:1" s="48" customFormat="1">
      <c r="A403" s="47"/>
    </row>
    <row r="404" spans="1:1" s="48" customFormat="1">
      <c r="A404" s="47"/>
    </row>
    <row r="405" spans="1:1" s="48" customFormat="1">
      <c r="A405" s="47"/>
    </row>
    <row r="406" spans="1:1" s="48" customFormat="1">
      <c r="A406" s="47"/>
    </row>
    <row r="407" spans="1:1" s="48" customFormat="1">
      <c r="A407" s="47"/>
    </row>
    <row r="408" spans="1:1" s="48" customFormat="1">
      <c r="A408" s="47"/>
    </row>
    <row r="409" spans="1:1" s="48" customFormat="1">
      <c r="A409" s="47"/>
    </row>
    <row r="410" spans="1:1" s="48" customFormat="1">
      <c r="A410" s="47"/>
    </row>
    <row r="411" spans="1:1" s="48" customFormat="1">
      <c r="A411" s="47"/>
    </row>
    <row r="412" spans="1:1" s="48" customFormat="1">
      <c r="A412" s="47"/>
    </row>
    <row r="413" spans="1:1" s="48" customFormat="1">
      <c r="A413" s="47"/>
    </row>
    <row r="414" spans="1:1" s="48" customFormat="1">
      <c r="A414" s="47"/>
    </row>
    <row r="415" spans="1:1" s="48" customFormat="1">
      <c r="A415" s="47"/>
    </row>
    <row r="416" spans="1:1" s="48" customFormat="1">
      <c r="A416" s="47"/>
    </row>
    <row r="417" spans="1:1" s="48" customFormat="1">
      <c r="A417" s="47"/>
    </row>
    <row r="418" spans="1:1" s="48" customFormat="1">
      <c r="A418" s="47"/>
    </row>
    <row r="419" spans="1:1" s="48" customFormat="1">
      <c r="A419" s="47"/>
    </row>
    <row r="420" spans="1:1" s="48" customFormat="1">
      <c r="A420" s="47"/>
    </row>
    <row r="421" spans="1:1" s="48" customFormat="1">
      <c r="A421" s="47"/>
    </row>
    <row r="422" spans="1:1" s="48" customFormat="1">
      <c r="A422" s="47"/>
    </row>
    <row r="423" spans="1:1" s="48" customFormat="1">
      <c r="A423" s="47"/>
    </row>
    <row r="424" spans="1:1" s="48" customFormat="1">
      <c r="A424" s="47"/>
    </row>
    <row r="425" spans="1:1" s="48" customFormat="1">
      <c r="A425" s="47"/>
    </row>
    <row r="426" spans="1:1" s="48" customFormat="1">
      <c r="A426" s="47"/>
    </row>
    <row r="427" spans="1:1" s="48" customFormat="1">
      <c r="A427" s="47"/>
    </row>
    <row r="428" spans="1:1" s="48" customFormat="1">
      <c r="A428" s="47"/>
    </row>
    <row r="429" spans="1:1" s="48" customFormat="1">
      <c r="A429" s="47"/>
    </row>
    <row r="430" spans="1:1" s="48" customFormat="1">
      <c r="A430" s="47"/>
    </row>
    <row r="431" spans="1:1" s="48" customFormat="1">
      <c r="A431" s="47"/>
    </row>
    <row r="432" spans="1:1" s="48" customFormat="1">
      <c r="A432" s="47"/>
    </row>
    <row r="433" spans="1:1" s="48" customFormat="1">
      <c r="A433" s="47"/>
    </row>
    <row r="434" spans="1:1" s="48" customFormat="1">
      <c r="A434" s="47"/>
    </row>
    <row r="435" spans="1:1" s="48" customFormat="1">
      <c r="A435" s="47"/>
    </row>
    <row r="436" spans="1:1" s="48" customFormat="1">
      <c r="A436" s="47"/>
    </row>
    <row r="437" spans="1:1" s="48" customFormat="1">
      <c r="A437" s="47"/>
    </row>
    <row r="438" spans="1:1" s="48" customFormat="1">
      <c r="A438" s="47"/>
    </row>
    <row r="439" spans="1:1" s="48" customFormat="1">
      <c r="A439" s="47"/>
    </row>
    <row r="440" spans="1:1" s="48" customFormat="1">
      <c r="A440" s="47"/>
    </row>
    <row r="441" spans="1:1" s="48" customFormat="1">
      <c r="A441" s="47"/>
    </row>
    <row r="442" spans="1:1" s="48" customFormat="1">
      <c r="A442" s="47"/>
    </row>
    <row r="443" spans="1:1" s="48" customFormat="1">
      <c r="A443" s="47"/>
    </row>
    <row r="444" spans="1:1" s="48" customFormat="1">
      <c r="A444" s="47"/>
    </row>
    <row r="445" spans="1:1" s="48" customFormat="1">
      <c r="A445" s="47"/>
    </row>
    <row r="446" spans="1:1" s="48" customFormat="1">
      <c r="A446" s="47"/>
    </row>
    <row r="447" spans="1:1" s="48" customFormat="1">
      <c r="A447" s="47"/>
    </row>
    <row r="448" spans="1:1" s="48" customFormat="1">
      <c r="A448" s="47"/>
    </row>
    <row r="449" spans="1:1" s="48" customFormat="1">
      <c r="A449" s="47"/>
    </row>
    <row r="450" spans="1:1" s="48" customFormat="1">
      <c r="A450" s="47"/>
    </row>
    <row r="451" spans="1:1" s="48" customFormat="1">
      <c r="A451" s="47"/>
    </row>
    <row r="452" spans="1:1" s="48" customFormat="1">
      <c r="A452" s="47"/>
    </row>
    <row r="453" spans="1:1" s="48" customFormat="1">
      <c r="A453" s="47"/>
    </row>
    <row r="454" spans="1:1" s="48" customFormat="1">
      <c r="A454" s="47"/>
    </row>
    <row r="455" spans="1:1" s="48" customFormat="1">
      <c r="A455" s="47"/>
    </row>
    <row r="456" spans="1:1" s="48" customFormat="1">
      <c r="A456" s="47"/>
    </row>
    <row r="457" spans="1:1" s="48" customFormat="1">
      <c r="A457" s="47"/>
    </row>
    <row r="458" spans="1:1" s="48" customFormat="1">
      <c r="A458" s="47"/>
    </row>
    <row r="459" spans="1:1" s="48" customFormat="1">
      <c r="A459" s="47"/>
    </row>
    <row r="460" spans="1:1" s="48" customFormat="1">
      <c r="A460" s="47"/>
    </row>
    <row r="461" spans="1:1" s="48" customFormat="1">
      <c r="A461" s="47"/>
    </row>
    <row r="462" spans="1:1" s="48" customFormat="1">
      <c r="A462" s="47"/>
    </row>
    <row r="463" spans="1:1" s="48" customFormat="1">
      <c r="A463" s="47"/>
    </row>
    <row r="464" spans="1:1" s="48" customFormat="1">
      <c r="A464" s="47"/>
    </row>
    <row r="465" spans="1:1" s="48" customFormat="1">
      <c r="A465" s="47"/>
    </row>
    <row r="466" spans="1:1" s="48" customFormat="1">
      <c r="A466" s="47"/>
    </row>
    <row r="467" spans="1:1" s="48" customFormat="1">
      <c r="A467" s="47"/>
    </row>
    <row r="468" spans="1:1" s="48" customFormat="1">
      <c r="A468" s="47"/>
    </row>
    <row r="469" spans="1:1" s="48" customFormat="1">
      <c r="A469" s="47"/>
    </row>
    <row r="470" spans="1:1" s="48" customFormat="1">
      <c r="A470" s="47"/>
    </row>
    <row r="471" spans="1:1" s="48" customFormat="1">
      <c r="A471" s="47"/>
    </row>
    <row r="472" spans="1:1" s="48" customFormat="1">
      <c r="A472" s="47"/>
    </row>
    <row r="473" spans="1:1" s="48" customFormat="1">
      <c r="A473" s="47"/>
    </row>
    <row r="474" spans="1:1" s="48" customFormat="1">
      <c r="A474" s="47"/>
    </row>
    <row r="475" spans="1:1" s="48" customFormat="1">
      <c r="A475" s="47"/>
    </row>
    <row r="476" spans="1:1" s="48" customFormat="1">
      <c r="A476" s="47"/>
    </row>
    <row r="477" spans="1:1" s="48" customFormat="1">
      <c r="A477" s="47"/>
    </row>
    <row r="478" spans="1:1" s="48" customFormat="1">
      <c r="A478" s="47"/>
    </row>
    <row r="479" spans="1:1" s="48" customFormat="1">
      <c r="A479" s="47"/>
    </row>
    <row r="480" spans="1:1" s="48" customFormat="1">
      <c r="A480" s="47"/>
    </row>
    <row r="481" spans="1:1" s="48" customFormat="1">
      <c r="A481" s="47"/>
    </row>
    <row r="482" spans="1:1" s="48" customFormat="1">
      <c r="A482" s="47"/>
    </row>
    <row r="483" spans="1:1" s="48" customFormat="1">
      <c r="A483" s="47"/>
    </row>
    <row r="484" spans="1:1" s="48" customFormat="1">
      <c r="A484" s="47"/>
    </row>
    <row r="485" spans="1:1" s="48" customFormat="1">
      <c r="A485" s="47"/>
    </row>
    <row r="486" spans="1:1" s="48" customFormat="1">
      <c r="A486" s="47"/>
    </row>
    <row r="487" spans="1:1" s="48" customFormat="1">
      <c r="A487" s="47"/>
    </row>
    <row r="488" spans="1:1" s="48" customFormat="1">
      <c r="A488" s="47"/>
    </row>
    <row r="489" spans="1:1" s="48" customFormat="1">
      <c r="A489" s="47"/>
    </row>
    <row r="490" spans="1:1" s="48" customFormat="1">
      <c r="A490" s="47"/>
    </row>
    <row r="491" spans="1:1" s="48" customFormat="1">
      <c r="A491" s="47"/>
    </row>
    <row r="492" spans="1:1" s="48" customFormat="1">
      <c r="A492" s="47"/>
    </row>
    <row r="493" spans="1:1" s="48" customFormat="1">
      <c r="A493" s="47"/>
    </row>
    <row r="494" spans="1:1" s="48" customFormat="1">
      <c r="A494" s="47"/>
    </row>
    <row r="495" spans="1:1" s="48" customFormat="1">
      <c r="A495" s="47"/>
    </row>
    <row r="496" spans="1:1" s="48" customFormat="1">
      <c r="A496" s="47"/>
    </row>
    <row r="497" spans="1:1" s="48" customFormat="1">
      <c r="A497" s="47"/>
    </row>
    <row r="498" spans="1:1" s="48" customFormat="1">
      <c r="A498" s="47"/>
    </row>
    <row r="499" spans="1:1" s="48" customFormat="1">
      <c r="A499" s="47"/>
    </row>
    <row r="500" spans="1:1" s="48" customFormat="1">
      <c r="A500" s="47"/>
    </row>
    <row r="501" spans="1:1" s="48" customFormat="1">
      <c r="A501" s="47"/>
    </row>
    <row r="502" spans="1:1" s="48" customFormat="1">
      <c r="A502" s="47"/>
    </row>
    <row r="503" spans="1:1" s="48" customFormat="1">
      <c r="A503" s="47"/>
    </row>
    <row r="504" spans="1:1" s="48" customFormat="1">
      <c r="A504" s="47"/>
    </row>
    <row r="505" spans="1:1" s="48" customFormat="1">
      <c r="A505" s="47"/>
    </row>
    <row r="506" spans="1:1" s="48" customFormat="1">
      <c r="A506" s="47"/>
    </row>
    <row r="507" spans="1:1" s="48" customFormat="1">
      <c r="A507" s="47"/>
    </row>
    <row r="508" spans="1:1" s="48" customFormat="1">
      <c r="A508" s="47"/>
    </row>
    <row r="509" spans="1:1" s="48" customFormat="1">
      <c r="A509" s="47"/>
    </row>
    <row r="510" spans="1:1" s="48" customFormat="1">
      <c r="A510" s="47"/>
    </row>
    <row r="511" spans="1:1" s="48" customFormat="1">
      <c r="A511" s="47"/>
    </row>
    <row r="512" spans="1:1" s="48" customFormat="1">
      <c r="A512" s="47"/>
    </row>
    <row r="513" spans="1:1" s="48" customFormat="1">
      <c r="A513" s="47"/>
    </row>
    <row r="514" spans="1:1" s="48" customFormat="1">
      <c r="A514" s="47"/>
    </row>
    <row r="515" spans="1:1" s="48" customFormat="1">
      <c r="A515" s="47"/>
    </row>
    <row r="516" spans="1:1" s="48" customFormat="1">
      <c r="A516" s="47"/>
    </row>
    <row r="517" spans="1:1" s="48" customFormat="1">
      <c r="A517" s="47"/>
    </row>
    <row r="518" spans="1:1" s="48" customFormat="1">
      <c r="A518" s="47"/>
    </row>
    <row r="519" spans="1:1" s="48" customFormat="1">
      <c r="A519" s="47"/>
    </row>
    <row r="520" spans="1:1" s="48" customFormat="1">
      <c r="A520" s="47"/>
    </row>
    <row r="521" spans="1:1" s="48" customFormat="1">
      <c r="A521" s="47"/>
    </row>
    <row r="522" spans="1:1" s="48" customFormat="1">
      <c r="A522" s="47"/>
    </row>
    <row r="523" spans="1:1" s="48" customFormat="1">
      <c r="A523" s="47"/>
    </row>
    <row r="524" spans="1:1" s="48" customFormat="1">
      <c r="A524" s="47"/>
    </row>
    <row r="525" spans="1:1" s="48" customFormat="1">
      <c r="A525" s="47"/>
    </row>
    <row r="526" spans="1:1" s="48" customFormat="1">
      <c r="A526" s="47"/>
    </row>
    <row r="527" spans="1:1" s="48" customFormat="1">
      <c r="A527" s="47"/>
    </row>
    <row r="528" spans="1:1" s="48" customFormat="1">
      <c r="A528" s="47"/>
    </row>
    <row r="529" spans="1:1" s="48" customFormat="1">
      <c r="A529" s="47"/>
    </row>
    <row r="530" spans="1:1" s="48" customFormat="1">
      <c r="A530" s="47"/>
    </row>
    <row r="531" spans="1:1" s="48" customFormat="1">
      <c r="A531" s="47"/>
    </row>
    <row r="532" spans="1:1" s="48" customFormat="1">
      <c r="A532" s="47"/>
    </row>
    <row r="533" spans="1:1" s="48" customFormat="1">
      <c r="A533" s="47"/>
    </row>
    <row r="534" spans="1:1" s="48" customFormat="1">
      <c r="A534" s="47"/>
    </row>
    <row r="535" spans="1:1" s="48" customFormat="1">
      <c r="A535" s="47"/>
    </row>
    <row r="536" spans="1:1" s="48" customFormat="1">
      <c r="A536" s="47"/>
    </row>
    <row r="537" spans="1:1" s="48" customFormat="1">
      <c r="A537" s="47"/>
    </row>
    <row r="538" spans="1:1" s="48" customFormat="1">
      <c r="A538" s="47"/>
    </row>
    <row r="539" spans="1:1" s="48" customFormat="1">
      <c r="A539" s="47"/>
    </row>
    <row r="540" spans="1:1" s="48" customFormat="1">
      <c r="A540" s="47"/>
    </row>
    <row r="541" spans="1:1" s="48" customFormat="1">
      <c r="A541" s="47"/>
    </row>
    <row r="542" spans="1:1" s="48" customFormat="1">
      <c r="A542" s="47"/>
    </row>
    <row r="543" spans="1:1" s="48" customFormat="1">
      <c r="A543" s="47"/>
    </row>
    <row r="544" spans="1:1" s="48" customFormat="1">
      <c r="A544" s="47"/>
    </row>
    <row r="545" spans="1:1" s="48" customFormat="1">
      <c r="A545" s="47"/>
    </row>
    <row r="546" spans="1:1" s="48" customFormat="1">
      <c r="A546" s="47"/>
    </row>
    <row r="547" spans="1:1" s="48" customFormat="1">
      <c r="A547" s="47"/>
    </row>
    <row r="548" spans="1:1" s="48" customFormat="1">
      <c r="A548" s="47"/>
    </row>
    <row r="549" spans="1:1" s="48" customFormat="1">
      <c r="A549" s="47"/>
    </row>
    <row r="550" spans="1:1" s="48" customFormat="1">
      <c r="A550" s="47"/>
    </row>
    <row r="551" spans="1:1" s="48" customFormat="1">
      <c r="A551" s="47"/>
    </row>
    <row r="552" spans="1:1" s="48" customFormat="1">
      <c r="A552" s="47"/>
    </row>
    <row r="553" spans="1:1" s="48" customFormat="1">
      <c r="A553" s="47"/>
    </row>
    <row r="554" spans="1:1" s="48" customFormat="1">
      <c r="A554" s="47"/>
    </row>
    <row r="555" spans="1:1" s="48" customFormat="1">
      <c r="A555" s="47"/>
    </row>
    <row r="556" spans="1:1" s="48" customFormat="1">
      <c r="A556" s="47"/>
    </row>
    <row r="557" spans="1:1" s="48" customFormat="1">
      <c r="A557" s="47"/>
    </row>
    <row r="558" spans="1:1" s="48" customFormat="1">
      <c r="A558" s="47"/>
    </row>
    <row r="559" spans="1:1" s="48" customFormat="1">
      <c r="A559" s="47"/>
    </row>
    <row r="560" spans="1:1" s="48" customFormat="1">
      <c r="A560" s="47"/>
    </row>
    <row r="561" spans="1:1" s="48" customFormat="1">
      <c r="A561" s="47"/>
    </row>
    <row r="562" spans="1:1" s="48" customFormat="1">
      <c r="A562" s="47"/>
    </row>
    <row r="563" spans="1:1" s="48" customFormat="1">
      <c r="A563" s="47"/>
    </row>
    <row r="564" spans="1:1" s="48" customFormat="1">
      <c r="A564" s="47"/>
    </row>
    <row r="565" spans="1:1" s="48" customFormat="1">
      <c r="A565" s="47"/>
    </row>
    <row r="566" spans="1:1" s="48" customFormat="1">
      <c r="A566" s="47"/>
    </row>
    <row r="567" spans="1:1" s="48" customFormat="1">
      <c r="A567" s="47"/>
    </row>
    <row r="568" spans="1:1" s="48" customFormat="1">
      <c r="A568" s="47"/>
    </row>
    <row r="569" spans="1:1" s="48" customFormat="1">
      <c r="A569" s="47"/>
    </row>
    <row r="570" spans="1:1" s="48" customFormat="1">
      <c r="A570" s="47"/>
    </row>
    <row r="571" spans="1:1" s="48" customFormat="1">
      <c r="A571" s="47"/>
    </row>
    <row r="572" spans="1:1" s="48" customFormat="1">
      <c r="A572" s="47"/>
    </row>
    <row r="573" spans="1:1" s="48" customFormat="1">
      <c r="A573" s="47"/>
    </row>
    <row r="574" spans="1:1" s="48" customFormat="1">
      <c r="A574" s="47"/>
    </row>
    <row r="575" spans="1:1" s="48" customFormat="1">
      <c r="A575" s="47"/>
    </row>
    <row r="576" spans="1:1" s="48" customFormat="1">
      <c r="A576" s="47"/>
    </row>
    <row r="577" spans="1:1" s="48" customFormat="1">
      <c r="A577" s="47"/>
    </row>
    <row r="578" spans="1:1" s="48" customFormat="1">
      <c r="A578" s="47"/>
    </row>
    <row r="579" spans="1:1" s="48" customFormat="1">
      <c r="A579" s="47"/>
    </row>
    <row r="580" spans="1:1" s="48" customFormat="1">
      <c r="A580" s="47"/>
    </row>
    <row r="581" spans="1:1" s="48" customFormat="1">
      <c r="A581" s="47"/>
    </row>
    <row r="582" spans="1:1" s="48" customFormat="1">
      <c r="A582" s="47"/>
    </row>
    <row r="583" spans="1:1" s="48" customFormat="1">
      <c r="A583" s="47"/>
    </row>
    <row r="584" spans="1:1" s="48" customFormat="1">
      <c r="A584" s="47"/>
    </row>
    <row r="585" spans="1:1" s="48" customFormat="1">
      <c r="A585" s="47"/>
    </row>
    <row r="586" spans="1:1" s="48" customFormat="1">
      <c r="A586" s="47"/>
    </row>
    <row r="587" spans="1:1" s="48" customFormat="1">
      <c r="A587" s="47"/>
    </row>
    <row r="588" spans="1:1" s="48" customFormat="1">
      <c r="A588" s="47"/>
    </row>
    <row r="589" spans="1:1" s="48" customFormat="1">
      <c r="A589" s="47"/>
    </row>
    <row r="590" spans="1:1" s="48" customFormat="1">
      <c r="A590" s="47"/>
    </row>
    <row r="591" spans="1:1" s="48" customFormat="1">
      <c r="A591" s="47"/>
    </row>
    <row r="592" spans="1:1" s="48" customFormat="1">
      <c r="A592" s="47"/>
    </row>
    <row r="593" spans="1:1" s="48" customFormat="1">
      <c r="A593" s="47"/>
    </row>
    <row r="594" spans="1:1" s="48" customFormat="1">
      <c r="A594" s="47"/>
    </row>
    <row r="595" spans="1:1" s="48" customFormat="1">
      <c r="A595" s="47"/>
    </row>
    <row r="596" spans="1:1" s="48" customFormat="1">
      <c r="A596" s="47"/>
    </row>
    <row r="597" spans="1:1" s="48" customFormat="1">
      <c r="A597" s="47"/>
    </row>
    <row r="598" spans="1:1" s="48" customFormat="1">
      <c r="A598" s="47"/>
    </row>
    <row r="599" spans="1:1" s="48" customFormat="1">
      <c r="A599" s="47"/>
    </row>
    <row r="600" spans="1:1" s="48" customFormat="1">
      <c r="A600" s="47"/>
    </row>
    <row r="601" spans="1:1" s="48" customFormat="1">
      <c r="A601" s="47"/>
    </row>
    <row r="602" spans="1:1" s="48" customFormat="1">
      <c r="A602" s="47"/>
    </row>
    <row r="603" spans="1:1" s="48" customFormat="1">
      <c r="A603" s="47"/>
    </row>
    <row r="604" spans="1:1" s="48" customFormat="1">
      <c r="A604" s="47"/>
    </row>
    <row r="605" spans="1:1" s="48" customFormat="1">
      <c r="A605" s="47"/>
    </row>
    <row r="606" spans="1:1" s="48" customFormat="1">
      <c r="A606" s="47"/>
    </row>
    <row r="607" spans="1:1" s="48" customFormat="1">
      <c r="A607" s="47"/>
    </row>
    <row r="608" spans="1:1" s="48" customFormat="1">
      <c r="A608" s="47"/>
    </row>
    <row r="609" spans="1:1" s="48" customFormat="1">
      <c r="A609" s="47"/>
    </row>
    <row r="610" spans="1:1" s="48" customFormat="1">
      <c r="A610" s="47"/>
    </row>
    <row r="611" spans="1:1" s="48" customFormat="1">
      <c r="A611" s="47"/>
    </row>
    <row r="612" spans="1:1" s="48" customFormat="1">
      <c r="A612" s="47"/>
    </row>
    <row r="613" spans="1:1" s="48" customFormat="1">
      <c r="A613" s="47"/>
    </row>
    <row r="614" spans="1:1" s="48" customFormat="1">
      <c r="A614" s="47"/>
    </row>
    <row r="615" spans="1:1" s="48" customFormat="1">
      <c r="A615" s="47"/>
    </row>
    <row r="616" spans="1:1" s="48" customFormat="1">
      <c r="A616" s="47"/>
    </row>
    <row r="617" spans="1:1" s="48" customFormat="1">
      <c r="A617" s="47"/>
    </row>
    <row r="618" spans="1:1" s="48" customFormat="1">
      <c r="A618" s="47"/>
    </row>
    <row r="619" spans="1:1" s="48" customFormat="1">
      <c r="A619" s="47"/>
    </row>
    <row r="620" spans="1:1" s="48" customFormat="1">
      <c r="A620" s="47"/>
    </row>
    <row r="621" spans="1:1" s="48" customFormat="1">
      <c r="A621" s="47"/>
    </row>
    <row r="622" spans="1:1" s="48" customFormat="1">
      <c r="A622" s="47"/>
    </row>
    <row r="623" spans="1:1" s="48" customFormat="1">
      <c r="A623" s="47"/>
    </row>
    <row r="624" spans="1:1" s="48" customFormat="1">
      <c r="A624" s="47"/>
    </row>
    <row r="625" spans="1:1" s="48" customFormat="1">
      <c r="A625" s="47"/>
    </row>
    <row r="626" spans="1:1" s="48" customFormat="1">
      <c r="A626" s="47"/>
    </row>
    <row r="627" spans="1:1" s="48" customFormat="1">
      <c r="A627" s="47"/>
    </row>
    <row r="628" spans="1:1" s="48" customFormat="1">
      <c r="A628" s="47"/>
    </row>
    <row r="629" spans="1:1" s="48" customFormat="1">
      <c r="A629" s="47"/>
    </row>
    <row r="630" spans="1:1" s="48" customFormat="1">
      <c r="A630" s="47"/>
    </row>
    <row r="631" spans="1:1" s="48" customFormat="1">
      <c r="A631" s="47"/>
    </row>
    <row r="632" spans="1:1" s="48" customFormat="1">
      <c r="A632" s="47"/>
    </row>
    <row r="633" spans="1:1" s="48" customFormat="1">
      <c r="A633" s="47"/>
    </row>
    <row r="634" spans="1:1" s="48" customFormat="1">
      <c r="A634" s="47"/>
    </row>
    <row r="635" spans="1:1" s="48" customFormat="1">
      <c r="A635" s="47"/>
    </row>
    <row r="636" spans="1:1" s="48" customFormat="1">
      <c r="A636" s="47"/>
    </row>
    <row r="637" spans="1:1" s="48" customFormat="1">
      <c r="A637" s="47"/>
    </row>
    <row r="638" spans="1:1" s="48" customFormat="1">
      <c r="A638" s="47"/>
    </row>
    <row r="639" spans="1:1" s="48" customFormat="1">
      <c r="A639" s="47"/>
    </row>
    <row r="640" spans="1:1" s="48" customFormat="1">
      <c r="A640" s="47"/>
    </row>
    <row r="641" spans="1:1" s="48" customFormat="1">
      <c r="A641" s="47"/>
    </row>
    <row r="642" spans="1:1" s="48" customFormat="1">
      <c r="A642" s="47"/>
    </row>
    <row r="643" spans="1:1" s="48" customFormat="1">
      <c r="A643" s="47"/>
    </row>
    <row r="644" spans="1:1" s="48" customFormat="1">
      <c r="A644" s="47"/>
    </row>
    <row r="645" spans="1:1" s="48" customFormat="1">
      <c r="A645" s="47"/>
    </row>
    <row r="646" spans="1:1" s="48" customFormat="1">
      <c r="A646" s="47"/>
    </row>
    <row r="647" spans="1:1" s="48" customFormat="1">
      <c r="A647" s="47"/>
    </row>
    <row r="648" spans="1:1" s="48" customFormat="1">
      <c r="A648" s="47"/>
    </row>
    <row r="649" spans="1:1" s="48" customFormat="1">
      <c r="A649" s="47"/>
    </row>
    <row r="650" spans="1:1" s="48" customFormat="1">
      <c r="A650" s="47"/>
    </row>
    <row r="651" spans="1:1" s="48" customFormat="1">
      <c r="A651" s="47"/>
    </row>
    <row r="652" spans="1:1" s="48" customFormat="1">
      <c r="A652" s="47"/>
    </row>
    <row r="653" spans="1:1" s="48" customFormat="1">
      <c r="A653" s="47"/>
    </row>
    <row r="654" spans="1:1" s="48" customFormat="1">
      <c r="A654" s="47"/>
    </row>
    <row r="655" spans="1:1" s="48" customFormat="1">
      <c r="A655" s="47"/>
    </row>
    <row r="656" spans="1:1" s="48" customFormat="1">
      <c r="A656" s="47"/>
    </row>
    <row r="657" spans="1:1" s="48" customFormat="1">
      <c r="A657" s="47"/>
    </row>
    <row r="658" spans="1:1" s="48" customFormat="1">
      <c r="A658" s="47"/>
    </row>
    <row r="659" spans="1:1" s="48" customFormat="1">
      <c r="A659" s="47"/>
    </row>
    <row r="660" spans="1:1" s="48" customFormat="1">
      <c r="A660" s="47"/>
    </row>
    <row r="661" spans="1:1" s="48" customFormat="1">
      <c r="A661" s="47"/>
    </row>
    <row r="662" spans="1:1" s="48" customFormat="1">
      <c r="A662" s="47"/>
    </row>
    <row r="663" spans="1:1" s="48" customFormat="1">
      <c r="A663" s="47"/>
    </row>
    <row r="664" spans="1:1" s="48" customFormat="1">
      <c r="A664" s="47"/>
    </row>
    <row r="665" spans="1:1" s="48" customFormat="1">
      <c r="A665" s="47"/>
    </row>
    <row r="666" spans="1:1" s="48" customFormat="1">
      <c r="A666" s="47"/>
    </row>
    <row r="667" spans="1:1" s="48" customFormat="1">
      <c r="A667" s="47"/>
    </row>
    <row r="668" spans="1:1" s="48" customFormat="1">
      <c r="A668" s="47"/>
    </row>
    <row r="669" spans="1:1" s="48" customFormat="1">
      <c r="A669" s="47"/>
    </row>
    <row r="670" spans="1:1" s="48" customFormat="1">
      <c r="A670" s="47"/>
    </row>
    <row r="671" spans="1:1" s="48" customFormat="1">
      <c r="A671" s="47"/>
    </row>
    <row r="672" spans="1:1" s="48" customFormat="1">
      <c r="A672" s="47"/>
    </row>
    <row r="673" spans="1:1" s="48" customFormat="1">
      <c r="A673" s="47"/>
    </row>
    <row r="674" spans="1:1" s="48" customFormat="1">
      <c r="A674" s="47"/>
    </row>
    <row r="675" spans="1:1" s="48" customFormat="1">
      <c r="A675" s="47"/>
    </row>
    <row r="676" spans="1:1" s="48" customFormat="1">
      <c r="A676" s="47"/>
    </row>
    <row r="677" spans="1:1" s="48" customFormat="1">
      <c r="A677" s="47"/>
    </row>
    <row r="678" spans="1:1" s="48" customFormat="1">
      <c r="A678" s="47"/>
    </row>
    <row r="679" spans="1:1" s="48" customFormat="1">
      <c r="A679" s="47"/>
    </row>
    <row r="680" spans="1:1" s="48" customFormat="1">
      <c r="A680" s="47"/>
    </row>
    <row r="681" spans="1:1" s="48" customFormat="1">
      <c r="A681" s="47"/>
    </row>
    <row r="682" spans="1:1" s="48" customFormat="1">
      <c r="A682" s="47"/>
    </row>
    <row r="683" spans="1:1" s="48" customFormat="1">
      <c r="A683" s="47"/>
    </row>
    <row r="684" spans="1:1" s="48" customFormat="1">
      <c r="A684" s="47"/>
    </row>
    <row r="685" spans="1:1" s="48" customFormat="1">
      <c r="A685" s="47"/>
    </row>
    <row r="686" spans="1:1" s="48" customFormat="1">
      <c r="A686" s="47"/>
    </row>
    <row r="687" spans="1:1" s="48" customFormat="1">
      <c r="A687" s="47"/>
    </row>
    <row r="688" spans="1:1" s="48" customFormat="1">
      <c r="A688" s="47"/>
    </row>
    <row r="689" spans="1:1" s="48" customFormat="1">
      <c r="A689" s="47"/>
    </row>
    <row r="690" spans="1:1" s="48" customFormat="1">
      <c r="A690" s="47"/>
    </row>
    <row r="691" spans="1:1" s="48" customFormat="1">
      <c r="A691" s="47"/>
    </row>
    <row r="692" spans="1:1" s="48" customFormat="1">
      <c r="A692" s="47"/>
    </row>
    <row r="693" spans="1:1" s="48" customFormat="1">
      <c r="A693" s="47"/>
    </row>
    <row r="694" spans="1:1" s="48" customFormat="1">
      <c r="A694" s="47"/>
    </row>
    <row r="695" spans="1:1" s="48" customFormat="1">
      <c r="A695" s="47"/>
    </row>
    <row r="696" spans="1:1" s="48" customFormat="1">
      <c r="A696" s="47"/>
    </row>
    <row r="697" spans="1:1" s="48" customFormat="1">
      <c r="A697" s="47"/>
    </row>
    <row r="698" spans="1:1" s="48" customFormat="1">
      <c r="A698" s="47"/>
    </row>
    <row r="699" spans="1:1" s="48" customFormat="1">
      <c r="A699" s="47"/>
    </row>
    <row r="700" spans="1:1" s="48" customFormat="1">
      <c r="A700" s="47"/>
    </row>
    <row r="701" spans="1:1" s="48" customFormat="1">
      <c r="A701" s="47"/>
    </row>
    <row r="702" spans="1:1" s="48" customFormat="1">
      <c r="A702" s="47"/>
    </row>
    <row r="703" spans="1:1" s="48" customFormat="1">
      <c r="A703" s="47"/>
    </row>
    <row r="704" spans="1:1" s="48" customFormat="1">
      <c r="A704" s="47"/>
    </row>
    <row r="705" spans="1:1" s="48" customFormat="1">
      <c r="A705" s="47"/>
    </row>
    <row r="706" spans="1:1" s="48" customFormat="1">
      <c r="A706" s="47"/>
    </row>
    <row r="707" spans="1:1" s="48" customFormat="1">
      <c r="A707" s="47"/>
    </row>
    <row r="708" spans="1:1" s="48" customFormat="1">
      <c r="A708" s="47"/>
    </row>
    <row r="709" spans="1:1" s="48" customFormat="1">
      <c r="A709" s="47"/>
    </row>
    <row r="710" spans="1:1" s="48" customFormat="1">
      <c r="A710" s="47"/>
    </row>
    <row r="711" spans="1:1" s="48" customFormat="1">
      <c r="A711" s="47"/>
    </row>
    <row r="712" spans="1:1" s="48" customFormat="1">
      <c r="A712" s="47"/>
    </row>
    <row r="713" spans="1:1" s="48" customFormat="1">
      <c r="A713" s="47"/>
    </row>
    <row r="714" spans="1:1" s="48" customFormat="1">
      <c r="A714" s="47"/>
    </row>
    <row r="715" spans="1:1" s="48" customFormat="1">
      <c r="A715" s="47"/>
    </row>
    <row r="716" spans="1:1" s="48" customFormat="1">
      <c r="A716" s="47"/>
    </row>
    <row r="717" spans="1:1" s="48" customFormat="1">
      <c r="A717" s="47"/>
    </row>
    <row r="718" spans="1:1" s="48" customFormat="1">
      <c r="A718" s="47"/>
    </row>
    <row r="719" spans="1:1" s="48" customFormat="1">
      <c r="A719" s="47"/>
    </row>
    <row r="720" spans="1:1" s="48" customFormat="1">
      <c r="A720" s="47"/>
    </row>
    <row r="721" spans="1:1" s="48" customFormat="1">
      <c r="A721" s="47"/>
    </row>
    <row r="722" spans="1:1" s="48" customFormat="1">
      <c r="A722" s="47"/>
    </row>
    <row r="723" spans="1:1" s="48" customFormat="1">
      <c r="A723" s="47"/>
    </row>
    <row r="724" spans="1:1" s="48" customFormat="1">
      <c r="A724" s="47"/>
    </row>
    <row r="725" spans="1:1" s="48" customFormat="1">
      <c r="A725" s="47"/>
    </row>
    <row r="726" spans="1:1" s="48" customFormat="1">
      <c r="A726" s="47"/>
    </row>
    <row r="727" spans="1:1" s="48" customFormat="1">
      <c r="A727" s="47"/>
    </row>
    <row r="728" spans="1:1" s="48" customFormat="1">
      <c r="A728" s="47"/>
    </row>
    <row r="729" spans="1:1" s="48" customFormat="1">
      <c r="A729" s="47"/>
    </row>
    <row r="730" spans="1:1" s="48" customFormat="1">
      <c r="A730" s="47"/>
    </row>
    <row r="731" spans="1:1" s="48" customFormat="1">
      <c r="A731" s="47"/>
    </row>
    <row r="732" spans="1:1" s="48" customFormat="1">
      <c r="A732" s="47"/>
    </row>
    <row r="733" spans="1:1" s="48" customFormat="1">
      <c r="A733" s="47"/>
    </row>
    <row r="734" spans="1:1" s="48" customFormat="1">
      <c r="A734" s="47"/>
    </row>
    <row r="735" spans="1:1" s="48" customFormat="1">
      <c r="A735" s="47"/>
    </row>
    <row r="736" spans="1:1" s="48" customFormat="1">
      <c r="A736" s="47"/>
    </row>
    <row r="737" spans="1:1" s="48" customFormat="1">
      <c r="A737" s="47"/>
    </row>
    <row r="738" spans="1:1" s="48" customFormat="1">
      <c r="A738" s="47"/>
    </row>
    <row r="739" spans="1:1" s="48" customFormat="1">
      <c r="A739" s="47"/>
    </row>
    <row r="740" spans="1:1" s="48" customFormat="1">
      <c r="A740" s="47"/>
    </row>
    <row r="741" spans="1:1" s="48" customFormat="1">
      <c r="A741" s="47"/>
    </row>
    <row r="742" spans="1:1" s="48" customFormat="1">
      <c r="A742" s="47"/>
    </row>
    <row r="743" spans="1:1" s="48" customFormat="1">
      <c r="A743" s="47"/>
    </row>
    <row r="744" spans="1:1" s="48" customFormat="1">
      <c r="A744" s="47"/>
    </row>
    <row r="745" spans="1:1" s="48" customFormat="1">
      <c r="A745" s="47"/>
    </row>
    <row r="746" spans="1:1" s="48" customFormat="1">
      <c r="A746" s="47"/>
    </row>
    <row r="747" spans="1:1" s="48" customFormat="1">
      <c r="A747" s="47"/>
    </row>
    <row r="748" spans="1:1" s="48" customFormat="1">
      <c r="A748" s="47"/>
    </row>
    <row r="749" spans="1:1" s="48" customFormat="1">
      <c r="A749" s="47"/>
    </row>
    <row r="750" spans="1:1" s="48" customFormat="1">
      <c r="A750" s="47"/>
    </row>
    <row r="751" spans="1:1" s="48" customFormat="1">
      <c r="A751" s="47"/>
    </row>
    <row r="752" spans="1:1" s="48" customFormat="1">
      <c r="A752" s="47"/>
    </row>
    <row r="753" spans="1:1" s="48" customFormat="1">
      <c r="A753" s="47"/>
    </row>
    <row r="754" spans="1:1" s="48" customFormat="1">
      <c r="A754" s="47"/>
    </row>
    <row r="755" spans="1:1" s="48" customFormat="1">
      <c r="A755" s="47"/>
    </row>
    <row r="756" spans="1:1" s="48" customFormat="1">
      <c r="A756" s="47"/>
    </row>
    <row r="757" spans="1:1" s="48" customFormat="1">
      <c r="A757" s="47"/>
    </row>
    <row r="758" spans="1:1" s="48" customFormat="1">
      <c r="A758" s="47"/>
    </row>
    <row r="759" spans="1:1" s="48" customFormat="1">
      <c r="A759" s="47"/>
    </row>
    <row r="760" spans="1:1" s="48" customFormat="1">
      <c r="A760" s="47"/>
    </row>
    <row r="761" spans="1:1" s="48" customFormat="1">
      <c r="A761" s="47"/>
    </row>
    <row r="762" spans="1:1" s="48" customFormat="1">
      <c r="A762" s="47"/>
    </row>
    <row r="763" spans="1:1" s="48" customFormat="1">
      <c r="A763" s="47"/>
    </row>
    <row r="764" spans="1:1" s="48" customFormat="1">
      <c r="A764" s="47"/>
    </row>
    <row r="765" spans="1:1" s="48" customFormat="1">
      <c r="A765" s="47"/>
    </row>
    <row r="766" spans="1:1" s="48" customFormat="1">
      <c r="A766" s="47"/>
    </row>
    <row r="767" spans="1:1" s="48" customFormat="1">
      <c r="A767" s="47"/>
    </row>
    <row r="768" spans="1:1" s="48" customFormat="1">
      <c r="A768" s="47"/>
    </row>
    <row r="769" spans="1:1" s="48" customFormat="1">
      <c r="A769" s="47"/>
    </row>
    <row r="770" spans="1:1" s="48" customFormat="1">
      <c r="A770" s="47"/>
    </row>
    <row r="771" spans="1:1" s="48" customFormat="1">
      <c r="A771" s="47"/>
    </row>
    <row r="772" spans="1:1" s="48" customFormat="1">
      <c r="A772" s="47"/>
    </row>
    <row r="773" spans="1:1" s="48" customFormat="1">
      <c r="A773" s="47"/>
    </row>
    <row r="774" spans="1:1" s="48" customFormat="1">
      <c r="A774" s="47"/>
    </row>
    <row r="775" spans="1:1" s="48" customFormat="1">
      <c r="A775" s="47"/>
    </row>
    <row r="776" spans="1:1" s="48" customFormat="1">
      <c r="A776" s="47"/>
    </row>
    <row r="777" spans="1:1" s="48" customFormat="1">
      <c r="A777" s="47"/>
    </row>
    <row r="778" spans="1:1" s="48" customFormat="1">
      <c r="A778" s="47"/>
    </row>
    <row r="779" spans="1:1" s="48" customFormat="1">
      <c r="A779" s="47"/>
    </row>
    <row r="780" spans="1:1" s="48" customFormat="1">
      <c r="A780" s="47"/>
    </row>
    <row r="781" spans="1:1" s="48" customFormat="1">
      <c r="A781" s="47"/>
    </row>
    <row r="782" spans="1:1" s="48" customFormat="1">
      <c r="A782" s="47"/>
    </row>
    <row r="783" spans="1:1" s="48" customFormat="1">
      <c r="A783" s="47"/>
    </row>
    <row r="784" spans="1:1" s="48" customFormat="1">
      <c r="A784" s="47"/>
    </row>
    <row r="785" spans="1:1" s="48" customFormat="1">
      <c r="A785" s="47"/>
    </row>
    <row r="786" spans="1:1" s="48" customFormat="1">
      <c r="A786" s="47"/>
    </row>
    <row r="787" spans="1:1" s="48" customFormat="1">
      <c r="A787" s="47"/>
    </row>
    <row r="788" spans="1:1" s="48" customFormat="1">
      <c r="A788" s="47"/>
    </row>
    <row r="789" spans="1:1" s="48" customFormat="1">
      <c r="A789" s="47"/>
    </row>
    <row r="790" spans="1:1" s="48" customFormat="1">
      <c r="A790" s="47"/>
    </row>
    <row r="791" spans="1:1" s="48" customFormat="1">
      <c r="A791" s="47"/>
    </row>
    <row r="792" spans="1:1" s="48" customFormat="1">
      <c r="A792" s="47"/>
    </row>
    <row r="793" spans="1:1" s="48" customFormat="1">
      <c r="A793" s="47"/>
    </row>
    <row r="794" spans="1:1" s="48" customFormat="1">
      <c r="A794" s="47"/>
    </row>
    <row r="795" spans="1:1" s="48" customFormat="1">
      <c r="A795" s="47"/>
    </row>
    <row r="796" spans="1:1" s="48" customFormat="1">
      <c r="A796" s="47"/>
    </row>
    <row r="797" spans="1:1" s="48" customFormat="1">
      <c r="A797" s="47"/>
    </row>
    <row r="798" spans="1:1" s="48" customFormat="1">
      <c r="A798" s="47"/>
    </row>
    <row r="799" spans="1:1" s="48" customFormat="1">
      <c r="A799" s="47"/>
    </row>
    <row r="800" spans="1:1" s="48" customFormat="1">
      <c r="A800" s="47"/>
    </row>
    <row r="801" spans="1:1" s="48" customFormat="1">
      <c r="A801" s="47"/>
    </row>
    <row r="802" spans="1:1" s="48" customFormat="1">
      <c r="A802" s="47"/>
    </row>
    <row r="803" spans="1:1" s="48" customFormat="1">
      <c r="A803" s="47"/>
    </row>
    <row r="804" spans="1:1" s="48" customFormat="1">
      <c r="A804" s="47"/>
    </row>
    <row r="805" spans="1:1" s="48" customFormat="1">
      <c r="A805" s="47"/>
    </row>
    <row r="806" spans="1:1" s="48" customFormat="1">
      <c r="A806" s="47"/>
    </row>
    <row r="807" spans="1:1" s="48" customFormat="1">
      <c r="A807" s="47"/>
    </row>
    <row r="808" spans="1:1" s="48" customFormat="1">
      <c r="A808" s="47"/>
    </row>
    <row r="809" spans="1:1" s="48" customFormat="1">
      <c r="A809" s="47"/>
    </row>
    <row r="810" spans="1:1" s="48" customFormat="1">
      <c r="A810" s="47"/>
    </row>
    <row r="811" spans="1:1" s="48" customFormat="1">
      <c r="A811" s="47"/>
    </row>
    <row r="812" spans="1:1" s="48" customFormat="1">
      <c r="A812" s="47"/>
    </row>
    <row r="813" spans="1:1" s="48" customFormat="1">
      <c r="A813" s="47"/>
    </row>
    <row r="814" spans="1:1" s="48" customFormat="1">
      <c r="A814" s="47"/>
    </row>
    <row r="815" spans="1:1" s="48" customFormat="1">
      <c r="A815" s="47"/>
    </row>
    <row r="816" spans="1:1" s="48" customFormat="1">
      <c r="A816" s="47"/>
    </row>
    <row r="817" spans="1:1" s="48" customFormat="1">
      <c r="A817" s="47"/>
    </row>
    <row r="818" spans="1:1" s="48" customFormat="1">
      <c r="A818" s="47"/>
    </row>
    <row r="819" spans="1:1" s="48" customFormat="1">
      <c r="A819" s="47"/>
    </row>
    <row r="820" spans="1:1" s="48" customFormat="1">
      <c r="A820" s="47"/>
    </row>
    <row r="821" spans="1:1" s="48" customFormat="1">
      <c r="A821" s="47"/>
    </row>
    <row r="822" spans="1:1" s="48" customFormat="1">
      <c r="A822" s="47"/>
    </row>
    <row r="823" spans="1:1" s="48" customFormat="1">
      <c r="A823" s="47"/>
    </row>
    <row r="824" spans="1:1" s="48" customFormat="1">
      <c r="A824" s="47"/>
    </row>
    <row r="825" spans="1:1" s="48" customFormat="1">
      <c r="A825" s="47"/>
    </row>
    <row r="826" spans="1:1" s="48" customFormat="1">
      <c r="A826" s="47"/>
    </row>
    <row r="827" spans="1:1" s="48" customFormat="1">
      <c r="A827" s="47"/>
    </row>
    <row r="828" spans="1:1" s="48" customFormat="1">
      <c r="A828" s="47"/>
    </row>
    <row r="829" spans="1:1" s="48" customFormat="1">
      <c r="A829" s="47"/>
    </row>
    <row r="830" spans="1:1" s="48" customFormat="1">
      <c r="A830" s="47"/>
    </row>
    <row r="831" spans="1:1" s="48" customFormat="1">
      <c r="A831" s="47"/>
    </row>
    <row r="832" spans="1:1" s="48" customFormat="1">
      <c r="A832" s="47"/>
    </row>
    <row r="833" spans="1:1" s="48" customFormat="1">
      <c r="A833" s="47"/>
    </row>
    <row r="834" spans="1:1" s="48" customFormat="1">
      <c r="A834" s="47"/>
    </row>
    <row r="835" spans="1:1" s="48" customFormat="1">
      <c r="A835" s="47"/>
    </row>
    <row r="836" spans="1:1" s="48" customFormat="1">
      <c r="A836" s="47"/>
    </row>
    <row r="837" spans="1:1" s="48" customFormat="1">
      <c r="A837" s="47"/>
    </row>
    <row r="838" spans="1:1" s="48" customFormat="1">
      <c r="A838" s="47"/>
    </row>
    <row r="839" spans="1:1" s="48" customFormat="1">
      <c r="A839" s="47"/>
    </row>
    <row r="840" spans="1:1" s="48" customFormat="1">
      <c r="A840" s="47"/>
    </row>
    <row r="841" spans="1:1" s="48" customFormat="1">
      <c r="A841" s="47"/>
    </row>
    <row r="842" spans="1:1" s="48" customFormat="1">
      <c r="A842" s="47"/>
    </row>
    <row r="843" spans="1:1" s="48" customFormat="1">
      <c r="A843" s="47"/>
    </row>
    <row r="844" spans="1:1" s="48" customFormat="1">
      <c r="A844" s="47"/>
    </row>
    <row r="845" spans="1:1" s="48" customFormat="1">
      <c r="A845" s="47"/>
    </row>
    <row r="846" spans="1:1" s="48" customFormat="1">
      <c r="A846" s="47"/>
    </row>
    <row r="847" spans="1:1" s="48" customFormat="1">
      <c r="A847" s="47"/>
    </row>
    <row r="848" spans="1:1" s="48" customFormat="1">
      <c r="A848" s="47"/>
    </row>
    <row r="849" spans="1:1" s="48" customFormat="1">
      <c r="A849" s="47"/>
    </row>
    <row r="850" spans="1:1" s="48" customFormat="1">
      <c r="A850" s="47"/>
    </row>
    <row r="851" spans="1:1" s="48" customFormat="1">
      <c r="A851" s="47"/>
    </row>
    <row r="852" spans="1:1" s="48" customFormat="1">
      <c r="A852" s="47"/>
    </row>
    <row r="853" spans="1:1" s="48" customFormat="1">
      <c r="A853" s="47"/>
    </row>
    <row r="854" spans="1:1" s="48" customFormat="1">
      <c r="A854" s="47"/>
    </row>
    <row r="855" spans="1:1" s="48" customFormat="1">
      <c r="A855" s="47"/>
    </row>
    <row r="856" spans="1:1" s="48" customFormat="1">
      <c r="A856" s="47"/>
    </row>
    <row r="857" spans="1:1" s="48" customFormat="1">
      <c r="A857" s="47"/>
    </row>
    <row r="858" spans="1:1" s="48" customFormat="1">
      <c r="A858" s="47"/>
    </row>
    <row r="859" spans="1:1" s="48" customFormat="1">
      <c r="A859" s="47"/>
    </row>
    <row r="860" spans="1:1" s="48" customFormat="1">
      <c r="A860" s="47"/>
    </row>
    <row r="861" spans="1:1" s="48" customFormat="1">
      <c r="A861" s="47"/>
    </row>
    <row r="862" spans="1:1" s="48" customFormat="1">
      <c r="A862" s="47"/>
    </row>
    <row r="863" spans="1:1" s="48" customFormat="1">
      <c r="A863" s="47"/>
    </row>
    <row r="864" spans="1:1" s="48" customFormat="1">
      <c r="A864" s="47"/>
    </row>
    <row r="865" spans="1:1" s="48" customFormat="1">
      <c r="A865" s="47"/>
    </row>
    <row r="866" spans="1:1" s="48" customFormat="1">
      <c r="A866" s="47"/>
    </row>
    <row r="867" spans="1:1" s="48" customFormat="1">
      <c r="A867" s="47"/>
    </row>
    <row r="868" spans="1:1" s="48" customFormat="1">
      <c r="A868" s="47"/>
    </row>
    <row r="869" spans="1:1" s="48" customFormat="1">
      <c r="A869" s="47"/>
    </row>
    <row r="870" spans="1:1" s="48" customFormat="1">
      <c r="A870" s="47"/>
    </row>
    <row r="871" spans="1:1" s="48" customFormat="1">
      <c r="A871" s="47"/>
    </row>
    <row r="872" spans="1:1" s="48" customFormat="1">
      <c r="A872" s="47"/>
    </row>
    <row r="873" spans="1:1" s="48" customFormat="1">
      <c r="A873" s="47"/>
    </row>
    <row r="874" spans="1:1" s="48" customFormat="1">
      <c r="A874" s="47"/>
    </row>
    <row r="875" spans="1:1" s="48" customFormat="1">
      <c r="A875" s="47"/>
    </row>
    <row r="876" spans="1:1" s="48" customFormat="1">
      <c r="A876" s="47"/>
    </row>
    <row r="877" spans="1:1" s="48" customFormat="1">
      <c r="A877" s="47"/>
    </row>
    <row r="878" spans="1:1" s="48" customFormat="1">
      <c r="A878" s="47"/>
    </row>
    <row r="879" spans="1:1" s="48" customFormat="1">
      <c r="A879" s="47"/>
    </row>
    <row r="880" spans="1:1" s="48" customFormat="1">
      <c r="A880" s="47"/>
    </row>
    <row r="881" spans="1:1" s="48" customFormat="1">
      <c r="A881" s="47"/>
    </row>
    <row r="882" spans="1:1" s="48" customFormat="1">
      <c r="A882" s="47"/>
    </row>
    <row r="883" spans="1:1" s="48" customFormat="1">
      <c r="A883" s="47"/>
    </row>
    <row r="884" spans="1:1" s="48" customFormat="1">
      <c r="A884" s="47"/>
    </row>
    <row r="885" spans="1:1" s="48" customFormat="1">
      <c r="A885" s="47"/>
    </row>
    <row r="886" spans="1:1" s="48" customFormat="1">
      <c r="A886" s="47"/>
    </row>
    <row r="887" spans="1:1" s="48" customFormat="1">
      <c r="A887" s="47"/>
    </row>
    <row r="888" spans="1:1" s="48" customFormat="1">
      <c r="A888" s="47"/>
    </row>
    <row r="889" spans="1:1" s="48" customFormat="1">
      <c r="A889" s="47"/>
    </row>
    <row r="890" spans="1:1" s="48" customFormat="1">
      <c r="A890" s="47"/>
    </row>
    <row r="891" spans="1:1" s="48" customFormat="1">
      <c r="A891" s="47"/>
    </row>
    <row r="892" spans="1:1" s="48" customFormat="1">
      <c r="A892" s="47"/>
    </row>
    <row r="893" spans="1:1" s="48" customFormat="1">
      <c r="A893" s="47"/>
    </row>
    <row r="894" spans="1:1" s="48" customFormat="1">
      <c r="A894" s="47"/>
    </row>
    <row r="895" spans="1:1" s="48" customFormat="1">
      <c r="A895" s="47"/>
    </row>
    <row r="896" spans="1:1" s="48" customFormat="1">
      <c r="A896" s="47"/>
    </row>
    <row r="897" spans="1:1" s="48" customFormat="1">
      <c r="A897" s="47"/>
    </row>
    <row r="898" spans="1:1" s="48" customFormat="1">
      <c r="A898" s="47"/>
    </row>
    <row r="899" spans="1:1" s="48" customFormat="1">
      <c r="A899" s="47"/>
    </row>
    <row r="900" spans="1:1" s="48" customFormat="1">
      <c r="A900" s="47"/>
    </row>
    <row r="901" spans="1:1" s="48" customFormat="1">
      <c r="A901" s="47"/>
    </row>
    <row r="902" spans="1:1" s="48" customFormat="1">
      <c r="A902" s="47"/>
    </row>
    <row r="903" spans="1:1" s="48" customFormat="1">
      <c r="A903" s="47"/>
    </row>
    <row r="904" spans="1:1" s="48" customFormat="1">
      <c r="A904" s="47"/>
    </row>
    <row r="905" spans="1:1" s="48" customFormat="1">
      <c r="A905" s="47"/>
    </row>
    <row r="906" spans="1:1" s="48" customFormat="1">
      <c r="A906" s="47"/>
    </row>
    <row r="907" spans="1:1" s="48" customFormat="1">
      <c r="A907" s="47"/>
    </row>
    <row r="908" spans="1:1" s="48" customFormat="1">
      <c r="A908" s="47"/>
    </row>
    <row r="909" spans="1:1" s="48" customFormat="1">
      <c r="A909" s="47"/>
    </row>
    <row r="910" spans="1:1" s="48" customFormat="1">
      <c r="A910" s="47"/>
    </row>
    <row r="911" spans="1:1" s="48" customFormat="1">
      <c r="A911" s="47"/>
    </row>
    <row r="912" spans="1:1" s="48" customFormat="1">
      <c r="A912" s="47"/>
    </row>
    <row r="913" spans="1:1" s="48" customFormat="1">
      <c r="A913" s="47"/>
    </row>
    <row r="914" spans="1:1" s="48" customFormat="1">
      <c r="A914" s="47"/>
    </row>
    <row r="915" spans="1:1" s="48" customFormat="1">
      <c r="A915" s="47"/>
    </row>
    <row r="916" spans="1:1" s="48" customFormat="1">
      <c r="A916" s="47"/>
    </row>
    <row r="917" spans="1:1" s="48" customFormat="1">
      <c r="A917" s="47"/>
    </row>
    <row r="918" spans="1:1" s="48" customFormat="1">
      <c r="A918" s="47"/>
    </row>
    <row r="919" spans="1:1" s="48" customFormat="1">
      <c r="A919" s="47"/>
    </row>
    <row r="920" spans="1:1" s="48" customFormat="1">
      <c r="A920" s="47"/>
    </row>
    <row r="921" spans="1:1" s="48" customFormat="1">
      <c r="A921" s="47"/>
    </row>
    <row r="922" spans="1:1" s="48" customFormat="1">
      <c r="A922" s="47"/>
    </row>
    <row r="923" spans="1:1" s="48" customFormat="1">
      <c r="A923" s="47"/>
    </row>
    <row r="924" spans="1:1" s="48" customFormat="1">
      <c r="A924" s="47"/>
    </row>
    <row r="925" spans="1:1" s="48" customFormat="1">
      <c r="A925" s="47"/>
    </row>
    <row r="926" spans="1:1" s="48" customFormat="1">
      <c r="A926" s="47"/>
    </row>
    <row r="927" spans="1:1" s="48" customFormat="1">
      <c r="A927" s="47"/>
    </row>
    <row r="928" spans="1:1" s="48" customFormat="1">
      <c r="A928" s="47"/>
    </row>
    <row r="929" spans="1:1" s="48" customFormat="1">
      <c r="A929" s="47"/>
    </row>
    <row r="930" spans="1:1" s="48" customFormat="1">
      <c r="A930" s="47"/>
    </row>
    <row r="931" spans="1:1" s="48" customFormat="1">
      <c r="A931" s="47"/>
    </row>
    <row r="932" spans="1:1" s="48" customFormat="1">
      <c r="A932" s="47"/>
    </row>
    <row r="933" spans="1:1" s="48" customFormat="1">
      <c r="A933" s="47"/>
    </row>
    <row r="934" spans="1:1" s="48" customFormat="1">
      <c r="A934" s="47"/>
    </row>
    <row r="935" spans="1:1" s="48" customFormat="1">
      <c r="A935" s="47"/>
    </row>
    <row r="936" spans="1:1" s="48" customFormat="1">
      <c r="A936" s="47"/>
    </row>
    <row r="937" spans="1:1" s="48" customFormat="1">
      <c r="A937" s="47"/>
    </row>
    <row r="938" spans="1:1" s="48" customFormat="1">
      <c r="A938" s="47"/>
    </row>
    <row r="939" spans="1:1" s="48" customFormat="1">
      <c r="A939" s="47"/>
    </row>
    <row r="940" spans="1:1" s="48" customFormat="1">
      <c r="A940" s="47"/>
    </row>
    <row r="941" spans="1:1" s="48" customFormat="1">
      <c r="A941" s="47"/>
    </row>
    <row r="942" spans="1:1" s="48" customFormat="1">
      <c r="A942" s="47"/>
    </row>
    <row r="943" spans="1:1" s="48" customFormat="1">
      <c r="A943" s="47"/>
    </row>
    <row r="944" spans="1:1" s="48" customFormat="1">
      <c r="A944" s="47"/>
    </row>
    <row r="945" spans="1:1" s="48" customFormat="1">
      <c r="A945" s="47"/>
    </row>
    <row r="946" spans="1:1" s="48" customFormat="1">
      <c r="A946" s="47"/>
    </row>
    <row r="947" spans="1:1" s="48" customFormat="1">
      <c r="A947" s="47"/>
    </row>
    <row r="948" spans="1:1" s="48" customFormat="1">
      <c r="A948" s="47"/>
    </row>
    <row r="949" spans="1:1" s="48" customFormat="1">
      <c r="A949" s="47"/>
    </row>
    <row r="950" spans="1:1" s="48" customFormat="1">
      <c r="A950" s="47"/>
    </row>
    <row r="951" spans="1:1" s="48" customFormat="1">
      <c r="A951" s="47"/>
    </row>
    <row r="952" spans="1:1" s="48" customFormat="1">
      <c r="A952" s="47"/>
    </row>
    <row r="953" spans="1:1" s="48" customFormat="1">
      <c r="A953" s="47"/>
    </row>
    <row r="954" spans="1:1" s="48" customFormat="1">
      <c r="A954" s="47"/>
    </row>
    <row r="955" spans="1:1" s="48" customFormat="1">
      <c r="A955" s="47"/>
    </row>
    <row r="956" spans="1:1" s="48" customFormat="1">
      <c r="A956" s="47"/>
    </row>
    <row r="957" spans="1:1" s="48" customFormat="1">
      <c r="A957" s="47"/>
    </row>
    <row r="958" spans="1:1" s="48" customFormat="1">
      <c r="A958" s="47"/>
    </row>
    <row r="959" spans="1:1" s="48" customFormat="1">
      <c r="A959" s="47"/>
    </row>
    <row r="960" spans="1:1" s="48" customFormat="1">
      <c r="A960" s="47"/>
    </row>
    <row r="961" spans="1:1" s="48" customFormat="1">
      <c r="A961" s="47"/>
    </row>
    <row r="962" spans="1:1" s="48" customFormat="1">
      <c r="A962" s="47"/>
    </row>
    <row r="963" spans="1:1" s="48" customFormat="1">
      <c r="A963" s="47"/>
    </row>
    <row r="964" spans="1:1" s="48" customFormat="1">
      <c r="A964" s="47"/>
    </row>
    <row r="965" spans="1:1" s="48" customFormat="1">
      <c r="A965" s="47"/>
    </row>
    <row r="966" spans="1:1" s="48" customFormat="1">
      <c r="A966" s="47"/>
    </row>
    <row r="967" spans="1:1" s="48" customFormat="1">
      <c r="A967" s="47"/>
    </row>
    <row r="968" spans="1:1" s="48" customFormat="1">
      <c r="A968" s="47"/>
    </row>
    <row r="969" spans="1:1" s="48" customFormat="1">
      <c r="A969" s="47"/>
    </row>
    <row r="970" spans="1:1" s="48" customFormat="1">
      <c r="A970" s="47"/>
    </row>
    <row r="971" spans="1:1" s="48" customFormat="1">
      <c r="A971" s="47"/>
    </row>
    <row r="972" spans="1:1" s="48" customFormat="1">
      <c r="A972" s="47"/>
    </row>
    <row r="973" spans="1:1" s="48" customFormat="1">
      <c r="A973" s="47"/>
    </row>
    <row r="974" spans="1:1" s="48" customFormat="1">
      <c r="A974" s="47"/>
    </row>
    <row r="975" spans="1:1" s="48" customFormat="1">
      <c r="A975" s="47"/>
    </row>
    <row r="976" spans="1:1" s="48" customFormat="1">
      <c r="A976" s="47"/>
    </row>
    <row r="977" spans="1:1" s="48" customFormat="1">
      <c r="A977" s="47"/>
    </row>
    <row r="978" spans="1:1" s="48" customFormat="1">
      <c r="A978" s="47"/>
    </row>
    <row r="979" spans="1:1" s="48" customFormat="1">
      <c r="A979" s="47"/>
    </row>
    <row r="980" spans="1:1" s="48" customFormat="1">
      <c r="A980" s="47"/>
    </row>
    <row r="981" spans="1:1" s="48" customFormat="1">
      <c r="A981" s="47"/>
    </row>
    <row r="982" spans="1:1" s="48" customFormat="1">
      <c r="A982" s="47"/>
    </row>
    <row r="983" spans="1:1" s="48" customFormat="1">
      <c r="A983" s="47"/>
    </row>
    <row r="984" spans="1:1" s="48" customFormat="1">
      <c r="A984" s="47"/>
    </row>
    <row r="985" spans="1:1" s="48" customFormat="1">
      <c r="A985" s="47"/>
    </row>
    <row r="986" spans="1:1" s="48" customFormat="1">
      <c r="A986" s="47"/>
    </row>
    <row r="987" spans="1:1" s="48" customFormat="1">
      <c r="A987" s="47"/>
    </row>
    <row r="988" spans="1:1" s="48" customFormat="1">
      <c r="A988" s="47"/>
    </row>
    <row r="989" spans="1:1" s="48" customFormat="1">
      <c r="A989" s="47"/>
    </row>
    <row r="990" spans="1:1" s="48" customFormat="1">
      <c r="A990" s="47"/>
    </row>
    <row r="991" spans="1:1" s="48" customFormat="1">
      <c r="A991" s="47"/>
    </row>
    <row r="992" spans="1:1" s="48" customFormat="1">
      <c r="A992" s="47"/>
    </row>
    <row r="993" spans="1:1" s="48" customFormat="1">
      <c r="A993" s="47"/>
    </row>
    <row r="994" spans="1:1" s="48" customFormat="1">
      <c r="A994" s="47"/>
    </row>
    <row r="995" spans="1:1" s="48" customFormat="1">
      <c r="A995" s="47"/>
    </row>
    <row r="996" spans="1:1" s="48" customFormat="1">
      <c r="A996" s="47"/>
    </row>
    <row r="997" spans="1:1" s="48" customFormat="1">
      <c r="A997" s="47"/>
    </row>
    <row r="998" spans="1:1" s="48" customFormat="1">
      <c r="A998" s="47"/>
    </row>
    <row r="999" spans="1:1" s="48" customFormat="1">
      <c r="A999" s="47"/>
    </row>
    <row r="1000" spans="1:1" s="48" customFormat="1">
      <c r="A1000" s="47"/>
    </row>
    <row r="1001" spans="1:1" s="48" customFormat="1">
      <c r="A1001" s="47"/>
    </row>
    <row r="1002" spans="1:1" s="48" customFormat="1">
      <c r="A1002" s="47"/>
    </row>
    <row r="1003" spans="1:1" s="48" customFormat="1">
      <c r="A1003" s="47"/>
    </row>
    <row r="1004" spans="1:1" s="48" customFormat="1">
      <c r="A1004" s="47"/>
    </row>
    <row r="1005" spans="1:1" s="48" customFormat="1">
      <c r="A1005" s="47"/>
    </row>
    <row r="1006" spans="1:1" s="48" customFormat="1">
      <c r="A1006" s="47"/>
    </row>
    <row r="1007" spans="1:1" s="48" customFormat="1">
      <c r="A1007" s="47"/>
    </row>
    <row r="1008" spans="1:1" s="48" customFormat="1">
      <c r="A1008" s="47"/>
    </row>
    <row r="1009" spans="1:1" s="48" customFormat="1">
      <c r="A1009" s="47"/>
    </row>
    <row r="1010" spans="1:1" s="48" customFormat="1">
      <c r="A1010" s="47"/>
    </row>
    <row r="1011" spans="1:1" s="48" customFormat="1">
      <c r="A1011" s="47"/>
    </row>
    <row r="1012" spans="1:1" s="48" customFormat="1">
      <c r="A1012" s="47"/>
    </row>
    <row r="1013" spans="1:1" s="48" customFormat="1">
      <c r="A1013" s="47"/>
    </row>
    <row r="1014" spans="1:1" s="48" customFormat="1">
      <c r="A1014" s="47"/>
    </row>
    <row r="1015" spans="1:1" s="48" customFormat="1">
      <c r="A1015" s="47"/>
    </row>
    <row r="1016" spans="1:1" s="48" customFormat="1">
      <c r="A1016" s="47"/>
    </row>
    <row r="1017" spans="1:1" s="48" customFormat="1">
      <c r="A1017" s="47"/>
    </row>
    <row r="1018" spans="1:1" s="48" customFormat="1">
      <c r="A1018" s="47"/>
    </row>
    <row r="1019" spans="1:1" s="48" customFormat="1">
      <c r="A1019" s="47"/>
    </row>
    <row r="1020" spans="1:1" s="48" customFormat="1">
      <c r="A1020" s="47"/>
    </row>
    <row r="1021" spans="1:1" s="48" customFormat="1">
      <c r="A1021" s="47"/>
    </row>
    <row r="1022" spans="1:1" s="48" customFormat="1">
      <c r="A1022" s="47"/>
    </row>
    <row r="1023" spans="1:1" s="48" customFormat="1">
      <c r="A1023" s="47"/>
    </row>
    <row r="1024" spans="1:1" s="48" customFormat="1">
      <c r="A1024" s="47"/>
    </row>
    <row r="1025" spans="1:1" s="48" customFormat="1">
      <c r="A1025" s="47"/>
    </row>
    <row r="1026" spans="1:1" s="48" customFormat="1">
      <c r="A1026" s="47"/>
    </row>
    <row r="1027" spans="1:1" s="48" customFormat="1">
      <c r="A1027" s="47"/>
    </row>
    <row r="1028" spans="1:1" s="48" customFormat="1">
      <c r="A1028" s="47"/>
    </row>
    <row r="1029" spans="1:1" s="48" customFormat="1">
      <c r="A1029" s="47"/>
    </row>
    <row r="1030" spans="1:1" s="48" customFormat="1">
      <c r="A1030" s="47"/>
    </row>
    <row r="1031" spans="1:1" s="48" customFormat="1">
      <c r="A1031" s="47"/>
    </row>
    <row r="1032" spans="1:1" s="48" customFormat="1">
      <c r="A1032" s="47"/>
    </row>
    <row r="1033" spans="1:1" s="48" customFormat="1">
      <c r="A1033" s="47"/>
    </row>
    <row r="1034" spans="1:1" s="48" customFormat="1">
      <c r="A1034" s="47"/>
    </row>
    <row r="1035" spans="1:1" s="48" customFormat="1">
      <c r="A1035" s="47"/>
    </row>
    <row r="1036" spans="1:1" s="48" customFormat="1">
      <c r="A1036" s="47"/>
    </row>
    <row r="1037" spans="1:1" s="48" customFormat="1">
      <c r="A1037" s="47"/>
    </row>
    <row r="1038" spans="1:1" s="48" customFormat="1">
      <c r="A1038" s="47"/>
    </row>
    <row r="1039" spans="1:1" s="48" customFormat="1">
      <c r="A1039" s="47"/>
    </row>
    <row r="1040" spans="1:1" s="48" customFormat="1">
      <c r="A1040" s="47"/>
    </row>
    <row r="1041" spans="1:1" s="48" customFormat="1">
      <c r="A1041" s="47"/>
    </row>
    <row r="1042" spans="1:1" s="48" customFormat="1">
      <c r="A1042" s="47"/>
    </row>
    <row r="1043" spans="1:1" s="48" customFormat="1">
      <c r="A1043" s="47"/>
    </row>
    <row r="1044" spans="1:1" s="48" customFormat="1">
      <c r="A1044" s="47"/>
    </row>
    <row r="1045" spans="1:1" s="48" customFormat="1">
      <c r="A1045" s="47"/>
    </row>
    <row r="1046" spans="1:1" s="48" customFormat="1">
      <c r="A1046" s="47"/>
    </row>
    <row r="1047" spans="1:1" s="48" customFormat="1">
      <c r="A1047" s="47"/>
    </row>
    <row r="1048" spans="1:1" s="48" customFormat="1">
      <c r="A1048" s="47"/>
    </row>
    <row r="1049" spans="1:1" s="48" customFormat="1">
      <c r="A1049" s="47"/>
    </row>
    <row r="1050" spans="1:1" s="48" customFormat="1">
      <c r="A1050" s="47"/>
    </row>
    <row r="1051" spans="1:1" s="48" customFormat="1">
      <c r="A1051" s="47"/>
    </row>
    <row r="1052" spans="1:1" s="48" customFormat="1">
      <c r="A1052" s="47"/>
    </row>
    <row r="1053" spans="1:1" s="48" customFormat="1">
      <c r="A1053" s="47"/>
    </row>
    <row r="1054" spans="1:1" s="48" customFormat="1">
      <c r="A1054" s="47"/>
    </row>
    <row r="1055" spans="1:1" s="48" customFormat="1">
      <c r="A1055" s="47"/>
    </row>
    <row r="1056" spans="1:1" s="48" customFormat="1">
      <c r="A1056" s="47"/>
    </row>
    <row r="1057" spans="1:1" s="48" customFormat="1">
      <c r="A1057" s="47"/>
    </row>
    <row r="1058" spans="1:1" s="48" customFormat="1">
      <c r="A1058" s="47"/>
    </row>
    <row r="1059" spans="1:1" s="48" customFormat="1">
      <c r="A1059" s="47"/>
    </row>
    <row r="1060" spans="1:1" s="48" customFormat="1">
      <c r="A1060" s="47"/>
    </row>
    <row r="1061" spans="1:1" s="48" customFormat="1">
      <c r="A1061" s="47"/>
    </row>
    <row r="1062" spans="1:1" s="48" customFormat="1">
      <c r="A1062" s="47"/>
    </row>
    <row r="1063" spans="1:1" s="48" customFormat="1">
      <c r="A1063" s="47"/>
    </row>
    <row r="1064" spans="1:1" s="48" customFormat="1">
      <c r="A1064" s="47"/>
    </row>
    <row r="1065" spans="1:1" s="48" customFormat="1">
      <c r="A1065" s="47"/>
    </row>
    <row r="1066" spans="1:1" s="48" customFormat="1">
      <c r="A1066" s="47"/>
    </row>
    <row r="1067" spans="1:1" s="48" customFormat="1">
      <c r="A1067" s="47"/>
    </row>
    <row r="1068" spans="1:1" s="48" customFormat="1">
      <c r="A1068" s="47"/>
    </row>
    <row r="1069" spans="1:1" s="48" customFormat="1">
      <c r="A1069" s="47"/>
    </row>
    <row r="1070" spans="1:1" s="48" customFormat="1">
      <c r="A1070" s="47"/>
    </row>
    <row r="1071" spans="1:1" s="48" customFormat="1">
      <c r="A1071" s="47"/>
    </row>
    <row r="1072" spans="1:1" s="48" customFormat="1">
      <c r="A1072" s="47"/>
    </row>
    <row r="1073" spans="1:1" s="48" customFormat="1">
      <c r="A1073" s="47"/>
    </row>
    <row r="1074" spans="1:1" s="48" customFormat="1">
      <c r="A1074" s="47"/>
    </row>
    <row r="1075" spans="1:1" s="48" customFormat="1">
      <c r="A1075" s="47"/>
    </row>
    <row r="1076" spans="1:1" s="48" customFormat="1">
      <c r="A1076" s="47"/>
    </row>
    <row r="1077" spans="1:1" s="48" customFormat="1">
      <c r="A1077" s="47"/>
    </row>
    <row r="1078" spans="1:1" s="48" customFormat="1">
      <c r="A1078" s="47"/>
    </row>
    <row r="1079" spans="1:1" s="48" customFormat="1">
      <c r="A1079" s="47"/>
    </row>
    <row r="1080" spans="1:1" s="48" customFormat="1">
      <c r="A1080" s="47"/>
    </row>
    <row r="1081" spans="1:1" s="48" customFormat="1">
      <c r="A1081" s="47"/>
    </row>
    <row r="1082" spans="1:1" s="48" customFormat="1">
      <c r="A1082" s="47"/>
    </row>
    <row r="1083" spans="1:1" s="48" customFormat="1">
      <c r="A1083" s="47"/>
    </row>
    <row r="1084" spans="1:1" s="48" customFormat="1">
      <c r="A1084" s="47"/>
    </row>
    <row r="1085" spans="1:1" s="48" customFormat="1">
      <c r="A1085" s="47"/>
    </row>
    <row r="1086" spans="1:1" s="48" customFormat="1">
      <c r="A1086" s="47"/>
    </row>
    <row r="1087" spans="1:1" s="48" customFormat="1">
      <c r="A1087" s="47"/>
    </row>
    <row r="1088" spans="1:1" s="48" customFormat="1">
      <c r="A1088" s="47"/>
    </row>
    <row r="1089" spans="1:1" s="48" customFormat="1">
      <c r="A1089" s="47"/>
    </row>
    <row r="1090" spans="1:1" s="48" customFormat="1">
      <c r="A1090" s="47"/>
    </row>
    <row r="1091" spans="1:1" s="48" customFormat="1">
      <c r="A1091" s="47"/>
    </row>
    <row r="1092" spans="1:1" s="48" customFormat="1">
      <c r="A1092" s="47"/>
    </row>
    <row r="1093" spans="1:1" s="48" customFormat="1">
      <c r="A1093" s="47"/>
    </row>
    <row r="1094" spans="1:1" s="48" customFormat="1">
      <c r="A1094" s="47"/>
    </row>
    <row r="1095" spans="1:1" s="48" customFormat="1">
      <c r="A1095" s="47"/>
    </row>
    <row r="1096" spans="1:1" s="48" customFormat="1">
      <c r="A1096" s="47"/>
    </row>
    <row r="1097" spans="1:1" s="48" customFormat="1">
      <c r="A1097" s="47"/>
    </row>
    <row r="1098" spans="1:1" s="48" customFormat="1">
      <c r="A1098" s="47"/>
    </row>
    <row r="1099" spans="1:1" s="48" customFormat="1">
      <c r="A1099" s="47"/>
    </row>
    <row r="1100" spans="1:1" s="48" customFormat="1">
      <c r="A1100" s="47"/>
    </row>
    <row r="1101" spans="1:1" s="48" customFormat="1">
      <c r="A1101" s="47"/>
    </row>
    <row r="1102" spans="1:1" s="48" customFormat="1">
      <c r="A1102" s="47"/>
    </row>
    <row r="1103" spans="1:1" s="48" customFormat="1">
      <c r="A1103" s="47"/>
    </row>
    <row r="1104" spans="1:1" s="48" customFormat="1">
      <c r="A1104" s="47"/>
    </row>
    <row r="1105" spans="1:1" s="48" customFormat="1">
      <c r="A1105" s="47"/>
    </row>
    <row r="1106" spans="1:1" s="48" customFormat="1">
      <c r="A1106" s="47"/>
    </row>
    <row r="1107" spans="1:1" s="48" customFormat="1">
      <c r="A1107" s="47"/>
    </row>
    <row r="1108" spans="1:1" s="48" customFormat="1">
      <c r="A1108" s="47"/>
    </row>
    <row r="1109" spans="1:1" s="48" customFormat="1">
      <c r="A1109" s="47"/>
    </row>
    <row r="1110" spans="1:1" s="48" customFormat="1">
      <c r="A1110" s="47"/>
    </row>
    <row r="1111" spans="1:1" s="48" customFormat="1">
      <c r="A1111" s="47"/>
    </row>
    <row r="1112" spans="1:1" s="48" customFormat="1">
      <c r="A1112" s="47"/>
    </row>
    <row r="1113" spans="1:1" s="48" customFormat="1">
      <c r="A1113" s="47"/>
    </row>
    <row r="1114" spans="1:1" s="48" customFormat="1">
      <c r="A1114" s="47"/>
    </row>
    <row r="1115" spans="1:1" s="48" customFormat="1">
      <c r="A1115" s="47"/>
    </row>
    <row r="1116" spans="1:1" s="48" customFormat="1">
      <c r="A1116" s="47"/>
    </row>
    <row r="1117" spans="1:1" s="48" customFormat="1">
      <c r="A1117" s="47"/>
    </row>
    <row r="1118" spans="1:1" s="48" customFormat="1">
      <c r="A1118" s="47"/>
    </row>
    <row r="1119" spans="1:1" s="48" customFormat="1">
      <c r="A1119" s="47"/>
    </row>
    <row r="1120" spans="1:1" s="48" customFormat="1">
      <c r="A1120" s="47"/>
    </row>
    <row r="1121" spans="1:1" s="48" customFormat="1">
      <c r="A1121" s="47"/>
    </row>
    <row r="1122" spans="1:1" s="48" customFormat="1">
      <c r="A1122" s="47"/>
    </row>
    <row r="1123" spans="1:1" s="48" customFormat="1">
      <c r="A1123" s="47"/>
    </row>
    <row r="1124" spans="1:1" s="48" customFormat="1">
      <c r="A1124" s="47"/>
    </row>
    <row r="1125" spans="1:1" s="48" customFormat="1">
      <c r="A1125" s="47"/>
    </row>
    <row r="1126" spans="1:1" s="48" customFormat="1">
      <c r="A1126" s="47"/>
    </row>
    <row r="1127" spans="1:1" s="48" customFormat="1">
      <c r="A1127" s="47"/>
    </row>
    <row r="1128" spans="1:1" s="48" customFormat="1">
      <c r="A1128" s="47"/>
    </row>
    <row r="1129" spans="1:1" s="48" customFormat="1">
      <c r="A1129" s="47"/>
    </row>
    <row r="1130" spans="1:1" s="48" customFormat="1">
      <c r="A1130" s="47"/>
    </row>
    <row r="1131" spans="1:1" s="48" customFormat="1">
      <c r="A1131" s="47"/>
    </row>
    <row r="1132" spans="1:1" s="48" customFormat="1">
      <c r="A1132" s="47"/>
    </row>
    <row r="1133" spans="1:1" s="48" customFormat="1">
      <c r="A1133" s="47"/>
    </row>
    <row r="1134" spans="1:1" s="48" customFormat="1">
      <c r="A1134" s="47"/>
    </row>
    <row r="1135" spans="1:1" s="48" customFormat="1">
      <c r="A1135" s="47"/>
    </row>
    <row r="1136" spans="1:1" s="48" customFormat="1">
      <c r="A1136" s="47"/>
    </row>
    <row r="1137" spans="1:1" s="48" customFormat="1">
      <c r="A1137" s="47"/>
    </row>
    <row r="1138" spans="1:1" s="48" customFormat="1">
      <c r="A1138" s="47"/>
    </row>
    <row r="1139" spans="1:1" s="48" customFormat="1">
      <c r="A1139" s="47"/>
    </row>
    <row r="1140" spans="1:1" s="48" customFormat="1">
      <c r="A1140" s="47"/>
    </row>
    <row r="1141" spans="1:1" s="48" customFormat="1">
      <c r="A1141" s="47"/>
    </row>
    <row r="1142" spans="1:1" s="48" customFormat="1">
      <c r="A1142" s="47"/>
    </row>
    <row r="1143" spans="1:1" s="48" customFormat="1">
      <c r="A1143" s="47"/>
    </row>
    <row r="1144" spans="1:1" s="48" customFormat="1">
      <c r="A1144" s="47"/>
    </row>
    <row r="1145" spans="1:1" s="48" customFormat="1">
      <c r="A1145" s="47"/>
    </row>
    <row r="1146" spans="1:1" s="48" customFormat="1">
      <c r="A1146" s="47"/>
    </row>
    <row r="1147" spans="1:1" s="48" customFormat="1">
      <c r="A1147" s="47"/>
    </row>
    <row r="1148" spans="1:1" s="48" customFormat="1">
      <c r="A1148" s="47"/>
    </row>
    <row r="1149" spans="1:1" s="48" customFormat="1">
      <c r="A1149" s="47"/>
    </row>
    <row r="1150" spans="1:1" s="48" customFormat="1">
      <c r="A1150" s="47"/>
    </row>
    <row r="1151" spans="1:1" s="48" customFormat="1">
      <c r="A1151" s="47"/>
    </row>
    <row r="1152" spans="1:1" s="48" customFormat="1">
      <c r="A1152" s="47"/>
    </row>
    <row r="1153" spans="1:1" s="48" customFormat="1">
      <c r="A1153" s="47"/>
    </row>
    <row r="1154" spans="1:1" s="48" customFormat="1">
      <c r="A1154" s="47"/>
    </row>
    <row r="1155" spans="1:1" s="48" customFormat="1">
      <c r="A1155" s="47"/>
    </row>
    <row r="1156" spans="1:1" s="48" customFormat="1">
      <c r="A1156" s="47"/>
    </row>
    <row r="1157" spans="1:1" s="48" customFormat="1">
      <c r="A1157" s="47"/>
    </row>
    <row r="1158" spans="1:1" s="48" customFormat="1">
      <c r="A1158" s="47"/>
    </row>
    <row r="1159" spans="1:1" s="48" customFormat="1">
      <c r="A1159" s="47"/>
    </row>
    <row r="1160" spans="1:1" s="48" customFormat="1">
      <c r="A1160" s="47"/>
    </row>
    <row r="1161" spans="1:1" s="48" customFormat="1">
      <c r="A1161" s="47"/>
    </row>
    <row r="1162" spans="1:1" s="48" customFormat="1">
      <c r="A1162" s="47"/>
    </row>
    <row r="1163" spans="1:1" s="48" customFormat="1">
      <c r="A1163" s="47"/>
    </row>
    <row r="1164" spans="1:1" s="48" customFormat="1">
      <c r="A1164" s="47"/>
    </row>
    <row r="1165" spans="1:1" s="48" customFormat="1">
      <c r="A1165" s="47"/>
    </row>
    <row r="1166" spans="1:1" s="48" customFormat="1">
      <c r="A1166" s="47"/>
    </row>
    <row r="1167" spans="1:1" s="48" customFormat="1">
      <c r="A1167" s="47"/>
    </row>
    <row r="1168" spans="1:1" s="48" customFormat="1">
      <c r="A1168" s="47"/>
    </row>
    <row r="1169" spans="1:1" s="48" customFormat="1">
      <c r="A1169" s="47"/>
    </row>
    <row r="1170" spans="1:1" s="48" customFormat="1">
      <c r="A1170" s="47"/>
    </row>
    <row r="1171" spans="1:1" s="48" customFormat="1">
      <c r="A1171" s="47"/>
    </row>
    <row r="1172" spans="1:1" s="48" customFormat="1">
      <c r="A1172" s="47"/>
    </row>
    <row r="1173" spans="1:1" s="48" customFormat="1">
      <c r="A1173" s="47"/>
    </row>
    <row r="1174" spans="1:1" s="48" customFormat="1">
      <c r="A1174" s="47"/>
    </row>
    <row r="1175" spans="1:1" s="48" customFormat="1">
      <c r="A1175" s="47"/>
    </row>
    <row r="1176" spans="1:1" s="48" customFormat="1">
      <c r="A1176" s="47"/>
    </row>
    <row r="1177" spans="1:1" s="48" customFormat="1">
      <c r="A1177" s="47"/>
    </row>
    <row r="1178" spans="1:1" s="48" customFormat="1">
      <c r="A1178" s="47"/>
    </row>
    <row r="1179" spans="1:1" s="48" customFormat="1">
      <c r="A1179" s="47"/>
    </row>
    <row r="1180" spans="1:1" s="48" customFormat="1">
      <c r="A1180" s="47"/>
    </row>
    <row r="1181" spans="1:1" s="48" customFormat="1">
      <c r="A1181" s="47"/>
    </row>
    <row r="1182" spans="1:1" s="48" customFormat="1">
      <c r="A1182" s="47"/>
    </row>
    <row r="1183" spans="1:1" s="48" customFormat="1">
      <c r="A1183" s="47"/>
    </row>
    <row r="1184" spans="1:1" s="48" customFormat="1">
      <c r="A1184" s="47"/>
    </row>
    <row r="1185" spans="1:1" s="48" customFormat="1">
      <c r="A1185" s="47"/>
    </row>
    <row r="1186" spans="1:1" s="48" customFormat="1">
      <c r="A1186" s="47"/>
    </row>
    <row r="1187" spans="1:1" s="48" customFormat="1">
      <c r="A1187" s="47"/>
    </row>
    <row r="1188" spans="1:1" s="48" customFormat="1">
      <c r="A1188" s="47"/>
    </row>
    <row r="1189" spans="1:1" s="48" customFormat="1">
      <c r="A1189" s="47"/>
    </row>
    <row r="1190" spans="1:1" s="48" customFormat="1">
      <c r="A1190" s="47"/>
    </row>
    <row r="1191" spans="1:1" s="48" customFormat="1">
      <c r="A1191" s="47"/>
    </row>
    <row r="1192" spans="1:1" s="48" customFormat="1">
      <c r="A1192" s="47"/>
    </row>
    <row r="1193" spans="1:1" s="48" customFormat="1">
      <c r="A1193" s="47"/>
    </row>
    <row r="1194" spans="1:1" s="48" customFormat="1">
      <c r="A1194" s="47"/>
    </row>
    <row r="1195" spans="1:1" s="48" customFormat="1">
      <c r="A1195" s="47"/>
    </row>
    <row r="1196" spans="1:1" s="48" customFormat="1">
      <c r="A1196" s="47"/>
    </row>
    <row r="1197" spans="1:1" s="48" customFormat="1">
      <c r="A1197" s="47"/>
    </row>
    <row r="1198" spans="1:1" s="48" customFormat="1">
      <c r="A1198" s="47"/>
    </row>
    <row r="1199" spans="1:1" s="48" customFormat="1">
      <c r="A1199" s="47"/>
    </row>
    <row r="1200" spans="1:1" s="48" customFormat="1">
      <c r="A1200" s="47"/>
    </row>
    <row r="1201" spans="1:1" s="48" customFormat="1">
      <c r="A1201" s="47"/>
    </row>
    <row r="1202" spans="1:1" s="48" customFormat="1">
      <c r="A1202" s="47"/>
    </row>
    <row r="1203" spans="1:1" s="48" customFormat="1">
      <c r="A1203" s="47"/>
    </row>
    <row r="1204" spans="1:1" s="48" customFormat="1">
      <c r="A1204" s="47"/>
    </row>
    <row r="1205" spans="1:1" s="48" customFormat="1">
      <c r="A1205" s="47"/>
    </row>
    <row r="1206" spans="1:1" s="48" customFormat="1">
      <c r="A1206" s="47"/>
    </row>
    <row r="1207" spans="1:1" s="48" customFormat="1">
      <c r="A1207" s="47"/>
    </row>
    <row r="1208" spans="1:1" s="48" customFormat="1">
      <c r="A1208" s="47"/>
    </row>
    <row r="1209" spans="1:1" s="48" customFormat="1">
      <c r="A1209" s="47"/>
    </row>
    <row r="1210" spans="1:1" s="48" customFormat="1">
      <c r="A1210" s="47"/>
    </row>
    <row r="1211" spans="1:1" s="48" customFormat="1">
      <c r="A1211" s="47"/>
    </row>
    <row r="1212" spans="1:1" s="48" customFormat="1">
      <c r="A1212" s="47"/>
    </row>
    <row r="1213" spans="1:1" s="48" customFormat="1">
      <c r="A1213" s="47"/>
    </row>
    <row r="1214" spans="1:1" s="48" customFormat="1">
      <c r="A1214" s="47"/>
    </row>
    <row r="1215" spans="1:1" s="48" customFormat="1">
      <c r="A1215" s="47"/>
    </row>
    <row r="1216" spans="1:1" s="48" customFormat="1">
      <c r="A1216" s="47"/>
    </row>
    <row r="1217" spans="1:1" s="48" customFormat="1">
      <c r="A1217" s="47"/>
    </row>
    <row r="1218" spans="1:1" s="48" customFormat="1">
      <c r="A1218" s="47"/>
    </row>
    <row r="1219" spans="1:1" s="48" customFormat="1">
      <c r="A1219" s="47"/>
    </row>
    <row r="1220" spans="1:1" s="48" customFormat="1">
      <c r="A1220" s="47"/>
    </row>
    <row r="1221" spans="1:1" s="48" customFormat="1">
      <c r="A1221" s="47"/>
    </row>
    <row r="1222" spans="1:1" s="48" customFormat="1">
      <c r="A1222" s="47"/>
    </row>
    <row r="1223" spans="1:1" s="48" customFormat="1">
      <c r="A1223" s="47"/>
    </row>
    <row r="1224" spans="1:1" s="48" customFormat="1">
      <c r="A1224" s="47"/>
    </row>
    <row r="1225" spans="1:1" s="48" customFormat="1">
      <c r="A1225" s="47"/>
    </row>
    <row r="1226" spans="1:1" s="48" customFormat="1">
      <c r="A1226" s="47"/>
    </row>
    <row r="1227" spans="1:1" s="48" customFormat="1">
      <c r="A1227" s="47"/>
    </row>
    <row r="1228" spans="1:1" s="48" customFormat="1">
      <c r="A1228" s="47"/>
    </row>
    <row r="1229" spans="1:1" s="48" customFormat="1">
      <c r="A1229" s="47"/>
    </row>
    <row r="1230" spans="1:1" s="48" customFormat="1">
      <c r="A1230" s="47"/>
    </row>
    <row r="1231" spans="1:1" s="48" customFormat="1">
      <c r="A1231" s="47"/>
    </row>
    <row r="1232" spans="1:1" s="48" customFormat="1">
      <c r="A1232" s="47"/>
    </row>
    <row r="1233" spans="1:1" s="48" customFormat="1">
      <c r="A1233" s="47"/>
    </row>
    <row r="1234" spans="1:1" s="48" customFormat="1">
      <c r="A1234" s="47"/>
    </row>
    <row r="1235" spans="1:1" s="48" customFormat="1">
      <c r="A1235" s="47"/>
    </row>
    <row r="1236" spans="1:1" s="48" customFormat="1">
      <c r="A1236" s="47"/>
    </row>
    <row r="1237" spans="1:1" s="48" customFormat="1">
      <c r="A1237" s="47"/>
    </row>
    <row r="1238" spans="1:1" s="48" customFormat="1">
      <c r="A1238" s="47"/>
    </row>
    <row r="1239" spans="1:1" s="48" customFormat="1">
      <c r="A1239" s="47"/>
    </row>
    <row r="1240" spans="1:1" s="48" customFormat="1">
      <c r="A1240" s="47"/>
    </row>
    <row r="1241" spans="1:1" s="48" customFormat="1">
      <c r="A1241" s="47"/>
    </row>
    <row r="1242" spans="1:1" s="48" customFormat="1">
      <c r="A1242" s="47"/>
    </row>
    <row r="1243" spans="1:1" s="48" customFormat="1">
      <c r="A1243" s="47"/>
    </row>
    <row r="1244" spans="1:1" s="48" customFormat="1">
      <c r="A1244" s="47"/>
    </row>
    <row r="1245" spans="1:1" s="48" customFormat="1">
      <c r="A1245" s="47"/>
    </row>
    <row r="1246" spans="1:1" s="48" customFormat="1">
      <c r="A1246" s="47"/>
    </row>
    <row r="1247" spans="1:1" s="48" customFormat="1">
      <c r="A1247" s="47"/>
    </row>
    <row r="1248" spans="1:1" s="48" customFormat="1">
      <c r="A1248" s="47"/>
    </row>
    <row r="1249" spans="1:1" s="48" customFormat="1">
      <c r="A1249" s="47"/>
    </row>
    <row r="1250" spans="1:1" s="48" customFormat="1">
      <c r="A1250" s="47"/>
    </row>
    <row r="1251" spans="1:1" s="48" customFormat="1">
      <c r="A1251" s="47"/>
    </row>
    <row r="1252" spans="1:1" s="48" customFormat="1">
      <c r="A1252" s="47"/>
    </row>
    <row r="1253" spans="1:1" s="48" customFormat="1">
      <c r="A1253" s="47"/>
    </row>
    <row r="1254" spans="1:1" s="48" customFormat="1">
      <c r="A1254" s="47"/>
    </row>
    <row r="1255" spans="1:1" s="48" customFormat="1">
      <c r="A1255" s="47"/>
    </row>
    <row r="1256" spans="1:1" s="48" customFormat="1">
      <c r="A1256" s="47"/>
    </row>
    <row r="1257" spans="1:1" s="48" customFormat="1">
      <c r="A1257" s="47"/>
    </row>
    <row r="1258" spans="1:1" s="48" customFormat="1">
      <c r="A1258" s="47"/>
    </row>
    <row r="1259" spans="1:1" s="48" customFormat="1">
      <c r="A1259" s="47"/>
    </row>
    <row r="1260" spans="1:1" s="48" customFormat="1">
      <c r="A1260" s="47"/>
    </row>
    <row r="1261" spans="1:1" s="48" customFormat="1">
      <c r="A1261" s="47"/>
    </row>
    <row r="1262" spans="1:1" s="48" customFormat="1">
      <c r="A1262" s="47"/>
    </row>
    <row r="1263" spans="1:1" s="48" customFormat="1">
      <c r="A1263" s="47"/>
    </row>
    <row r="1264" spans="1:1" s="48" customFormat="1">
      <c r="A1264" s="47"/>
    </row>
    <row r="1265" spans="1:1" s="48" customFormat="1">
      <c r="A1265" s="47"/>
    </row>
    <row r="1266" spans="1:1" s="48" customFormat="1">
      <c r="A1266" s="47"/>
    </row>
    <row r="1267" spans="1:1" s="48" customFormat="1">
      <c r="A1267" s="47"/>
    </row>
    <row r="1268" spans="1:1" s="48" customFormat="1">
      <c r="A1268" s="47"/>
    </row>
    <row r="1269" spans="1:1" s="48" customFormat="1">
      <c r="A1269" s="47"/>
    </row>
    <row r="1270" spans="1:1" s="48" customFormat="1">
      <c r="A1270" s="47"/>
    </row>
    <row r="1271" spans="1:1" s="48" customFormat="1">
      <c r="A1271" s="47"/>
    </row>
    <row r="1272" spans="1:1" s="48" customFormat="1">
      <c r="A1272" s="47"/>
    </row>
    <row r="1273" spans="1:1" s="48" customFormat="1">
      <c r="A1273" s="47"/>
    </row>
    <row r="1274" spans="1:1" s="48" customFormat="1">
      <c r="A1274" s="47"/>
    </row>
    <row r="1275" spans="1:1" s="48" customFormat="1">
      <c r="A1275" s="47"/>
    </row>
    <row r="1276" spans="1:1" s="48" customFormat="1">
      <c r="A1276" s="47"/>
    </row>
    <row r="1277" spans="1:1" s="48" customFormat="1">
      <c r="A1277" s="47"/>
    </row>
    <row r="1278" spans="1:1" s="48" customFormat="1">
      <c r="A1278" s="47"/>
    </row>
    <row r="1279" spans="1:1" s="48" customFormat="1">
      <c r="A1279" s="47"/>
    </row>
    <row r="1280" spans="1:1" s="48" customFormat="1">
      <c r="A1280" s="47"/>
    </row>
    <row r="1281" spans="1:1" s="48" customFormat="1">
      <c r="A1281" s="47"/>
    </row>
    <row r="1282" spans="1:1" s="48" customFormat="1">
      <c r="A1282" s="47"/>
    </row>
    <row r="1283" spans="1:1" s="48" customFormat="1">
      <c r="A1283" s="47"/>
    </row>
    <row r="1284" spans="1:1" s="48" customFormat="1">
      <c r="A1284" s="47"/>
    </row>
    <row r="1285" spans="1:1" s="48" customFormat="1">
      <c r="A1285" s="47"/>
    </row>
    <row r="1286" spans="1:1" s="48" customFormat="1">
      <c r="A1286" s="47"/>
    </row>
    <row r="1287" spans="1:1" s="48" customFormat="1">
      <c r="A1287" s="47"/>
    </row>
    <row r="1288" spans="1:1" s="48" customFormat="1">
      <c r="A1288" s="47"/>
    </row>
    <row r="1289" spans="1:1" s="48" customFormat="1">
      <c r="A1289" s="47"/>
    </row>
    <row r="1290" spans="1:1" s="48" customFormat="1">
      <c r="A1290" s="47"/>
    </row>
    <row r="1291" spans="1:1" s="48" customFormat="1">
      <c r="A1291" s="47"/>
    </row>
    <row r="1292" spans="1:1" s="48" customFormat="1">
      <c r="A1292" s="47"/>
    </row>
    <row r="1293" spans="1:1" s="48" customFormat="1">
      <c r="A1293" s="47"/>
    </row>
    <row r="1294" spans="1:1" s="48" customFormat="1">
      <c r="A1294" s="47"/>
    </row>
    <row r="1295" spans="1:1" s="48" customFormat="1">
      <c r="A1295" s="47"/>
    </row>
    <row r="1296" spans="1:1" s="48" customFormat="1">
      <c r="A1296" s="47"/>
    </row>
    <row r="1297" spans="1:1" s="48" customFormat="1">
      <c r="A1297" s="47"/>
    </row>
    <row r="1298" spans="1:1" s="48" customFormat="1">
      <c r="A1298" s="47"/>
    </row>
    <row r="1299" spans="1:1" s="48" customFormat="1">
      <c r="A1299" s="47"/>
    </row>
    <row r="1300" spans="1:1" s="48" customFormat="1">
      <c r="A1300" s="47"/>
    </row>
    <row r="1301" spans="1:1" s="48" customFormat="1">
      <c r="A1301" s="47"/>
    </row>
    <row r="1302" spans="1:1" s="48" customFormat="1">
      <c r="A1302" s="47"/>
    </row>
    <row r="1303" spans="1:1" s="48" customFormat="1">
      <c r="A1303" s="47"/>
    </row>
    <row r="1304" spans="1:1" s="48" customFormat="1">
      <c r="A1304" s="47"/>
    </row>
    <row r="1305" spans="1:1" s="48" customFormat="1">
      <c r="A1305" s="47"/>
    </row>
    <row r="1306" spans="1:1" s="48" customFormat="1">
      <c r="A1306" s="47"/>
    </row>
    <row r="1307" spans="1:1" s="48" customFormat="1">
      <c r="A1307" s="47"/>
    </row>
    <row r="1308" spans="1:1" s="48" customFormat="1">
      <c r="A1308" s="47"/>
    </row>
    <row r="1309" spans="1:1" s="48" customFormat="1">
      <c r="A1309" s="47"/>
    </row>
    <row r="1310" spans="1:1" s="48" customFormat="1">
      <c r="A1310" s="47"/>
    </row>
    <row r="1311" spans="1:1" s="48" customFormat="1">
      <c r="A1311" s="47"/>
    </row>
    <row r="1312" spans="1:1" s="48" customFormat="1">
      <c r="A1312" s="47"/>
    </row>
    <row r="1313" spans="1:1" s="48" customFormat="1">
      <c r="A1313" s="47"/>
    </row>
    <row r="1314" spans="1:1" s="48" customFormat="1">
      <c r="A1314" s="47"/>
    </row>
    <row r="1315" spans="1:1" s="48" customFormat="1">
      <c r="A1315" s="47"/>
    </row>
    <row r="1316" spans="1:1" s="48" customFormat="1">
      <c r="A1316" s="47"/>
    </row>
    <row r="1317" spans="1:1" s="48" customFormat="1">
      <c r="A1317" s="47"/>
    </row>
    <row r="1318" spans="1:1" s="48" customFormat="1">
      <c r="A1318" s="47"/>
    </row>
    <row r="1319" spans="1:1" s="48" customFormat="1">
      <c r="A1319" s="47"/>
    </row>
    <row r="1320" spans="1:1" s="48" customFormat="1">
      <c r="A1320" s="47"/>
    </row>
    <row r="1321" spans="1:1" s="48" customFormat="1">
      <c r="A1321" s="47"/>
    </row>
    <row r="1322" spans="1:1" s="48" customFormat="1">
      <c r="A1322" s="47"/>
    </row>
    <row r="1323" spans="1:1" s="48" customFormat="1">
      <c r="A1323" s="47"/>
    </row>
    <row r="1324" spans="1:1" s="48" customFormat="1">
      <c r="A1324" s="47"/>
    </row>
    <row r="1325" spans="1:1" s="48" customFormat="1">
      <c r="A1325" s="47"/>
    </row>
    <row r="1326" spans="1:1" s="48" customFormat="1">
      <c r="A1326" s="47"/>
    </row>
    <row r="1327" spans="1:1" s="48" customFormat="1">
      <c r="A1327" s="47"/>
    </row>
    <row r="1328" spans="1:1" s="48" customFormat="1">
      <c r="A1328" s="47"/>
    </row>
    <row r="1329" spans="1:1" s="48" customFormat="1">
      <c r="A1329" s="47"/>
    </row>
    <row r="1330" spans="1:1" s="48" customFormat="1">
      <c r="A1330" s="47"/>
    </row>
    <row r="1331" spans="1:1" s="48" customFormat="1">
      <c r="A1331" s="47"/>
    </row>
    <row r="1332" spans="1:1" s="48" customFormat="1">
      <c r="A1332" s="47"/>
    </row>
    <row r="1333" spans="1:1" s="48" customFormat="1">
      <c r="A1333" s="47"/>
    </row>
    <row r="1334" spans="1:1" s="48" customFormat="1">
      <c r="A1334" s="47"/>
    </row>
    <row r="1335" spans="1:1" s="48" customFormat="1">
      <c r="A1335" s="47"/>
    </row>
    <row r="1336" spans="1:1" s="48" customFormat="1">
      <c r="A1336" s="47"/>
    </row>
    <row r="1337" spans="1:1" s="48" customFormat="1">
      <c r="A1337" s="47"/>
    </row>
    <row r="1338" spans="1:1" s="48" customFormat="1">
      <c r="A1338" s="47"/>
    </row>
    <row r="1339" spans="1:1" s="48" customFormat="1">
      <c r="A1339" s="47"/>
    </row>
    <row r="1340" spans="1:1" s="48" customFormat="1">
      <c r="A1340" s="47"/>
    </row>
    <row r="1341" spans="1:1" s="48" customFormat="1">
      <c r="A1341" s="47"/>
    </row>
    <row r="1342" spans="1:1" s="48" customFormat="1">
      <c r="A1342" s="47"/>
    </row>
    <row r="1343" spans="1:1" s="48" customFormat="1">
      <c r="A1343" s="47"/>
    </row>
    <row r="1344" spans="1:1" s="48" customFormat="1">
      <c r="A1344" s="47"/>
    </row>
    <row r="1345" spans="1:1" s="48" customFormat="1">
      <c r="A1345" s="47"/>
    </row>
    <row r="1346" spans="1:1" s="48" customFormat="1">
      <c r="A1346" s="47"/>
    </row>
    <row r="1347" spans="1:1" s="48" customFormat="1">
      <c r="A1347" s="47"/>
    </row>
    <row r="1348" spans="1:1" s="48" customFormat="1">
      <c r="A1348" s="47"/>
    </row>
    <row r="1349" spans="1:1" s="48" customFormat="1">
      <c r="A1349" s="47"/>
    </row>
    <row r="1350" spans="1:1" s="48" customFormat="1">
      <c r="A1350" s="47"/>
    </row>
    <row r="1351" spans="1:1" s="48" customFormat="1">
      <c r="A1351" s="47"/>
    </row>
    <row r="1352" spans="1:1" s="48" customFormat="1">
      <c r="A1352" s="47"/>
    </row>
    <row r="1353" spans="1:1" s="48" customFormat="1">
      <c r="A1353" s="47"/>
    </row>
    <row r="1354" spans="1:1" s="48" customFormat="1">
      <c r="A1354" s="47"/>
    </row>
    <row r="1355" spans="1:1" s="48" customFormat="1">
      <c r="A1355" s="47"/>
    </row>
    <row r="1356" spans="1:1" s="48" customFormat="1">
      <c r="A1356" s="47"/>
    </row>
    <row r="1357" spans="1:1" s="48" customFormat="1">
      <c r="A1357" s="47"/>
    </row>
    <row r="1358" spans="1:1" s="48" customFormat="1">
      <c r="A1358" s="47"/>
    </row>
    <row r="1359" spans="1:1" s="48" customFormat="1">
      <c r="A1359" s="47"/>
    </row>
    <row r="1360" spans="1:1" s="48" customFormat="1">
      <c r="A1360" s="47"/>
    </row>
    <row r="1361" spans="1:1" s="48" customFormat="1">
      <c r="A1361" s="47"/>
    </row>
    <row r="1362" spans="1:1" s="48" customFormat="1">
      <c r="A1362" s="47"/>
    </row>
    <row r="1363" spans="1:1" s="48" customFormat="1">
      <c r="A1363" s="47"/>
    </row>
    <row r="1364" spans="1:1" s="48" customFormat="1">
      <c r="A1364" s="47"/>
    </row>
    <row r="1365" spans="1:1" s="48" customFormat="1">
      <c r="A1365" s="47"/>
    </row>
    <row r="1366" spans="1:1" s="48" customFormat="1">
      <c r="A1366" s="47"/>
    </row>
    <row r="1367" spans="1:1" s="48" customFormat="1">
      <c r="A1367" s="47"/>
    </row>
    <row r="1368" spans="1:1" s="48" customFormat="1">
      <c r="A1368" s="47"/>
    </row>
    <row r="1369" spans="1:1" s="48" customFormat="1">
      <c r="A1369" s="47"/>
    </row>
    <row r="1370" spans="1:1" s="48" customFormat="1">
      <c r="A1370" s="47"/>
    </row>
    <row r="1371" spans="1:1" s="48" customFormat="1">
      <c r="A1371" s="47"/>
    </row>
    <row r="1372" spans="1:1" s="48" customFormat="1">
      <c r="A1372" s="47"/>
    </row>
    <row r="1373" spans="1:1" s="48" customFormat="1">
      <c r="A1373" s="47"/>
    </row>
    <row r="1374" spans="1:1" s="48" customFormat="1">
      <c r="A1374" s="47"/>
    </row>
    <row r="1375" spans="1:1" s="48" customFormat="1">
      <c r="A1375" s="47"/>
    </row>
    <row r="1376" spans="1:1" s="48" customFormat="1">
      <c r="A1376" s="47"/>
    </row>
    <row r="1377" spans="1:1" s="48" customFormat="1">
      <c r="A1377" s="47"/>
    </row>
    <row r="1378" spans="1:1" s="48" customFormat="1">
      <c r="A1378" s="47"/>
    </row>
    <row r="1379" spans="1:1" s="48" customFormat="1">
      <c r="A1379" s="47"/>
    </row>
    <row r="1380" spans="1:1" s="48" customFormat="1">
      <c r="A1380" s="47"/>
    </row>
    <row r="1381" spans="1:1" s="48" customFormat="1">
      <c r="A1381" s="47"/>
    </row>
    <row r="1382" spans="1:1" s="48" customFormat="1">
      <c r="A1382" s="47"/>
    </row>
    <row r="1383" spans="1:1" s="48" customFormat="1">
      <c r="A1383" s="47"/>
    </row>
    <row r="1384" spans="1:1" s="48" customFormat="1">
      <c r="A1384" s="47"/>
    </row>
    <row r="1385" spans="1:1" s="48" customFormat="1">
      <c r="A1385" s="47"/>
    </row>
    <row r="1386" spans="1:1" s="48" customFormat="1">
      <c r="A1386" s="47"/>
    </row>
    <row r="1387" spans="1:1" s="48" customFormat="1">
      <c r="A1387" s="47"/>
    </row>
    <row r="1388" spans="1:1" s="48" customFormat="1">
      <c r="A1388" s="47"/>
    </row>
    <row r="1389" spans="1:1" s="48" customFormat="1">
      <c r="A1389" s="47"/>
    </row>
    <row r="1390" spans="1:1" s="48" customFormat="1">
      <c r="A1390" s="47"/>
    </row>
    <row r="1391" spans="1:1" s="48" customFormat="1">
      <c r="A1391" s="47"/>
    </row>
    <row r="1392" spans="1:1" s="48" customFormat="1">
      <c r="A1392" s="47"/>
    </row>
    <row r="1393" spans="1:1" s="48" customFormat="1">
      <c r="A1393" s="47"/>
    </row>
    <row r="1394" spans="1:1" s="48" customFormat="1">
      <c r="A1394" s="47"/>
    </row>
    <row r="1395" spans="1:1" s="48" customFormat="1">
      <c r="A1395" s="47"/>
    </row>
    <row r="1396" spans="1:1" s="48" customFormat="1">
      <c r="A1396" s="47"/>
    </row>
    <row r="1397" spans="1:1" s="48" customFormat="1">
      <c r="A1397" s="47"/>
    </row>
    <row r="1398" spans="1:1" s="48" customFormat="1">
      <c r="A1398" s="47"/>
    </row>
    <row r="1399" spans="1:1" s="48" customFormat="1">
      <c r="A1399" s="47"/>
    </row>
    <row r="1400" spans="1:1" s="48" customFormat="1">
      <c r="A1400" s="47"/>
    </row>
    <row r="1401" spans="1:1" s="48" customFormat="1">
      <c r="A1401" s="47"/>
    </row>
    <row r="1402" spans="1:1" s="48" customFormat="1">
      <c r="A1402" s="47"/>
    </row>
    <row r="1403" spans="1:1" s="48" customFormat="1">
      <c r="A1403" s="47"/>
    </row>
    <row r="1404" spans="1:1" s="48" customFormat="1">
      <c r="A1404" s="47"/>
    </row>
    <row r="1405" spans="1:1" s="48" customFormat="1">
      <c r="A1405" s="47"/>
    </row>
    <row r="1406" spans="1:1" s="48" customFormat="1">
      <c r="A1406" s="47"/>
    </row>
    <row r="1407" spans="1:1" s="48" customFormat="1">
      <c r="A1407" s="47"/>
    </row>
    <row r="1408" spans="1:1" s="48" customFormat="1">
      <c r="A1408" s="47"/>
    </row>
    <row r="1409" spans="1:1" s="48" customFormat="1">
      <c r="A1409" s="47"/>
    </row>
    <row r="1410" spans="1:1" s="48" customFormat="1">
      <c r="A1410" s="47"/>
    </row>
    <row r="1411" spans="1:1" s="48" customFormat="1">
      <c r="A1411" s="47"/>
    </row>
    <row r="1412" spans="1:1" s="48" customFormat="1">
      <c r="A1412" s="47"/>
    </row>
    <row r="1413" spans="1:1" s="48" customFormat="1">
      <c r="A1413" s="47"/>
    </row>
    <row r="1414" spans="1:1" s="48" customFormat="1">
      <c r="A1414" s="47"/>
    </row>
    <row r="1415" spans="1:1" s="48" customFormat="1">
      <c r="A1415" s="47"/>
    </row>
    <row r="1416" spans="1:1" s="48" customFormat="1">
      <c r="A1416" s="47"/>
    </row>
    <row r="1417" spans="1:1" s="48" customFormat="1">
      <c r="A1417" s="47"/>
    </row>
    <row r="1418" spans="1:1" s="48" customFormat="1">
      <c r="A1418" s="47"/>
    </row>
    <row r="1419" spans="1:1" s="48" customFormat="1">
      <c r="A1419" s="47"/>
    </row>
    <row r="1420" spans="1:1" s="48" customFormat="1">
      <c r="A1420" s="47"/>
    </row>
    <row r="1421" spans="1:1" s="48" customFormat="1">
      <c r="A1421" s="47"/>
    </row>
    <row r="1422" spans="1:1" s="48" customFormat="1">
      <c r="A1422" s="47"/>
    </row>
    <row r="1423" spans="1:1" s="48" customFormat="1">
      <c r="A1423" s="47"/>
    </row>
    <row r="1424" spans="1:1" s="48" customFormat="1">
      <c r="A1424" s="47"/>
    </row>
    <row r="1425" spans="1:1" s="48" customFormat="1">
      <c r="A1425" s="47"/>
    </row>
    <row r="1426" spans="1:1" s="48" customFormat="1">
      <c r="A1426" s="47"/>
    </row>
    <row r="1427" spans="1:1" s="48" customFormat="1">
      <c r="A1427" s="47"/>
    </row>
    <row r="1428" spans="1:1" s="48" customFormat="1">
      <c r="A1428" s="47"/>
    </row>
    <row r="1429" spans="1:1" s="48" customFormat="1">
      <c r="A1429" s="47"/>
    </row>
    <row r="1430" spans="1:1" s="48" customFormat="1">
      <c r="A1430" s="47"/>
    </row>
    <row r="1431" spans="1:1" s="48" customFormat="1">
      <c r="A1431" s="47"/>
    </row>
    <row r="1432" spans="1:1" s="48" customFormat="1">
      <c r="A1432" s="47"/>
    </row>
    <row r="1433" spans="1:1" s="48" customFormat="1">
      <c r="A1433" s="47"/>
    </row>
    <row r="1434" spans="1:1" s="48" customFormat="1">
      <c r="A1434" s="47"/>
    </row>
    <row r="1435" spans="1:1" s="48" customFormat="1">
      <c r="A1435" s="47"/>
    </row>
    <row r="1436" spans="1:1" s="48" customFormat="1">
      <c r="A1436" s="47"/>
    </row>
    <row r="1437" spans="1:1" s="48" customFormat="1">
      <c r="A1437" s="47"/>
    </row>
    <row r="1438" spans="1:1" s="48" customFormat="1">
      <c r="A1438" s="47"/>
    </row>
    <row r="1439" spans="1:1" s="48" customFormat="1">
      <c r="A1439" s="47"/>
    </row>
    <row r="1440" spans="1:1" s="48" customFormat="1">
      <c r="A1440" s="47"/>
    </row>
    <row r="1441" spans="1:1" s="48" customFormat="1">
      <c r="A1441" s="47"/>
    </row>
    <row r="1442" spans="1:1" s="48" customFormat="1">
      <c r="A1442" s="47"/>
    </row>
    <row r="1443" spans="1:1" s="48" customFormat="1">
      <c r="A1443" s="47"/>
    </row>
    <row r="1444" spans="1:1" s="48" customFormat="1">
      <c r="A1444" s="47"/>
    </row>
    <row r="1445" spans="1:1" s="48" customFormat="1">
      <c r="A1445" s="47"/>
    </row>
    <row r="1446" spans="1:1" s="48" customFormat="1">
      <c r="A1446" s="47"/>
    </row>
    <row r="1447" spans="1:1" s="48" customFormat="1">
      <c r="A1447" s="47"/>
    </row>
    <row r="1448" spans="1:1" s="48" customFormat="1">
      <c r="A1448" s="47"/>
    </row>
    <row r="1449" spans="1:1" s="48" customFormat="1">
      <c r="A1449" s="47"/>
    </row>
    <row r="1450" spans="1:1" s="48" customFormat="1">
      <c r="A1450" s="47"/>
    </row>
    <row r="1451" spans="1:1" s="48" customFormat="1">
      <c r="A1451" s="47"/>
    </row>
    <row r="1452" spans="1:1" s="48" customFormat="1">
      <c r="A1452" s="47"/>
    </row>
    <row r="1453" spans="1:1" s="48" customFormat="1">
      <c r="A1453" s="47"/>
    </row>
    <row r="1454" spans="1:1" s="48" customFormat="1">
      <c r="A1454" s="47"/>
    </row>
    <row r="1455" spans="1:1" s="48" customFormat="1">
      <c r="A1455" s="47"/>
    </row>
    <row r="1456" spans="1:1" s="48" customFormat="1">
      <c r="A1456" s="47"/>
    </row>
    <row r="1457" spans="1:1" s="48" customFormat="1">
      <c r="A1457" s="47"/>
    </row>
    <row r="1458" spans="1:1" s="48" customFormat="1">
      <c r="A1458" s="47"/>
    </row>
    <row r="1459" spans="1:1" s="48" customFormat="1">
      <c r="A1459" s="47"/>
    </row>
    <row r="1460" spans="1:1" s="48" customFormat="1">
      <c r="A1460" s="47"/>
    </row>
    <row r="1461" spans="1:1" s="48" customFormat="1">
      <c r="A1461" s="47"/>
    </row>
    <row r="1462" spans="1:1" s="48" customFormat="1">
      <c r="A1462" s="47"/>
    </row>
    <row r="1463" spans="1:1" s="48" customFormat="1">
      <c r="A1463" s="47"/>
    </row>
    <row r="1464" spans="1:1" s="48" customFormat="1">
      <c r="A1464" s="47"/>
    </row>
    <row r="1465" spans="1:1" s="48" customFormat="1">
      <c r="A1465" s="47"/>
    </row>
    <row r="1466" spans="1:1" s="48" customFormat="1">
      <c r="A1466" s="47"/>
    </row>
    <row r="1467" spans="1:1" s="48" customFormat="1">
      <c r="A1467" s="47"/>
    </row>
    <row r="1468" spans="1:1" s="48" customFormat="1">
      <c r="A1468" s="47"/>
    </row>
    <row r="1469" spans="1:1" s="48" customFormat="1">
      <c r="A1469" s="47"/>
    </row>
    <row r="1470" spans="1:1" s="48" customFormat="1">
      <c r="A1470" s="47"/>
    </row>
    <row r="1471" spans="1:1" s="48" customFormat="1">
      <c r="A1471" s="47"/>
    </row>
    <row r="1472" spans="1:1" s="48" customFormat="1">
      <c r="A1472" s="47"/>
    </row>
    <row r="1473" spans="1:1" s="48" customFormat="1">
      <c r="A1473" s="47"/>
    </row>
    <row r="1474" spans="1:1" s="48" customFormat="1">
      <c r="A1474" s="47"/>
    </row>
    <row r="1475" spans="1:1" s="48" customFormat="1">
      <c r="A1475" s="47"/>
    </row>
    <row r="1476" spans="1:1" s="48" customFormat="1">
      <c r="A1476" s="47"/>
    </row>
    <row r="1477" spans="1:1" s="48" customFormat="1">
      <c r="A1477" s="47"/>
    </row>
    <row r="1478" spans="1:1" s="48" customFormat="1">
      <c r="A1478" s="47"/>
    </row>
    <row r="1479" spans="1:1" s="48" customFormat="1">
      <c r="A1479" s="47"/>
    </row>
    <row r="1480" spans="1:1" s="48" customFormat="1">
      <c r="A1480" s="47"/>
    </row>
    <row r="1481" spans="1:1" s="48" customFormat="1">
      <c r="A1481" s="47"/>
    </row>
    <row r="1482" spans="1:1" s="48" customFormat="1">
      <c r="A1482" s="47"/>
    </row>
    <row r="1483" spans="1:1" s="48" customFormat="1">
      <c r="A1483" s="47"/>
    </row>
    <row r="1484" spans="1:1" s="48" customFormat="1">
      <c r="A1484" s="47"/>
    </row>
    <row r="1485" spans="1:1" s="48" customFormat="1">
      <c r="A1485" s="47"/>
    </row>
    <row r="1486" spans="1:1" s="48" customFormat="1">
      <c r="A1486" s="47"/>
    </row>
    <row r="1487" spans="1:1" s="48" customFormat="1">
      <c r="A1487" s="47"/>
    </row>
    <row r="1488" spans="1:1" s="48" customFormat="1">
      <c r="A1488" s="47"/>
    </row>
    <row r="1489" spans="1:1" s="48" customFormat="1">
      <c r="A1489" s="47"/>
    </row>
    <row r="1490" spans="1:1" s="48" customFormat="1">
      <c r="A1490" s="47"/>
    </row>
    <row r="1491" spans="1:1" s="48" customFormat="1">
      <c r="A1491" s="47"/>
    </row>
    <row r="1492" spans="1:1" s="48" customFormat="1">
      <c r="A1492" s="47"/>
    </row>
    <row r="1493" spans="1:1" s="48" customFormat="1">
      <c r="A1493" s="47"/>
    </row>
    <row r="1494" spans="1:1" s="48" customFormat="1">
      <c r="A1494" s="47"/>
    </row>
    <row r="1495" spans="1:1" s="48" customFormat="1">
      <c r="A1495" s="47"/>
    </row>
    <row r="1496" spans="1:1" s="48" customFormat="1">
      <c r="A1496" s="47"/>
    </row>
    <row r="1497" spans="1:1" s="48" customFormat="1">
      <c r="A1497" s="47"/>
    </row>
    <row r="1498" spans="1:1" s="48" customFormat="1">
      <c r="A1498" s="47"/>
    </row>
    <row r="1499" spans="1:1" s="48" customFormat="1">
      <c r="A1499" s="47"/>
    </row>
    <row r="1500" spans="1:1" s="48" customFormat="1">
      <c r="A1500" s="47"/>
    </row>
    <row r="1501" spans="1:1" s="48" customFormat="1">
      <c r="A1501" s="47"/>
    </row>
    <row r="1502" spans="1:1" s="48" customFormat="1">
      <c r="A1502" s="47"/>
    </row>
    <row r="1503" spans="1:1" s="48" customFormat="1">
      <c r="A1503" s="47"/>
    </row>
    <row r="1504" spans="1:1" s="48" customFormat="1">
      <c r="A1504" s="47"/>
    </row>
    <row r="1505" spans="1:1" s="48" customFormat="1">
      <c r="A1505" s="47"/>
    </row>
    <row r="1506" spans="1:1" s="48" customFormat="1">
      <c r="A1506" s="47"/>
    </row>
    <row r="1507" spans="1:1" s="48" customFormat="1">
      <c r="A1507" s="47"/>
    </row>
    <row r="1508" spans="1:1" s="48" customFormat="1">
      <c r="A1508" s="47"/>
    </row>
    <row r="1509" spans="1:1" s="48" customFormat="1">
      <c r="A1509" s="47"/>
    </row>
    <row r="1510" spans="1:1" s="48" customFormat="1">
      <c r="A1510" s="47"/>
    </row>
    <row r="1511" spans="1:1" s="48" customFormat="1">
      <c r="A1511" s="47"/>
    </row>
    <row r="1512" spans="1:1" s="48" customFormat="1">
      <c r="A1512" s="47"/>
    </row>
    <row r="1513" spans="1:1" s="48" customFormat="1">
      <c r="A1513" s="47"/>
    </row>
    <row r="1514" spans="1:1" s="48" customFormat="1">
      <c r="A1514" s="47"/>
    </row>
    <row r="1515" spans="1:1" s="48" customFormat="1">
      <c r="A1515" s="47"/>
    </row>
    <row r="1516" spans="1:1" s="48" customFormat="1">
      <c r="A1516" s="47"/>
    </row>
    <row r="1517" spans="1:1" s="48" customFormat="1">
      <c r="A1517" s="47"/>
    </row>
    <row r="1518" spans="1:1" s="48" customFormat="1">
      <c r="A1518" s="47"/>
    </row>
    <row r="1519" spans="1:1" s="48" customFormat="1">
      <c r="A1519" s="47"/>
    </row>
    <row r="1520" spans="1:1" s="48" customFormat="1">
      <c r="A1520" s="47"/>
    </row>
    <row r="1521" spans="1:1" s="48" customFormat="1">
      <c r="A1521" s="47"/>
    </row>
    <row r="1522" spans="1:1" s="48" customFormat="1">
      <c r="A1522" s="47"/>
    </row>
    <row r="1523" spans="1:1" s="48" customFormat="1">
      <c r="A1523" s="47"/>
    </row>
    <row r="1524" spans="1:1" s="48" customFormat="1">
      <c r="A1524" s="47"/>
    </row>
    <row r="1525" spans="1:1" s="48" customFormat="1">
      <c r="A1525" s="47"/>
    </row>
    <row r="1526" spans="1:1" s="48" customFormat="1">
      <c r="A1526" s="47"/>
    </row>
    <row r="1527" spans="1:1" s="48" customFormat="1">
      <c r="A1527" s="47"/>
    </row>
    <row r="1528" spans="1:1" s="48" customFormat="1">
      <c r="A1528" s="47"/>
    </row>
    <row r="1529" spans="1:1" s="48" customFormat="1">
      <c r="A1529" s="47"/>
    </row>
    <row r="1530" spans="1:1" s="48" customFormat="1">
      <c r="A1530" s="47"/>
    </row>
    <row r="1531" spans="1:1" s="48" customFormat="1">
      <c r="A1531" s="47"/>
    </row>
    <row r="1532" spans="1:1" s="48" customFormat="1">
      <c r="A1532" s="47"/>
    </row>
    <row r="1533" spans="1:1" s="48" customFormat="1">
      <c r="A1533" s="47"/>
    </row>
    <row r="1534" spans="1:1" s="48" customFormat="1">
      <c r="A1534" s="47"/>
    </row>
    <row r="1535" spans="1:1" s="48" customFormat="1">
      <c r="A1535" s="47"/>
    </row>
    <row r="1536" spans="1:1" s="48" customFormat="1">
      <c r="A1536" s="47"/>
    </row>
    <row r="1537" spans="1:1" s="48" customFormat="1">
      <c r="A1537" s="47"/>
    </row>
    <row r="1538" spans="1:1" s="48" customFormat="1">
      <c r="A1538" s="47"/>
    </row>
    <row r="1539" spans="1:1" s="48" customFormat="1">
      <c r="A1539" s="47"/>
    </row>
    <row r="1540" spans="1:1" s="48" customFormat="1">
      <c r="A1540" s="47"/>
    </row>
    <row r="1541" spans="1:1" s="48" customFormat="1">
      <c r="A1541" s="47"/>
    </row>
    <row r="1542" spans="1:1" s="48" customFormat="1">
      <c r="A1542" s="47"/>
    </row>
    <row r="1543" spans="1:1" s="48" customFormat="1">
      <c r="A1543" s="47"/>
    </row>
    <row r="1544" spans="1:1" s="48" customFormat="1">
      <c r="A1544" s="47"/>
    </row>
    <row r="1545" spans="1:1" s="48" customFormat="1">
      <c r="A1545" s="47"/>
    </row>
    <row r="1546" spans="1:1" s="48" customFormat="1">
      <c r="A1546" s="47"/>
    </row>
    <row r="1547" spans="1:1" s="48" customFormat="1">
      <c r="A1547" s="47"/>
    </row>
    <row r="1548" spans="1:1" s="48" customFormat="1">
      <c r="A1548" s="47"/>
    </row>
    <row r="1549" spans="1:1" s="48" customFormat="1">
      <c r="A1549" s="47"/>
    </row>
    <row r="1550" spans="1:1" s="48" customFormat="1">
      <c r="A1550" s="47"/>
    </row>
    <row r="1551" spans="1:1" s="48" customFormat="1">
      <c r="A1551" s="47"/>
    </row>
    <row r="1552" spans="1:1" s="48" customFormat="1">
      <c r="A1552" s="47"/>
    </row>
    <row r="1553" spans="1:1" s="48" customFormat="1">
      <c r="A1553" s="47"/>
    </row>
    <row r="1554" spans="1:1" s="48" customFormat="1">
      <c r="A1554" s="47"/>
    </row>
    <row r="1555" spans="1:1" s="48" customFormat="1">
      <c r="A1555" s="47"/>
    </row>
    <row r="1556" spans="1:1" s="48" customFormat="1">
      <c r="A1556" s="47"/>
    </row>
    <row r="1557" spans="1:1" s="48" customFormat="1">
      <c r="A1557" s="47"/>
    </row>
    <row r="1558" spans="1:1" s="48" customFormat="1">
      <c r="A1558" s="47"/>
    </row>
    <row r="1559" spans="1:1" s="48" customFormat="1">
      <c r="A1559" s="47"/>
    </row>
    <row r="1560" spans="1:1" s="48" customFormat="1">
      <c r="A1560" s="47"/>
    </row>
    <row r="1561" spans="1:1" s="48" customFormat="1">
      <c r="A1561" s="47"/>
    </row>
    <row r="1562" spans="1:1" s="48" customFormat="1">
      <c r="A1562" s="47"/>
    </row>
    <row r="1563" spans="1:1" s="48" customFormat="1">
      <c r="A1563" s="47"/>
    </row>
    <row r="1564" spans="1:1" s="48" customFormat="1">
      <c r="A1564" s="47"/>
    </row>
    <row r="1565" spans="1:1" s="48" customFormat="1">
      <c r="A1565" s="47"/>
    </row>
    <row r="1566" spans="1:1" s="48" customFormat="1">
      <c r="A1566" s="47"/>
    </row>
    <row r="1567" spans="1:1" s="48" customFormat="1">
      <c r="A1567" s="47"/>
    </row>
    <row r="1568" spans="1:1" s="48" customFormat="1">
      <c r="A1568" s="47"/>
    </row>
    <row r="1569" spans="1:1" s="48" customFormat="1">
      <c r="A1569" s="47"/>
    </row>
    <row r="1570" spans="1:1" s="48" customFormat="1">
      <c r="A1570" s="47"/>
    </row>
    <row r="1571" spans="1:1" s="48" customFormat="1">
      <c r="A1571" s="47"/>
    </row>
    <row r="1572" spans="1:1" s="48" customFormat="1">
      <c r="A1572" s="47"/>
    </row>
    <row r="1573" spans="1:1" s="48" customFormat="1">
      <c r="A1573" s="47"/>
    </row>
    <row r="1574" spans="1:1" s="48" customFormat="1">
      <c r="A1574" s="47"/>
    </row>
    <row r="1575" spans="1:1" s="48" customFormat="1">
      <c r="A1575" s="47"/>
    </row>
    <row r="1576" spans="1:1" s="48" customFormat="1">
      <c r="A1576" s="47"/>
    </row>
    <row r="1577" spans="1:1" s="48" customFormat="1">
      <c r="A1577" s="47"/>
    </row>
    <row r="1578" spans="1:1" s="48" customFormat="1">
      <c r="A1578" s="47"/>
    </row>
    <row r="1579" spans="1:1" s="48" customFormat="1">
      <c r="A1579" s="47"/>
    </row>
    <row r="1580" spans="1:1" s="48" customFormat="1">
      <c r="A1580" s="47"/>
    </row>
    <row r="1581" spans="1:1" s="48" customFormat="1">
      <c r="A1581" s="47"/>
    </row>
    <row r="1582" spans="1:1" s="48" customFormat="1">
      <c r="A1582" s="47"/>
    </row>
    <row r="1583" spans="1:1" s="48" customFormat="1">
      <c r="A1583" s="47"/>
    </row>
    <row r="1584" spans="1:1" s="48" customFormat="1">
      <c r="A1584" s="47"/>
    </row>
    <row r="1585" spans="1:1" s="48" customFormat="1">
      <c r="A1585" s="47"/>
    </row>
    <row r="1586" spans="1:1" s="48" customFormat="1">
      <c r="A1586" s="47"/>
    </row>
    <row r="1587" spans="1:1" s="48" customFormat="1">
      <c r="A1587" s="47"/>
    </row>
    <row r="1588" spans="1:1" s="48" customFormat="1">
      <c r="A1588" s="47"/>
    </row>
    <row r="1589" spans="1:1" s="48" customFormat="1">
      <c r="A1589" s="47"/>
    </row>
    <row r="1590" spans="1:1" s="48" customFormat="1">
      <c r="A1590" s="47"/>
    </row>
    <row r="1591" spans="1:1" s="48" customFormat="1">
      <c r="A1591" s="47"/>
    </row>
    <row r="1592" spans="1:1" s="48" customFormat="1">
      <c r="A1592" s="47"/>
    </row>
    <row r="1593" spans="1:1" s="48" customFormat="1">
      <c r="A1593" s="47"/>
    </row>
    <row r="1594" spans="1:1" s="48" customFormat="1">
      <c r="A1594" s="47"/>
    </row>
    <row r="1595" spans="1:1" s="48" customFormat="1">
      <c r="A1595" s="47"/>
    </row>
    <row r="1596" spans="1:1" s="48" customFormat="1">
      <c r="A1596" s="47"/>
    </row>
    <row r="1597" spans="1:1" s="48" customFormat="1">
      <c r="A1597" s="47"/>
    </row>
    <row r="1598" spans="1:1" s="48" customFormat="1">
      <c r="A1598" s="47"/>
    </row>
    <row r="1599" spans="1:1" s="48" customFormat="1">
      <c r="A1599" s="47"/>
    </row>
    <row r="1600" spans="1:1" s="48" customFormat="1">
      <c r="A1600" s="47"/>
    </row>
    <row r="1601" spans="1:1" s="48" customFormat="1">
      <c r="A1601" s="47"/>
    </row>
    <row r="1602" spans="1:1" s="48" customFormat="1">
      <c r="A1602" s="47"/>
    </row>
    <row r="1603" spans="1:1" s="48" customFormat="1">
      <c r="A1603" s="47"/>
    </row>
    <row r="1604" spans="1:1" s="48" customFormat="1">
      <c r="A1604" s="47"/>
    </row>
    <row r="1605" spans="1:1" s="48" customFormat="1">
      <c r="A1605" s="47"/>
    </row>
    <row r="1606" spans="1:1" s="48" customFormat="1">
      <c r="A1606" s="47"/>
    </row>
    <row r="1607" spans="1:1" s="48" customFormat="1">
      <c r="A1607" s="47"/>
    </row>
    <row r="1608" spans="1:1" s="48" customFormat="1">
      <c r="A1608" s="47"/>
    </row>
    <row r="1609" spans="1:1" s="48" customFormat="1">
      <c r="A1609" s="47"/>
    </row>
    <row r="1610" spans="1:1" s="48" customFormat="1">
      <c r="A1610" s="47"/>
    </row>
    <row r="1611" spans="1:1" s="48" customFormat="1">
      <c r="A1611" s="47"/>
    </row>
    <row r="1612" spans="1:1" s="48" customFormat="1">
      <c r="A1612" s="47"/>
    </row>
    <row r="1613" spans="1:1" s="48" customFormat="1">
      <c r="A1613" s="47"/>
    </row>
    <row r="1614" spans="1:1" s="48" customFormat="1">
      <c r="A1614" s="47"/>
    </row>
    <row r="1615" spans="1:1" s="48" customFormat="1">
      <c r="A1615" s="47"/>
    </row>
    <row r="1616" spans="1:1" s="48" customFormat="1">
      <c r="A1616" s="47"/>
    </row>
    <row r="1617" spans="1:1" s="48" customFormat="1">
      <c r="A1617" s="47"/>
    </row>
    <row r="1618" spans="1:1" s="48" customFormat="1">
      <c r="A1618" s="47"/>
    </row>
    <row r="1619" spans="1:1" s="48" customFormat="1">
      <c r="A1619" s="47"/>
    </row>
    <row r="1620" spans="1:1" s="48" customFormat="1">
      <c r="A1620" s="47"/>
    </row>
    <row r="1621" spans="1:1" s="48" customFormat="1">
      <c r="A1621" s="47"/>
    </row>
    <row r="1622" spans="1:1" s="48" customFormat="1">
      <c r="A1622" s="47"/>
    </row>
    <row r="1623" spans="1:1" s="48" customFormat="1">
      <c r="A1623" s="47"/>
    </row>
    <row r="1624" spans="1:1" s="48" customFormat="1">
      <c r="A1624" s="47"/>
    </row>
    <row r="1625" spans="1:1" s="48" customFormat="1">
      <c r="A1625" s="47"/>
    </row>
    <row r="1626" spans="1:1" s="48" customFormat="1">
      <c r="A1626" s="47"/>
    </row>
    <row r="1627" spans="1:1" s="48" customFormat="1">
      <c r="A1627" s="47"/>
    </row>
    <row r="1628" spans="1:1" s="48" customFormat="1">
      <c r="A1628" s="47"/>
    </row>
    <row r="1629" spans="1:1" s="48" customFormat="1">
      <c r="A1629" s="47"/>
    </row>
    <row r="1630" spans="1:1" s="48" customFormat="1">
      <c r="A1630" s="47"/>
    </row>
    <row r="1631" spans="1:1" s="48" customFormat="1">
      <c r="A1631" s="47"/>
    </row>
    <row r="1632" spans="1:1" s="48" customFormat="1">
      <c r="A1632" s="47"/>
    </row>
    <row r="1633" spans="1:1" s="48" customFormat="1">
      <c r="A1633" s="47"/>
    </row>
    <row r="1634" spans="1:1" s="48" customFormat="1">
      <c r="A1634" s="47"/>
    </row>
    <row r="1635" spans="1:1" s="48" customFormat="1">
      <c r="A1635" s="47"/>
    </row>
    <row r="1636" spans="1:1" s="48" customFormat="1">
      <c r="A1636" s="47"/>
    </row>
    <row r="1637" spans="1:1" s="48" customFormat="1">
      <c r="A1637" s="47"/>
    </row>
    <row r="1638" spans="1:1" s="48" customFormat="1">
      <c r="A1638" s="47"/>
    </row>
    <row r="1639" spans="1:1" s="48" customFormat="1">
      <c r="A1639" s="47"/>
    </row>
    <row r="1640" spans="1:1" s="48" customFormat="1">
      <c r="A1640" s="47"/>
    </row>
    <row r="1641" spans="1:1" s="48" customFormat="1">
      <c r="A1641" s="47"/>
    </row>
    <row r="1642" spans="1:1" s="48" customFormat="1">
      <c r="A1642" s="47"/>
    </row>
    <row r="1643" spans="1:1" s="48" customFormat="1">
      <c r="A1643" s="47"/>
    </row>
    <row r="1644" spans="1:1" s="48" customFormat="1">
      <c r="A1644" s="47"/>
    </row>
    <row r="1645" spans="1:1" s="48" customFormat="1">
      <c r="A1645" s="47"/>
    </row>
    <row r="1646" spans="1:1" s="48" customFormat="1">
      <c r="A1646" s="47"/>
    </row>
    <row r="1647" spans="1:1" s="48" customFormat="1">
      <c r="A1647" s="47"/>
    </row>
    <row r="1648" spans="1:1" s="48" customFormat="1">
      <c r="A1648" s="47"/>
    </row>
    <row r="1649" spans="1:1" s="48" customFormat="1">
      <c r="A1649" s="47"/>
    </row>
    <row r="1650" spans="1:1" s="48" customFormat="1">
      <c r="A1650" s="47"/>
    </row>
    <row r="1651" spans="1:1" s="48" customFormat="1">
      <c r="A1651" s="47"/>
    </row>
    <row r="1652" spans="1:1" s="48" customFormat="1">
      <c r="A1652" s="47"/>
    </row>
    <row r="1653" spans="1:1" s="48" customFormat="1">
      <c r="A1653" s="47"/>
    </row>
    <row r="1654" spans="1:1" s="48" customFormat="1">
      <c r="A1654" s="47"/>
    </row>
    <row r="1655" spans="1:1" s="48" customFormat="1">
      <c r="A1655" s="47"/>
    </row>
    <row r="1656" spans="1:1" s="48" customFormat="1">
      <c r="A1656" s="47"/>
    </row>
    <row r="1657" spans="1:1" s="48" customFormat="1">
      <c r="A1657" s="47"/>
    </row>
    <row r="1658" spans="1:1" s="48" customFormat="1">
      <c r="A1658" s="47"/>
    </row>
    <row r="1659" spans="1:1" s="48" customFormat="1">
      <c r="A1659" s="47"/>
    </row>
    <row r="1660" spans="1:1" s="48" customFormat="1">
      <c r="A1660" s="47"/>
    </row>
    <row r="1661" spans="1:1" s="48" customFormat="1">
      <c r="A1661" s="47"/>
    </row>
    <row r="1662" spans="1:1" s="48" customFormat="1">
      <c r="A1662" s="47"/>
    </row>
    <row r="1663" spans="1:1" s="48" customFormat="1">
      <c r="A1663" s="47"/>
    </row>
    <row r="1664" spans="1:1" s="48" customFormat="1">
      <c r="A1664" s="47"/>
    </row>
    <row r="1665" spans="1:1" s="48" customFormat="1">
      <c r="A1665" s="47"/>
    </row>
    <row r="1666" spans="1:1" s="48" customFormat="1">
      <c r="A1666" s="47"/>
    </row>
    <row r="1667" spans="1:1" s="48" customFormat="1">
      <c r="A1667" s="47"/>
    </row>
    <row r="1668" spans="1:1" s="48" customFormat="1">
      <c r="A1668" s="47"/>
    </row>
    <row r="1669" spans="1:1" s="48" customFormat="1">
      <c r="A1669" s="47"/>
    </row>
    <row r="1670" spans="1:1" s="48" customFormat="1">
      <c r="A1670" s="47"/>
    </row>
    <row r="1671" spans="1:1" s="48" customFormat="1">
      <c r="A1671" s="47"/>
    </row>
    <row r="1672" spans="1:1" s="48" customFormat="1">
      <c r="A1672" s="47"/>
    </row>
    <row r="1673" spans="1:1" s="48" customFormat="1">
      <c r="A1673" s="47"/>
    </row>
    <row r="1674" spans="1:1" s="48" customFormat="1">
      <c r="A1674" s="47"/>
    </row>
    <row r="1675" spans="1:1" s="48" customFormat="1">
      <c r="A1675" s="47"/>
    </row>
    <row r="1676" spans="1:1" s="48" customFormat="1">
      <c r="A1676" s="47"/>
    </row>
    <row r="1677" spans="1:1" s="48" customFormat="1">
      <c r="A1677" s="47"/>
    </row>
    <row r="1678" spans="1:1" s="48" customFormat="1">
      <c r="A1678" s="47"/>
    </row>
    <row r="1679" spans="1:1" s="48" customFormat="1">
      <c r="A1679" s="47"/>
    </row>
    <row r="1680" spans="1:1" s="48" customFormat="1">
      <c r="A1680" s="47"/>
    </row>
    <row r="1681" spans="1:1" s="48" customFormat="1">
      <c r="A1681" s="47"/>
    </row>
    <row r="1682" spans="1:1" s="48" customFormat="1">
      <c r="A1682" s="47"/>
    </row>
    <row r="1683" spans="1:1" s="48" customFormat="1">
      <c r="A1683" s="47"/>
    </row>
    <row r="1684" spans="1:1" s="48" customFormat="1">
      <c r="A1684" s="47"/>
    </row>
    <row r="1685" spans="1:1" s="48" customFormat="1">
      <c r="A1685" s="47"/>
    </row>
    <row r="1686" spans="1:1" s="48" customFormat="1">
      <c r="A1686" s="47"/>
    </row>
    <row r="1687" spans="1:1" s="48" customFormat="1">
      <c r="A1687" s="47"/>
    </row>
    <row r="1688" spans="1:1" s="48" customFormat="1">
      <c r="A1688" s="47"/>
    </row>
    <row r="1689" spans="1:1" s="48" customFormat="1">
      <c r="A1689" s="47"/>
    </row>
    <row r="1690" spans="1:1" s="48" customFormat="1">
      <c r="A1690" s="47"/>
    </row>
    <row r="1691" spans="1:1" s="48" customFormat="1">
      <c r="A1691" s="47"/>
    </row>
    <row r="1692" spans="1:1" s="48" customFormat="1">
      <c r="A1692" s="47"/>
    </row>
    <row r="1693" spans="1:1" s="48" customFormat="1">
      <c r="A1693" s="47"/>
    </row>
    <row r="1694" spans="1:1" s="48" customFormat="1">
      <c r="A1694" s="47"/>
    </row>
    <row r="1695" spans="1:1" s="48" customFormat="1">
      <c r="A1695" s="47"/>
    </row>
    <row r="1696" spans="1:1" s="48" customFormat="1">
      <c r="A1696" s="47"/>
    </row>
    <row r="1697" spans="1:1" s="48" customFormat="1">
      <c r="A1697" s="47"/>
    </row>
    <row r="1698" spans="1:1" s="48" customFormat="1">
      <c r="A1698" s="47"/>
    </row>
    <row r="1699" spans="1:1" s="48" customFormat="1">
      <c r="A1699" s="47"/>
    </row>
    <row r="1700" spans="1:1" s="48" customFormat="1">
      <c r="A1700" s="47"/>
    </row>
    <row r="1701" spans="1:1" s="48" customFormat="1">
      <c r="A1701" s="47"/>
    </row>
    <row r="1702" spans="1:1" s="48" customFormat="1">
      <c r="A1702" s="47"/>
    </row>
    <row r="1703" spans="1:1" s="48" customFormat="1">
      <c r="A1703" s="47"/>
    </row>
    <row r="1704" spans="1:1" s="48" customFormat="1">
      <c r="A1704" s="47"/>
    </row>
    <row r="1705" spans="1:1" s="48" customFormat="1">
      <c r="A1705" s="47"/>
    </row>
    <row r="1706" spans="1:1" s="48" customFormat="1">
      <c r="A1706" s="47"/>
    </row>
    <row r="1707" spans="1:1" s="48" customFormat="1">
      <c r="A1707" s="47"/>
    </row>
    <row r="1708" spans="1:1" s="48" customFormat="1">
      <c r="A1708" s="47"/>
    </row>
    <row r="1709" spans="1:1" s="48" customFormat="1">
      <c r="A1709" s="47"/>
    </row>
    <row r="1710" spans="1:1" s="48" customFormat="1">
      <c r="A1710" s="47"/>
    </row>
    <row r="1711" spans="1:1" s="48" customFormat="1">
      <c r="A1711" s="47"/>
    </row>
    <row r="1712" spans="1:1" s="48" customFormat="1">
      <c r="A1712" s="47"/>
    </row>
    <row r="1713" spans="1:1" s="48" customFormat="1">
      <c r="A1713" s="47"/>
    </row>
    <row r="1714" spans="1:1" s="48" customFormat="1">
      <c r="A1714" s="47"/>
    </row>
    <row r="1715" spans="1:1" s="48" customFormat="1">
      <c r="A1715" s="47"/>
    </row>
    <row r="1716" spans="1:1" s="48" customFormat="1">
      <c r="A1716" s="47"/>
    </row>
    <row r="1717" spans="1:1" s="48" customFormat="1">
      <c r="A1717" s="47"/>
    </row>
    <row r="1718" spans="1:1" s="48" customFormat="1">
      <c r="A1718" s="47"/>
    </row>
    <row r="1719" spans="1:1" s="48" customFormat="1">
      <c r="A1719" s="47"/>
    </row>
    <row r="1720" spans="1:1" s="48" customFormat="1">
      <c r="A1720" s="47"/>
    </row>
    <row r="1721" spans="1:1" s="48" customFormat="1">
      <c r="A1721" s="47"/>
    </row>
    <row r="1722" spans="1:1" s="48" customFormat="1">
      <c r="A1722" s="47"/>
    </row>
    <row r="1723" spans="1:1" s="48" customFormat="1">
      <c r="A1723" s="47"/>
    </row>
    <row r="1724" spans="1:1" s="48" customFormat="1">
      <c r="A1724" s="47"/>
    </row>
    <row r="1725" spans="1:1" s="48" customFormat="1">
      <c r="A1725" s="47"/>
    </row>
    <row r="1726" spans="1:1" s="48" customFormat="1">
      <c r="A1726" s="47"/>
    </row>
    <row r="1727" spans="1:1" s="48" customFormat="1">
      <c r="A1727" s="47"/>
    </row>
    <row r="1728" spans="1:1" s="48" customFormat="1">
      <c r="A1728" s="47"/>
    </row>
    <row r="1729" spans="1:1" s="48" customFormat="1">
      <c r="A1729" s="47"/>
    </row>
    <row r="1730" spans="1:1" s="48" customFormat="1">
      <c r="A1730" s="47"/>
    </row>
    <row r="1731" spans="1:1" s="48" customFormat="1">
      <c r="A1731" s="47"/>
    </row>
    <row r="1732" spans="1:1" s="48" customFormat="1">
      <c r="A1732" s="47"/>
    </row>
    <row r="1733" spans="1:1" s="48" customFormat="1">
      <c r="A1733" s="47"/>
    </row>
    <row r="1734" spans="1:1" s="48" customFormat="1">
      <c r="A1734" s="47"/>
    </row>
    <row r="1735" spans="1:1" s="48" customFormat="1">
      <c r="A1735" s="47"/>
    </row>
    <row r="1736" spans="1:1" s="48" customFormat="1">
      <c r="A1736" s="47"/>
    </row>
    <row r="1737" spans="1:1" s="48" customFormat="1">
      <c r="A1737" s="47"/>
    </row>
    <row r="1738" spans="1:1" s="48" customFormat="1">
      <c r="A1738" s="47"/>
    </row>
    <row r="1739" spans="1:1" s="48" customFormat="1">
      <c r="A1739" s="47"/>
    </row>
    <row r="1740" spans="1:1" s="48" customFormat="1">
      <c r="A1740" s="47"/>
    </row>
    <row r="1741" spans="1:1" s="48" customFormat="1">
      <c r="A1741" s="47"/>
    </row>
    <row r="1742" spans="1:1" s="48" customFormat="1">
      <c r="A1742" s="47"/>
    </row>
    <row r="1743" spans="1:1" s="48" customFormat="1">
      <c r="A1743" s="47"/>
    </row>
    <row r="1744" spans="1:1" s="48" customFormat="1">
      <c r="A1744" s="47"/>
    </row>
    <row r="1745" spans="1:1" s="48" customFormat="1">
      <c r="A1745" s="47"/>
    </row>
    <row r="1746" spans="1:1" s="48" customFormat="1">
      <c r="A1746" s="47"/>
    </row>
    <row r="1747" spans="1:1" s="48" customFormat="1">
      <c r="A1747" s="47"/>
    </row>
    <row r="1748" spans="1:1" s="48" customFormat="1">
      <c r="A1748" s="47"/>
    </row>
    <row r="1749" spans="1:1" s="48" customFormat="1">
      <c r="A1749" s="47"/>
    </row>
    <row r="1750" spans="1:1" s="48" customFormat="1">
      <c r="A1750" s="47"/>
    </row>
    <row r="1751" spans="1:1" s="48" customFormat="1">
      <c r="A1751" s="47"/>
    </row>
    <row r="1752" spans="1:1" s="48" customFormat="1">
      <c r="A1752" s="47"/>
    </row>
    <row r="1753" spans="1:1" s="48" customFormat="1">
      <c r="A1753" s="47"/>
    </row>
    <row r="1754" spans="1:1" s="48" customFormat="1">
      <c r="A1754" s="47"/>
    </row>
    <row r="1755" spans="1:1" s="48" customFormat="1">
      <c r="A1755" s="47"/>
    </row>
    <row r="1756" spans="1:1" s="48" customFormat="1">
      <c r="A1756" s="47"/>
    </row>
    <row r="1757" spans="1:1" s="48" customFormat="1">
      <c r="A1757" s="47"/>
    </row>
    <row r="1758" spans="1:1" s="48" customFormat="1">
      <c r="A1758" s="47"/>
    </row>
    <row r="1759" spans="1:1" s="48" customFormat="1">
      <c r="A1759" s="47"/>
    </row>
    <row r="1760" spans="1:1" s="48" customFormat="1">
      <c r="A1760" s="47"/>
    </row>
    <row r="1761" spans="1:1" s="48" customFormat="1">
      <c r="A1761" s="47"/>
    </row>
    <row r="1762" spans="1:1" s="48" customFormat="1">
      <c r="A1762" s="47"/>
    </row>
    <row r="1763" spans="1:1" s="48" customFormat="1">
      <c r="A1763" s="47"/>
    </row>
    <row r="1764" spans="1:1" s="48" customFormat="1">
      <c r="A1764" s="47"/>
    </row>
    <row r="1765" spans="1:1" s="48" customFormat="1">
      <c r="A1765" s="47"/>
    </row>
    <row r="1766" spans="1:1" s="48" customFormat="1">
      <c r="A1766" s="47"/>
    </row>
    <row r="1767" spans="1:1" s="48" customFormat="1">
      <c r="A1767" s="47"/>
    </row>
    <row r="1768" spans="1:1" s="48" customFormat="1">
      <c r="A1768" s="47"/>
    </row>
    <row r="1769" spans="1:1" s="48" customFormat="1">
      <c r="A1769" s="47"/>
    </row>
    <row r="1770" spans="1:1" s="48" customFormat="1">
      <c r="A1770" s="47"/>
    </row>
    <row r="1771" spans="1:1" s="48" customFormat="1">
      <c r="A1771" s="47"/>
    </row>
    <row r="1772" spans="1:1" s="48" customFormat="1">
      <c r="A1772" s="47"/>
    </row>
    <row r="1773" spans="1:1" s="48" customFormat="1">
      <c r="A1773" s="47"/>
    </row>
    <row r="1774" spans="1:1" s="48" customFormat="1">
      <c r="A1774" s="47"/>
    </row>
    <row r="1775" spans="1:1" s="48" customFormat="1">
      <c r="A1775" s="47"/>
    </row>
    <row r="1776" spans="1:1" s="48" customFormat="1">
      <c r="A1776" s="47"/>
    </row>
    <row r="1777" spans="1:1" s="48" customFormat="1">
      <c r="A1777" s="47"/>
    </row>
    <row r="1778" spans="1:1" s="48" customFormat="1">
      <c r="A1778" s="47"/>
    </row>
    <row r="1779" spans="1:1" s="48" customFormat="1">
      <c r="A1779" s="47"/>
    </row>
    <row r="1780" spans="1:1" s="48" customFormat="1">
      <c r="A1780" s="47"/>
    </row>
    <row r="1781" spans="1:1" s="48" customFormat="1">
      <c r="A1781" s="47"/>
    </row>
    <row r="1782" spans="1:1" s="48" customFormat="1">
      <c r="A1782" s="47"/>
    </row>
    <row r="1783" spans="1:1" s="48" customFormat="1">
      <c r="A1783" s="47"/>
    </row>
    <row r="1784" spans="1:1" s="48" customFormat="1">
      <c r="A1784" s="47"/>
    </row>
    <row r="1785" spans="1:1" s="48" customFormat="1">
      <c r="A1785" s="47"/>
    </row>
    <row r="1786" spans="1:1" s="48" customFormat="1">
      <c r="A1786" s="47"/>
    </row>
    <row r="1787" spans="1:1" s="48" customFormat="1">
      <c r="A1787" s="47"/>
    </row>
    <row r="1788" spans="1:1" s="48" customFormat="1">
      <c r="A1788" s="47"/>
    </row>
    <row r="1789" spans="1:1" s="48" customFormat="1">
      <c r="A1789" s="47"/>
    </row>
    <row r="1790" spans="1:1" s="48" customFormat="1">
      <c r="A1790" s="47"/>
    </row>
    <row r="1791" spans="1:1" s="48" customFormat="1">
      <c r="A1791" s="47"/>
    </row>
    <row r="1792" spans="1:1" s="48" customFormat="1">
      <c r="A1792" s="47"/>
    </row>
    <row r="1793" spans="1:1" s="48" customFormat="1">
      <c r="A1793" s="47"/>
    </row>
    <row r="1794" spans="1:1" s="48" customFormat="1">
      <c r="A1794" s="47"/>
    </row>
    <row r="1795" spans="1:1" s="48" customFormat="1">
      <c r="A1795" s="47"/>
    </row>
    <row r="1796" spans="1:1" s="48" customFormat="1">
      <c r="A1796" s="47"/>
    </row>
    <row r="1797" spans="1:1" s="48" customFormat="1">
      <c r="A1797" s="47"/>
    </row>
    <row r="1798" spans="1:1" s="48" customFormat="1">
      <c r="A1798" s="47"/>
    </row>
    <row r="1799" spans="1:1" s="48" customFormat="1">
      <c r="A1799" s="47"/>
    </row>
    <row r="1800" spans="1:1" s="48" customFormat="1">
      <c r="A1800" s="47"/>
    </row>
    <row r="1801" spans="1:1" s="48" customFormat="1">
      <c r="A1801" s="47"/>
    </row>
    <row r="1802" spans="1:1" s="48" customFormat="1">
      <c r="A1802" s="47"/>
    </row>
    <row r="1803" spans="1:1" s="48" customFormat="1">
      <c r="A1803" s="47"/>
    </row>
    <row r="1804" spans="1:1" s="48" customFormat="1">
      <c r="A1804" s="47"/>
    </row>
    <row r="1805" spans="1:1" s="48" customFormat="1">
      <c r="A1805" s="47"/>
    </row>
    <row r="1806" spans="1:1" s="48" customFormat="1">
      <c r="A1806" s="47"/>
    </row>
    <row r="1807" spans="1:1" s="48" customFormat="1">
      <c r="A1807" s="47"/>
    </row>
    <row r="1808" spans="1:1" s="48" customFormat="1">
      <c r="A1808" s="47"/>
    </row>
    <row r="1809" spans="1:1" s="48" customFormat="1">
      <c r="A1809" s="47"/>
    </row>
    <row r="1810" spans="1:1" s="48" customFormat="1">
      <c r="A1810" s="47"/>
    </row>
    <row r="1811" spans="1:1" s="48" customFormat="1">
      <c r="A1811" s="47"/>
    </row>
    <row r="1812" spans="1:1" s="48" customFormat="1">
      <c r="A1812" s="47"/>
    </row>
    <row r="1813" spans="1:1" s="48" customFormat="1">
      <c r="A1813" s="47"/>
    </row>
    <row r="1814" spans="1:1" s="48" customFormat="1">
      <c r="A1814" s="47"/>
    </row>
    <row r="1815" spans="1:1" s="48" customFormat="1">
      <c r="A1815" s="47"/>
    </row>
    <row r="1816" spans="1:1" s="48" customFormat="1">
      <c r="A1816" s="47"/>
    </row>
    <row r="1817" spans="1:1" s="48" customFormat="1">
      <c r="A1817" s="47"/>
    </row>
    <row r="1818" spans="1:1" s="48" customFormat="1">
      <c r="A1818" s="47"/>
    </row>
    <row r="1819" spans="1:1" s="48" customFormat="1">
      <c r="A1819" s="47"/>
    </row>
    <row r="1820" spans="1:1" s="48" customFormat="1">
      <c r="A1820" s="47"/>
    </row>
    <row r="1821" spans="1:1" s="48" customFormat="1">
      <c r="A1821" s="47"/>
    </row>
    <row r="1822" spans="1:1" s="48" customFormat="1">
      <c r="A1822" s="47"/>
    </row>
    <row r="1823" spans="1:1" s="48" customFormat="1">
      <c r="A1823" s="47"/>
    </row>
    <row r="1824" spans="1:1" s="48" customFormat="1">
      <c r="A1824" s="47"/>
    </row>
    <row r="1825" spans="1:1" s="48" customFormat="1">
      <c r="A1825" s="47"/>
    </row>
    <row r="1826" spans="1:1" s="48" customFormat="1">
      <c r="A1826" s="47"/>
    </row>
    <row r="1827" spans="1:1" s="48" customFormat="1">
      <c r="A1827" s="47"/>
    </row>
    <row r="1828" spans="1:1" s="48" customFormat="1">
      <c r="A1828" s="47"/>
    </row>
    <row r="1829" spans="1:1" s="48" customFormat="1">
      <c r="A1829" s="47"/>
    </row>
    <row r="1830" spans="1:1" s="48" customFormat="1">
      <c r="A1830" s="47"/>
    </row>
    <row r="1831" spans="1:1" s="48" customFormat="1">
      <c r="A1831" s="47"/>
    </row>
    <row r="1832" spans="1:1" s="48" customFormat="1">
      <c r="A1832" s="47"/>
    </row>
    <row r="1833" spans="1:1" s="48" customFormat="1">
      <c r="A1833" s="47"/>
    </row>
    <row r="1834" spans="1:1" s="48" customFormat="1">
      <c r="A1834" s="47"/>
    </row>
    <row r="1835" spans="1:1" s="48" customFormat="1">
      <c r="A1835" s="47"/>
    </row>
    <row r="1836" spans="1:1" s="48" customFormat="1">
      <c r="A1836" s="47"/>
    </row>
    <row r="1837" spans="1:1" s="48" customFormat="1">
      <c r="A1837" s="47"/>
    </row>
    <row r="1838" spans="1:1" s="48" customFormat="1">
      <c r="A1838" s="47"/>
    </row>
    <row r="1839" spans="1:1" s="48" customFormat="1">
      <c r="A1839" s="47"/>
    </row>
    <row r="1840" spans="1:1" s="48" customFormat="1">
      <c r="A1840" s="47"/>
    </row>
    <row r="1841" spans="1:1" s="48" customFormat="1">
      <c r="A1841" s="47"/>
    </row>
    <row r="1842" spans="1:1" s="48" customFormat="1">
      <c r="A1842" s="47"/>
    </row>
    <row r="1843" spans="1:1" s="48" customFormat="1">
      <c r="A1843" s="47"/>
    </row>
    <row r="1844" spans="1:1" s="48" customFormat="1">
      <c r="A1844" s="47"/>
    </row>
    <row r="1845" spans="1:1" s="48" customFormat="1">
      <c r="A1845" s="47"/>
    </row>
    <row r="1846" spans="1:1" s="48" customFormat="1">
      <c r="A1846" s="47"/>
    </row>
    <row r="1847" spans="1:1" s="48" customFormat="1">
      <c r="A1847" s="47"/>
    </row>
    <row r="1848" spans="1:1" s="48" customFormat="1">
      <c r="A1848" s="47"/>
    </row>
    <row r="1849" spans="1:1" s="48" customFormat="1">
      <c r="A1849" s="47"/>
    </row>
    <row r="1850" spans="1:1" s="48" customFormat="1">
      <c r="A1850" s="47"/>
    </row>
    <row r="1851" spans="1:1" s="48" customFormat="1">
      <c r="A1851" s="47"/>
    </row>
    <row r="1852" spans="1:1" s="48" customFormat="1">
      <c r="A1852" s="47"/>
    </row>
    <row r="1853" spans="1:1" s="48" customFormat="1">
      <c r="A1853" s="47"/>
    </row>
    <row r="1854" spans="1:1" s="48" customFormat="1">
      <c r="A1854" s="47"/>
    </row>
    <row r="1855" spans="1:1" s="48" customFormat="1">
      <c r="A1855" s="47"/>
    </row>
    <row r="1856" spans="1:1" s="48" customFormat="1">
      <c r="A1856" s="47"/>
    </row>
    <row r="1857" spans="1:1" s="48" customFormat="1">
      <c r="A1857" s="47"/>
    </row>
    <row r="1858" spans="1:1" s="48" customFormat="1">
      <c r="A1858" s="47"/>
    </row>
    <row r="1859" spans="1:1" s="48" customFormat="1">
      <c r="A1859" s="47"/>
    </row>
    <row r="1860" spans="1:1" s="48" customFormat="1">
      <c r="A1860" s="47"/>
    </row>
    <row r="1861" spans="1:1" s="48" customFormat="1">
      <c r="A1861" s="47"/>
    </row>
    <row r="1862" spans="1:1" s="48" customFormat="1">
      <c r="A1862" s="47"/>
    </row>
    <row r="1863" spans="1:1" s="48" customFormat="1">
      <c r="A1863" s="47"/>
    </row>
    <row r="1864" spans="1:1" s="48" customFormat="1">
      <c r="A1864" s="47"/>
    </row>
    <row r="1865" spans="1:1" s="48" customFormat="1">
      <c r="A1865" s="47"/>
    </row>
    <row r="1866" spans="1:1" s="48" customFormat="1">
      <c r="A1866" s="47"/>
    </row>
    <row r="1867" spans="1:1" s="48" customFormat="1">
      <c r="A1867" s="47"/>
    </row>
    <row r="1868" spans="1:1" s="48" customFormat="1">
      <c r="A1868" s="47"/>
    </row>
    <row r="1869" spans="1:1" s="48" customFormat="1">
      <c r="A1869" s="47"/>
    </row>
    <row r="1870" spans="1:1" s="48" customFormat="1">
      <c r="A1870" s="47"/>
    </row>
    <row r="1871" spans="1:1" s="48" customFormat="1">
      <c r="A1871" s="47"/>
    </row>
    <row r="1872" spans="1:1" s="48" customFormat="1">
      <c r="A1872" s="47"/>
    </row>
    <row r="1873" spans="1:1" s="48" customFormat="1">
      <c r="A1873" s="47"/>
    </row>
    <row r="1874" spans="1:1" s="48" customFormat="1">
      <c r="A1874" s="47"/>
    </row>
    <row r="1875" spans="1:1" s="48" customFormat="1">
      <c r="A1875" s="47"/>
    </row>
    <row r="1876" spans="1:1" s="48" customFormat="1">
      <c r="A1876" s="47"/>
    </row>
    <row r="1877" spans="1:1" s="48" customFormat="1">
      <c r="A1877" s="47"/>
    </row>
    <row r="1878" spans="1:1" s="48" customFormat="1">
      <c r="A1878" s="47"/>
    </row>
    <row r="1879" spans="1:1" s="48" customFormat="1">
      <c r="A1879" s="47"/>
    </row>
    <row r="1880" spans="1:1" s="48" customFormat="1">
      <c r="A1880" s="47"/>
    </row>
    <row r="1881" spans="1:1" s="48" customFormat="1">
      <c r="A1881" s="47"/>
    </row>
    <row r="1882" spans="1:1" s="48" customFormat="1">
      <c r="A1882" s="47"/>
    </row>
    <row r="1883" spans="1:1" s="48" customFormat="1">
      <c r="A1883" s="47"/>
    </row>
    <row r="1884" spans="1:1" s="48" customFormat="1">
      <c r="A1884" s="47"/>
    </row>
    <row r="1885" spans="1:1" s="48" customFormat="1">
      <c r="A1885" s="47"/>
    </row>
    <row r="1886" spans="1:1" s="48" customFormat="1">
      <c r="A1886" s="47"/>
    </row>
    <row r="1887" spans="1:1" s="48" customFormat="1">
      <c r="A1887" s="47"/>
    </row>
    <row r="1888" spans="1:1" s="48" customFormat="1">
      <c r="A1888" s="47"/>
    </row>
    <row r="1889" spans="1:1" s="48" customFormat="1">
      <c r="A1889" s="47"/>
    </row>
    <row r="1890" spans="1:1" s="48" customFormat="1">
      <c r="A1890" s="47"/>
    </row>
    <row r="1891" spans="1:1" s="48" customFormat="1">
      <c r="A1891" s="47"/>
    </row>
    <row r="1892" spans="1:1" s="48" customFormat="1">
      <c r="A1892" s="47"/>
    </row>
    <row r="1893" spans="1:1" s="48" customFormat="1">
      <c r="A1893" s="47"/>
    </row>
    <row r="1894" spans="1:1" s="48" customFormat="1">
      <c r="A1894" s="47"/>
    </row>
    <row r="1895" spans="1:1" s="48" customFormat="1">
      <c r="A1895" s="47"/>
    </row>
    <row r="1896" spans="1:1" s="48" customFormat="1">
      <c r="A1896" s="47"/>
    </row>
    <row r="1897" spans="1:1" s="48" customFormat="1">
      <c r="A1897" s="47"/>
    </row>
    <row r="1898" spans="1:1" s="48" customFormat="1">
      <c r="A1898" s="47"/>
    </row>
    <row r="1899" spans="1:1" s="48" customFormat="1">
      <c r="A1899" s="47"/>
    </row>
    <row r="1900" spans="1:1" s="48" customFormat="1">
      <c r="A1900" s="47"/>
    </row>
    <row r="1901" spans="1:1" s="48" customFormat="1">
      <c r="A1901" s="47"/>
    </row>
    <row r="1902" spans="1:1" s="48" customFormat="1">
      <c r="A1902" s="47"/>
    </row>
    <row r="1903" spans="1:1" s="48" customFormat="1">
      <c r="A1903" s="47"/>
    </row>
    <row r="1904" spans="1:1" s="48" customFormat="1">
      <c r="A1904" s="47"/>
    </row>
    <row r="1905" spans="1:1" s="48" customFormat="1">
      <c r="A1905" s="47"/>
    </row>
    <row r="1906" spans="1:1" s="48" customFormat="1">
      <c r="A1906" s="47"/>
    </row>
    <row r="1907" spans="1:1" s="48" customFormat="1">
      <c r="A1907" s="47"/>
    </row>
    <row r="1908" spans="1:1" s="48" customFormat="1">
      <c r="A1908" s="47"/>
    </row>
    <row r="1909" spans="1:1" s="48" customFormat="1">
      <c r="A1909" s="47"/>
    </row>
    <row r="1910" spans="1:1" s="48" customFormat="1">
      <c r="A1910" s="47"/>
    </row>
    <row r="1911" spans="1:1" s="48" customFormat="1">
      <c r="A1911" s="47"/>
    </row>
    <row r="1912" spans="1:1" s="48" customFormat="1">
      <c r="A1912" s="47"/>
    </row>
    <row r="1913" spans="1:1" s="48" customFormat="1">
      <c r="A1913" s="47"/>
    </row>
    <row r="1914" spans="1:1" s="48" customFormat="1">
      <c r="A1914" s="47"/>
    </row>
    <row r="1915" spans="1:1" s="48" customFormat="1">
      <c r="A1915" s="47"/>
    </row>
    <row r="1916" spans="1:1" s="48" customFormat="1">
      <c r="A1916" s="47"/>
    </row>
    <row r="1917" spans="1:1" s="48" customFormat="1">
      <c r="A1917" s="47"/>
    </row>
    <row r="1918" spans="1:1" s="48" customFormat="1">
      <c r="A1918" s="47"/>
    </row>
    <row r="1919" spans="1:1" s="48" customFormat="1">
      <c r="A1919" s="47"/>
    </row>
    <row r="1920" spans="1:1" s="48" customFormat="1">
      <c r="A1920" s="47"/>
    </row>
    <row r="1921" spans="1:1" s="48" customFormat="1">
      <c r="A1921" s="47"/>
    </row>
    <row r="1922" spans="1:1" s="48" customFormat="1">
      <c r="A1922" s="47"/>
    </row>
    <row r="1923" spans="1:1" s="48" customFormat="1">
      <c r="A1923" s="47"/>
    </row>
    <row r="1924" spans="1:1" s="48" customFormat="1">
      <c r="A1924" s="47"/>
    </row>
    <row r="1925" spans="1:1" s="48" customFormat="1">
      <c r="A1925" s="47"/>
    </row>
    <row r="1926" spans="1:1" s="48" customFormat="1">
      <c r="A1926" s="47"/>
    </row>
    <row r="1927" spans="1:1" s="48" customFormat="1">
      <c r="A1927" s="47"/>
    </row>
    <row r="1928" spans="1:1" s="48" customFormat="1">
      <c r="A1928" s="47"/>
    </row>
    <row r="1929" spans="1:1" s="48" customFormat="1">
      <c r="A1929" s="47"/>
    </row>
    <row r="1930" spans="1:1" s="48" customFormat="1">
      <c r="A1930" s="47"/>
    </row>
    <row r="1931" spans="1:1" s="48" customFormat="1">
      <c r="A1931" s="47"/>
    </row>
    <row r="1932" spans="1:1" s="48" customFormat="1">
      <c r="A1932" s="47"/>
    </row>
    <row r="1933" spans="1:1" s="48" customFormat="1">
      <c r="A1933" s="47"/>
    </row>
    <row r="1934" spans="1:1" s="48" customFormat="1">
      <c r="A1934" s="47"/>
    </row>
    <row r="1935" spans="1:1" s="48" customFormat="1">
      <c r="A1935" s="47"/>
    </row>
    <row r="1936" spans="1:1" s="48" customFormat="1">
      <c r="A1936" s="47"/>
    </row>
    <row r="1937" spans="1:1" s="48" customFormat="1">
      <c r="A1937" s="47"/>
    </row>
    <row r="1938" spans="1:1" s="48" customFormat="1">
      <c r="A1938" s="47"/>
    </row>
    <row r="1939" spans="1:1" s="48" customFormat="1">
      <c r="A1939" s="47"/>
    </row>
    <row r="1940" spans="1:1" s="48" customFormat="1">
      <c r="A1940" s="47"/>
    </row>
    <row r="1941" spans="1:1" s="48" customFormat="1">
      <c r="A1941" s="47"/>
    </row>
    <row r="1942" spans="1:1" s="48" customFormat="1">
      <c r="A1942" s="47"/>
    </row>
    <row r="1943" spans="1:1" s="48" customFormat="1">
      <c r="A1943" s="47"/>
    </row>
    <row r="1944" spans="1:1" s="48" customFormat="1">
      <c r="A1944" s="47"/>
    </row>
    <row r="1945" spans="1:1" s="48" customFormat="1">
      <c r="A1945" s="47"/>
    </row>
    <row r="1946" spans="1:1" s="48" customFormat="1">
      <c r="A1946" s="47"/>
    </row>
    <row r="1947" spans="1:1" s="48" customFormat="1">
      <c r="A1947" s="47"/>
    </row>
    <row r="1948" spans="1:1" s="48" customFormat="1">
      <c r="A1948" s="47"/>
    </row>
    <row r="1949" spans="1:1" s="48" customFormat="1">
      <c r="A1949" s="47"/>
    </row>
    <row r="1950" spans="1:1" s="48" customFormat="1">
      <c r="A1950" s="47"/>
    </row>
    <row r="1951" spans="1:1" s="48" customFormat="1">
      <c r="A1951" s="47"/>
    </row>
    <row r="1952" spans="1:1" s="48" customFormat="1">
      <c r="A1952" s="47"/>
    </row>
    <row r="1953" spans="1:1" s="48" customFormat="1">
      <c r="A1953" s="47"/>
    </row>
    <row r="1954" spans="1:1" s="48" customFormat="1">
      <c r="A1954" s="47"/>
    </row>
    <row r="1955" spans="1:1" s="48" customFormat="1">
      <c r="A1955" s="47"/>
    </row>
    <row r="1956" spans="1:1" s="48" customFormat="1">
      <c r="A1956" s="47"/>
    </row>
    <row r="1957" spans="1:1" s="48" customFormat="1">
      <c r="A1957" s="47"/>
    </row>
    <row r="1958" spans="1:1" s="48" customFormat="1">
      <c r="A1958" s="47"/>
    </row>
    <row r="1959" spans="1:1" s="48" customFormat="1">
      <c r="A1959" s="47"/>
    </row>
    <row r="1960" spans="1:1" s="48" customFormat="1">
      <c r="A1960" s="47"/>
    </row>
    <row r="1961" spans="1:1" s="48" customFormat="1">
      <c r="A1961" s="47"/>
    </row>
    <row r="1962" spans="1:1" s="48" customFormat="1">
      <c r="A1962" s="47"/>
    </row>
    <row r="1963" spans="1:1" s="48" customFormat="1">
      <c r="A1963" s="47"/>
    </row>
    <row r="1964" spans="1:1" s="48" customFormat="1">
      <c r="A1964" s="47"/>
    </row>
    <row r="1965" spans="1:1" s="48" customFormat="1">
      <c r="A1965" s="47"/>
    </row>
    <row r="1966" spans="1:1" s="48" customFormat="1">
      <c r="A1966" s="47"/>
    </row>
    <row r="1967" spans="1:1" s="48" customFormat="1">
      <c r="A1967" s="47"/>
    </row>
    <row r="1968" spans="1:1" s="48" customFormat="1">
      <c r="A1968" s="47"/>
    </row>
    <row r="1969" spans="1:1" s="48" customFormat="1">
      <c r="A1969" s="47"/>
    </row>
    <row r="1970" spans="1:1" s="48" customFormat="1">
      <c r="A1970" s="47"/>
    </row>
    <row r="1971" spans="1:1" s="48" customFormat="1">
      <c r="A1971" s="47"/>
    </row>
    <row r="1972" spans="1:1" s="48" customFormat="1">
      <c r="A1972" s="47"/>
    </row>
    <row r="1973" spans="1:1" s="48" customFormat="1">
      <c r="A1973" s="47"/>
    </row>
    <row r="1974" spans="1:1" s="48" customFormat="1">
      <c r="A1974" s="47"/>
    </row>
    <row r="1975" spans="1:1" s="48" customFormat="1">
      <c r="A1975" s="47"/>
    </row>
    <row r="1976" spans="1:1" s="48" customFormat="1">
      <c r="A1976" s="47"/>
    </row>
    <row r="1977" spans="1:1" s="48" customFormat="1">
      <c r="A1977" s="47"/>
    </row>
    <row r="1978" spans="1:1" s="48" customFormat="1">
      <c r="A1978" s="47"/>
    </row>
    <row r="1979" spans="1:1" s="48" customFormat="1">
      <c r="A1979" s="47"/>
    </row>
    <row r="1980" spans="1:1" s="48" customFormat="1">
      <c r="A1980" s="47"/>
    </row>
    <row r="1981" spans="1:1" s="48" customFormat="1">
      <c r="A1981" s="47"/>
    </row>
    <row r="1982" spans="1:1" s="48" customFormat="1">
      <c r="A1982" s="47"/>
    </row>
    <row r="1983" spans="1:1" s="48" customFormat="1">
      <c r="A1983" s="47"/>
    </row>
    <row r="1984" spans="1:1" s="48" customFormat="1">
      <c r="A1984" s="47"/>
    </row>
    <row r="1985" spans="1:1" s="48" customFormat="1">
      <c r="A1985" s="47"/>
    </row>
    <row r="1986" spans="1:1" s="48" customFormat="1">
      <c r="A1986" s="47"/>
    </row>
    <row r="1987" spans="1:1" s="48" customFormat="1">
      <c r="A1987" s="47"/>
    </row>
    <row r="1988" spans="1:1" s="48" customFormat="1">
      <c r="A1988" s="47"/>
    </row>
    <row r="1989" spans="1:1" s="48" customFormat="1">
      <c r="A1989" s="47"/>
    </row>
    <row r="1990" spans="1:1" s="48" customFormat="1">
      <c r="A1990" s="47"/>
    </row>
    <row r="1991" spans="1:1" s="48" customFormat="1">
      <c r="A1991" s="47"/>
    </row>
    <row r="1992" spans="1:1" s="48" customFormat="1">
      <c r="A1992" s="47"/>
    </row>
    <row r="1993" spans="1:1" s="48" customFormat="1">
      <c r="A1993" s="47"/>
    </row>
    <row r="1994" spans="1:1" s="48" customFormat="1">
      <c r="A1994" s="47"/>
    </row>
    <row r="1995" spans="1:1" s="48" customFormat="1">
      <c r="A1995" s="47"/>
    </row>
    <row r="1996" spans="1:1" s="48" customFormat="1">
      <c r="A1996" s="47"/>
    </row>
    <row r="1997" spans="1:1" s="48" customFormat="1">
      <c r="A1997" s="47"/>
    </row>
    <row r="1998" spans="1:1" s="48" customFormat="1">
      <c r="A1998" s="47"/>
    </row>
    <row r="1999" spans="1:1" s="48" customFormat="1">
      <c r="A1999" s="47"/>
    </row>
    <row r="2000" spans="1:1" s="48" customFormat="1">
      <c r="A2000" s="47"/>
    </row>
    <row r="2001" spans="1:1" s="48" customFormat="1">
      <c r="A2001" s="47"/>
    </row>
    <row r="2002" spans="1:1" s="48" customFormat="1">
      <c r="A2002" s="47"/>
    </row>
    <row r="2003" spans="1:1" s="48" customFormat="1">
      <c r="A2003" s="47"/>
    </row>
    <row r="2004" spans="1:1" s="48" customFormat="1">
      <c r="A2004" s="47"/>
    </row>
    <row r="2005" spans="1:1" s="48" customFormat="1">
      <c r="A2005" s="47"/>
    </row>
    <row r="2006" spans="1:1" s="48" customFormat="1">
      <c r="A2006" s="47"/>
    </row>
    <row r="2007" spans="1:1" s="48" customFormat="1">
      <c r="A2007" s="47"/>
    </row>
    <row r="2008" spans="1:1" s="48" customFormat="1">
      <c r="A2008" s="47"/>
    </row>
    <row r="2009" spans="1:1" s="48" customFormat="1">
      <c r="A2009" s="47"/>
    </row>
    <row r="2010" spans="1:1" s="48" customFormat="1">
      <c r="A2010" s="47"/>
    </row>
    <row r="2011" spans="1:1" s="48" customFormat="1">
      <c r="A2011" s="47"/>
    </row>
    <row r="2012" spans="1:1" s="48" customFormat="1">
      <c r="A2012" s="47"/>
    </row>
    <row r="2013" spans="1:1" s="48" customFormat="1">
      <c r="A2013" s="47"/>
    </row>
    <row r="2014" spans="1:1" s="48" customFormat="1">
      <c r="A2014" s="47"/>
    </row>
    <row r="2015" spans="1:1" s="48" customFormat="1">
      <c r="A2015" s="47"/>
    </row>
    <row r="2016" spans="1:1" s="48" customFormat="1">
      <c r="A2016" s="47"/>
    </row>
    <row r="2017" spans="1:1" s="48" customFormat="1">
      <c r="A2017" s="47"/>
    </row>
    <row r="2018" spans="1:1" s="48" customFormat="1">
      <c r="A2018" s="47"/>
    </row>
    <row r="2019" spans="1:1" s="48" customFormat="1">
      <c r="A2019" s="47"/>
    </row>
    <row r="2020" spans="1:1" s="48" customFormat="1">
      <c r="A2020" s="47"/>
    </row>
    <row r="2021" spans="1:1" s="48" customFormat="1">
      <c r="A2021" s="47"/>
    </row>
    <row r="2022" spans="1:1" s="48" customFormat="1">
      <c r="A2022" s="47"/>
    </row>
    <row r="2023" spans="1:1" s="48" customFormat="1">
      <c r="A2023" s="47"/>
    </row>
    <row r="2024" spans="1:1" s="48" customFormat="1">
      <c r="A2024" s="47"/>
    </row>
    <row r="2025" spans="1:1" s="48" customFormat="1">
      <c r="A2025" s="47"/>
    </row>
    <row r="2026" spans="1:1" s="48" customFormat="1">
      <c r="A2026" s="47"/>
    </row>
    <row r="2027" spans="1:1" s="48" customFormat="1">
      <c r="A2027" s="47"/>
    </row>
    <row r="2028" spans="1:1" s="48" customFormat="1">
      <c r="A2028" s="47"/>
    </row>
    <row r="2029" spans="1:1" s="48" customFormat="1">
      <c r="A2029" s="47"/>
    </row>
    <row r="2030" spans="1:1" s="48" customFormat="1">
      <c r="A2030" s="47"/>
    </row>
    <row r="2031" spans="1:1" s="48" customFormat="1">
      <c r="A2031" s="47"/>
    </row>
    <row r="2032" spans="1:1" s="48" customFormat="1">
      <c r="A2032" s="47"/>
    </row>
    <row r="2033" spans="1:1" s="48" customFormat="1">
      <c r="A2033" s="47"/>
    </row>
    <row r="2034" spans="1:1" s="48" customFormat="1">
      <c r="A2034" s="47"/>
    </row>
    <row r="2035" spans="1:1" s="48" customFormat="1">
      <c r="A2035" s="47"/>
    </row>
    <row r="2036" spans="1:1" s="48" customFormat="1">
      <c r="A2036" s="47"/>
    </row>
    <row r="2037" spans="1:1" s="48" customFormat="1">
      <c r="A2037" s="47"/>
    </row>
    <row r="2038" spans="1:1" s="48" customFormat="1">
      <c r="A2038" s="47"/>
    </row>
    <row r="2039" spans="1:1" s="48" customFormat="1">
      <c r="A2039" s="47"/>
    </row>
    <row r="2040" spans="1:1" s="48" customFormat="1">
      <c r="A2040" s="47"/>
    </row>
    <row r="2041" spans="1:1" s="48" customFormat="1">
      <c r="A2041" s="47"/>
    </row>
    <row r="2042" spans="1:1" s="48" customFormat="1">
      <c r="A2042" s="47"/>
    </row>
    <row r="2043" spans="1:1" s="48" customFormat="1">
      <c r="A2043" s="47"/>
    </row>
    <row r="2044" spans="1:1" s="48" customFormat="1">
      <c r="A2044" s="47"/>
    </row>
    <row r="2045" spans="1:1" s="48" customFormat="1">
      <c r="A2045" s="47"/>
    </row>
    <row r="2046" spans="1:1" s="48" customFormat="1">
      <c r="A2046" s="47"/>
    </row>
    <row r="2047" spans="1:1" s="48" customFormat="1">
      <c r="A2047" s="47"/>
    </row>
    <row r="2048" spans="1:1" s="48" customFormat="1">
      <c r="A2048" s="47"/>
    </row>
    <row r="2049" spans="1:1" s="48" customFormat="1">
      <c r="A2049" s="47"/>
    </row>
    <row r="2050" spans="1:1" s="48" customFormat="1">
      <c r="A2050" s="47"/>
    </row>
    <row r="2051" spans="1:1" s="48" customFormat="1">
      <c r="A2051" s="47"/>
    </row>
    <row r="2052" spans="1:1" s="48" customFormat="1">
      <c r="A2052" s="47"/>
    </row>
    <row r="2053" spans="1:1" s="48" customFormat="1">
      <c r="A2053" s="47"/>
    </row>
    <row r="2054" spans="1:1" s="48" customFormat="1">
      <c r="A2054" s="47"/>
    </row>
    <row r="2055" spans="1:1" s="48" customFormat="1">
      <c r="A2055" s="47"/>
    </row>
    <row r="2056" spans="1:1" s="48" customFormat="1">
      <c r="A2056" s="47"/>
    </row>
    <row r="2057" spans="1:1" s="48" customFormat="1">
      <c r="A2057" s="47"/>
    </row>
    <row r="2058" spans="1:1" s="48" customFormat="1">
      <c r="A2058" s="47"/>
    </row>
    <row r="2059" spans="1:1" s="48" customFormat="1">
      <c r="A2059" s="47"/>
    </row>
    <row r="2060" spans="1:1" s="48" customFormat="1">
      <c r="A2060" s="47"/>
    </row>
    <row r="2061" spans="1:1" s="48" customFormat="1">
      <c r="A2061" s="47"/>
    </row>
    <row r="2062" spans="1:1" s="48" customFormat="1">
      <c r="A2062" s="47"/>
    </row>
    <row r="2063" spans="1:1" s="48" customFormat="1">
      <c r="A2063" s="47"/>
    </row>
    <row r="2064" spans="1:1" s="48" customFormat="1">
      <c r="A2064" s="47"/>
    </row>
    <row r="2065" spans="1:1" s="48" customFormat="1">
      <c r="A2065" s="47"/>
    </row>
    <row r="2066" spans="1:1" s="48" customFormat="1">
      <c r="A2066" s="47"/>
    </row>
    <row r="2067" spans="1:1" s="48" customFormat="1">
      <c r="A2067" s="47"/>
    </row>
    <row r="2068" spans="1:1" s="48" customFormat="1">
      <c r="A2068" s="47"/>
    </row>
    <row r="2069" spans="1:1" s="48" customFormat="1">
      <c r="A2069" s="47"/>
    </row>
    <row r="2070" spans="1:1" s="48" customFormat="1">
      <c r="A2070" s="47"/>
    </row>
    <row r="2071" spans="1:1" s="48" customFormat="1">
      <c r="A2071" s="47"/>
    </row>
    <row r="2072" spans="1:1" s="48" customFormat="1">
      <c r="A2072" s="47"/>
    </row>
    <row r="2073" spans="1:1" s="48" customFormat="1">
      <c r="A2073" s="47"/>
    </row>
    <row r="2074" spans="1:1" s="48" customFormat="1">
      <c r="A2074" s="47"/>
    </row>
    <row r="2075" spans="1:1" s="48" customFormat="1">
      <c r="A2075" s="47"/>
    </row>
    <row r="2076" spans="1:1" s="48" customFormat="1">
      <c r="A2076" s="47"/>
    </row>
    <row r="2077" spans="1:1" s="48" customFormat="1">
      <c r="A2077" s="47"/>
    </row>
    <row r="2078" spans="1:1" s="48" customFormat="1">
      <c r="A2078" s="47"/>
    </row>
    <row r="2079" spans="1:1" s="48" customFormat="1">
      <c r="A2079" s="47"/>
    </row>
    <row r="2080" spans="1:1" s="48" customFormat="1">
      <c r="A2080" s="47"/>
    </row>
    <row r="2081" spans="1:1" s="48" customFormat="1">
      <c r="A2081" s="47"/>
    </row>
    <row r="2082" spans="1:1" s="48" customFormat="1">
      <c r="A2082" s="47"/>
    </row>
    <row r="2083" spans="1:1" s="48" customFormat="1">
      <c r="A2083" s="47"/>
    </row>
    <row r="2084" spans="1:1" s="48" customFormat="1">
      <c r="A2084" s="47"/>
    </row>
    <row r="2085" spans="1:1" s="48" customFormat="1">
      <c r="A2085" s="47"/>
    </row>
    <row r="2086" spans="1:1" s="48" customFormat="1">
      <c r="A2086" s="47"/>
    </row>
    <row r="2087" spans="1:1" s="48" customFormat="1">
      <c r="A2087" s="47"/>
    </row>
    <row r="2088" spans="1:1" s="48" customFormat="1">
      <c r="A2088" s="47"/>
    </row>
    <row r="2089" spans="1:1" s="48" customFormat="1">
      <c r="A2089" s="47"/>
    </row>
    <row r="2090" spans="1:1" s="48" customFormat="1">
      <c r="A2090" s="47"/>
    </row>
    <row r="2091" spans="1:1" s="48" customFormat="1">
      <c r="A2091" s="47"/>
    </row>
    <row r="2092" spans="1:1" s="48" customFormat="1">
      <c r="A2092" s="47"/>
    </row>
    <row r="2093" spans="1:1" s="48" customFormat="1">
      <c r="A2093" s="47"/>
    </row>
    <row r="2094" spans="1:1" s="48" customFormat="1">
      <c r="A2094" s="47"/>
    </row>
    <row r="2095" spans="1:1" s="48" customFormat="1">
      <c r="A2095" s="47"/>
    </row>
    <row r="2096" spans="1:1" s="48" customFormat="1">
      <c r="A2096" s="47"/>
    </row>
    <row r="2097" spans="1:1" s="48" customFormat="1">
      <c r="A2097" s="47"/>
    </row>
    <row r="2098" spans="1:1" s="48" customFormat="1">
      <c r="A2098" s="47"/>
    </row>
    <row r="2099" spans="1:1" s="48" customFormat="1">
      <c r="A2099" s="47"/>
    </row>
    <row r="2100" spans="1:1" s="48" customFormat="1">
      <c r="A2100" s="47"/>
    </row>
    <row r="2101" spans="1:1" s="48" customFormat="1">
      <c r="A2101" s="47"/>
    </row>
    <row r="2102" spans="1:1" s="48" customFormat="1">
      <c r="A2102" s="47"/>
    </row>
    <row r="2103" spans="1:1" s="48" customFormat="1">
      <c r="A2103" s="47"/>
    </row>
    <row r="2104" spans="1:1" s="48" customFormat="1">
      <c r="A2104" s="47"/>
    </row>
    <row r="2105" spans="1:1" s="48" customFormat="1">
      <c r="A2105" s="47"/>
    </row>
    <row r="2106" spans="1:1" s="48" customFormat="1">
      <c r="A2106" s="47"/>
    </row>
    <row r="2107" spans="1:1" s="48" customFormat="1">
      <c r="A2107" s="47"/>
    </row>
    <row r="2108" spans="1:1" s="48" customFormat="1">
      <c r="A2108" s="47"/>
    </row>
    <row r="2109" spans="1:1" s="48" customFormat="1">
      <c r="A2109" s="47"/>
    </row>
    <row r="2110" spans="1:1" s="48" customFormat="1">
      <c r="A2110" s="47"/>
    </row>
    <row r="2111" spans="1:1" s="48" customFormat="1">
      <c r="A2111" s="47"/>
    </row>
    <row r="2112" spans="1:1" s="48" customFormat="1">
      <c r="A2112" s="47"/>
    </row>
    <row r="2113" spans="1:1" s="48" customFormat="1">
      <c r="A2113" s="47"/>
    </row>
    <row r="2114" spans="1:1" s="48" customFormat="1">
      <c r="A2114" s="47"/>
    </row>
    <row r="2115" spans="1:1" s="48" customFormat="1">
      <c r="A2115" s="47"/>
    </row>
    <row r="2116" spans="1:1" s="48" customFormat="1">
      <c r="A2116" s="47"/>
    </row>
    <row r="2117" spans="1:1" s="48" customFormat="1">
      <c r="A2117" s="47"/>
    </row>
    <row r="2118" spans="1:1" s="48" customFormat="1">
      <c r="A2118" s="47"/>
    </row>
    <row r="2119" spans="1:1" s="48" customFormat="1">
      <c r="A2119" s="47"/>
    </row>
    <row r="2120" spans="1:1" s="48" customFormat="1">
      <c r="A2120" s="47"/>
    </row>
    <row r="2121" spans="1:1" s="48" customFormat="1">
      <c r="A2121" s="47"/>
    </row>
    <row r="2122" spans="1:1" s="48" customFormat="1">
      <c r="A2122" s="47"/>
    </row>
    <row r="2123" spans="1:1" s="48" customFormat="1">
      <c r="A2123" s="47"/>
    </row>
    <row r="2124" spans="1:1" s="48" customFormat="1">
      <c r="A2124" s="47"/>
    </row>
    <row r="2125" spans="1:1" s="48" customFormat="1">
      <c r="A2125" s="47"/>
    </row>
    <row r="2126" spans="1:1" s="48" customFormat="1">
      <c r="A2126" s="47"/>
    </row>
    <row r="2127" spans="1:1" s="48" customFormat="1">
      <c r="A2127" s="47"/>
    </row>
    <row r="2128" spans="1:1" s="48" customFormat="1">
      <c r="A2128" s="47"/>
    </row>
    <row r="2129" spans="1:1" s="48" customFormat="1">
      <c r="A2129" s="47"/>
    </row>
    <row r="2130" spans="1:1" s="48" customFormat="1">
      <c r="A2130" s="47"/>
    </row>
    <row r="2131" spans="1:1" s="48" customFormat="1">
      <c r="A2131" s="47"/>
    </row>
    <row r="2132" spans="1:1" s="48" customFormat="1">
      <c r="A2132" s="47"/>
    </row>
    <row r="2133" spans="1:1" s="48" customFormat="1">
      <c r="A2133" s="47"/>
    </row>
    <row r="2134" spans="1:1" s="48" customFormat="1">
      <c r="A2134" s="47"/>
    </row>
    <row r="2135" spans="1:1" s="48" customFormat="1">
      <c r="A2135" s="47"/>
    </row>
    <row r="2136" spans="1:1" s="48" customFormat="1">
      <c r="A2136" s="47"/>
    </row>
    <row r="2137" spans="1:1" s="48" customFormat="1">
      <c r="A2137" s="47"/>
    </row>
    <row r="2138" spans="1:1" s="48" customFormat="1">
      <c r="A2138" s="47"/>
    </row>
    <row r="2139" spans="1:1" s="48" customFormat="1">
      <c r="A2139" s="47"/>
    </row>
    <row r="2140" spans="1:1" s="48" customFormat="1">
      <c r="A2140" s="47"/>
    </row>
    <row r="2141" spans="1:1" s="48" customFormat="1">
      <c r="A2141" s="47"/>
    </row>
    <row r="2142" spans="1:1" s="48" customFormat="1">
      <c r="A2142" s="47"/>
    </row>
    <row r="2143" spans="1:1" s="48" customFormat="1">
      <c r="A2143" s="47"/>
    </row>
    <row r="2144" spans="1:1" s="48" customFormat="1">
      <c r="A2144" s="47"/>
    </row>
    <row r="2145" spans="1:1" s="48" customFormat="1">
      <c r="A2145" s="47"/>
    </row>
    <row r="2146" spans="1:1" s="48" customFormat="1">
      <c r="A2146" s="47"/>
    </row>
    <row r="2147" spans="1:1" s="48" customFormat="1">
      <c r="A2147" s="47"/>
    </row>
    <row r="2148" spans="1:1" s="48" customFormat="1">
      <c r="A2148" s="47"/>
    </row>
    <row r="2149" spans="1:1" s="48" customFormat="1">
      <c r="A2149" s="47"/>
    </row>
    <row r="2150" spans="1:1" s="48" customFormat="1">
      <c r="A2150" s="47"/>
    </row>
    <row r="2151" spans="1:1" s="48" customFormat="1">
      <c r="A2151" s="47"/>
    </row>
    <row r="2152" spans="1:1" s="48" customFormat="1">
      <c r="A2152" s="47"/>
    </row>
    <row r="2153" spans="1:1" s="48" customFormat="1">
      <c r="A2153" s="47"/>
    </row>
    <row r="2154" spans="1:1" s="48" customFormat="1">
      <c r="A2154" s="47"/>
    </row>
    <row r="2155" spans="1:1" s="48" customFormat="1">
      <c r="A2155" s="47"/>
    </row>
    <row r="2156" spans="1:1" s="48" customFormat="1">
      <c r="A2156" s="47"/>
    </row>
    <row r="2157" spans="1:1" s="48" customFormat="1">
      <c r="A2157" s="47"/>
    </row>
    <row r="2158" spans="1:1" s="48" customFormat="1">
      <c r="A2158" s="47"/>
    </row>
    <row r="2159" spans="1:1" s="48" customFormat="1">
      <c r="A2159" s="47"/>
    </row>
    <row r="2160" spans="1:1" s="48" customFormat="1">
      <c r="A2160" s="47"/>
    </row>
    <row r="2161" spans="1:1" s="48" customFormat="1">
      <c r="A2161" s="47"/>
    </row>
    <row r="2162" spans="1:1" s="48" customFormat="1">
      <c r="A2162" s="47"/>
    </row>
    <row r="2163" spans="1:1" s="48" customFormat="1">
      <c r="A2163" s="47"/>
    </row>
    <row r="2164" spans="1:1" s="48" customFormat="1">
      <c r="A2164" s="47"/>
    </row>
    <row r="2165" spans="1:1" s="48" customFormat="1">
      <c r="A2165" s="47"/>
    </row>
    <row r="2166" spans="1:1" s="48" customFormat="1">
      <c r="A2166" s="47"/>
    </row>
    <row r="2167" spans="1:1" s="48" customFormat="1">
      <c r="A2167" s="47"/>
    </row>
    <row r="2168" spans="1:1" s="48" customFormat="1">
      <c r="A2168" s="47"/>
    </row>
    <row r="2169" spans="1:1" s="48" customFormat="1">
      <c r="A2169" s="47"/>
    </row>
    <row r="2170" spans="1:1" s="48" customFormat="1">
      <c r="A2170" s="47"/>
    </row>
    <row r="2171" spans="1:1" s="48" customFormat="1">
      <c r="A2171" s="47"/>
    </row>
    <row r="2172" spans="1:1" s="48" customFormat="1">
      <c r="A2172" s="47"/>
    </row>
    <row r="2173" spans="1:1" s="48" customFormat="1">
      <c r="A2173" s="47"/>
    </row>
    <row r="2174" spans="1:1" s="48" customFormat="1">
      <c r="A2174" s="47"/>
    </row>
    <row r="2175" spans="1:1" s="48" customFormat="1">
      <c r="A2175" s="47"/>
    </row>
    <row r="2176" spans="1:1" s="48" customFormat="1">
      <c r="A2176" s="47"/>
    </row>
    <row r="2177" spans="1:1" s="48" customFormat="1">
      <c r="A2177" s="47"/>
    </row>
    <row r="2178" spans="1:1" s="48" customFormat="1">
      <c r="A2178" s="47"/>
    </row>
    <row r="2179" spans="1:1" s="48" customFormat="1">
      <c r="A2179" s="47"/>
    </row>
    <row r="2180" spans="1:1" s="48" customFormat="1">
      <c r="A2180" s="47"/>
    </row>
    <row r="2181" spans="1:1" s="48" customFormat="1">
      <c r="A2181" s="47"/>
    </row>
    <row r="2182" spans="1:1" s="48" customFormat="1">
      <c r="A2182" s="47"/>
    </row>
    <row r="2183" spans="1:1" s="48" customFormat="1">
      <c r="A2183" s="47"/>
    </row>
    <row r="2184" spans="1:1" s="48" customFormat="1">
      <c r="A2184" s="47"/>
    </row>
    <row r="2185" spans="1:1" s="48" customFormat="1">
      <c r="A2185" s="47"/>
    </row>
    <row r="2186" spans="1:1" s="48" customFormat="1">
      <c r="A2186" s="47"/>
    </row>
    <row r="2187" spans="1:1" s="48" customFormat="1">
      <c r="A2187" s="47"/>
    </row>
    <row r="2188" spans="1:1" s="48" customFormat="1">
      <c r="A2188" s="47"/>
    </row>
    <row r="2189" spans="1:1" s="48" customFormat="1">
      <c r="A2189" s="47"/>
    </row>
    <row r="2190" spans="1:1" s="48" customFormat="1">
      <c r="A2190" s="47"/>
    </row>
    <row r="2191" spans="1:1" s="48" customFormat="1">
      <c r="A2191" s="47"/>
    </row>
    <row r="2192" spans="1:1" s="48" customFormat="1">
      <c r="A2192" s="47"/>
    </row>
    <row r="2193" spans="1:1" s="48" customFormat="1">
      <c r="A2193" s="47"/>
    </row>
    <row r="2194" spans="1:1" s="48" customFormat="1">
      <c r="A2194" s="47"/>
    </row>
    <row r="2195" spans="1:1" s="48" customFormat="1">
      <c r="A2195" s="47"/>
    </row>
    <row r="2196" spans="1:1" s="48" customFormat="1">
      <c r="A2196" s="47"/>
    </row>
    <row r="2197" spans="1:1" s="48" customFormat="1">
      <c r="A2197" s="47"/>
    </row>
    <row r="2198" spans="1:1" s="48" customFormat="1">
      <c r="A2198" s="47"/>
    </row>
    <row r="2199" spans="1:1" s="48" customFormat="1">
      <c r="A2199" s="47"/>
    </row>
    <row r="2200" spans="1:1" s="48" customFormat="1">
      <c r="A2200" s="47"/>
    </row>
    <row r="2201" spans="1:1" s="48" customFormat="1">
      <c r="A2201" s="47"/>
    </row>
    <row r="2202" spans="1:1" s="48" customFormat="1">
      <c r="A2202" s="47"/>
    </row>
    <row r="2203" spans="1:1" s="48" customFormat="1">
      <c r="A2203" s="47"/>
    </row>
    <row r="2204" spans="1:1" s="48" customFormat="1">
      <c r="A2204" s="47"/>
    </row>
    <row r="2205" spans="1:1" s="48" customFormat="1">
      <c r="A2205" s="47"/>
    </row>
    <row r="2206" spans="1:1" s="48" customFormat="1">
      <c r="A2206" s="47"/>
    </row>
    <row r="2207" spans="1:1" s="48" customFormat="1">
      <c r="A2207" s="47"/>
    </row>
    <row r="2208" spans="1:1" s="48" customFormat="1">
      <c r="A2208" s="47"/>
    </row>
    <row r="2209" spans="1:1" s="48" customFormat="1">
      <c r="A2209" s="47"/>
    </row>
    <row r="2210" spans="1:1" s="48" customFormat="1">
      <c r="A2210" s="47"/>
    </row>
    <row r="2211" spans="1:1" s="48" customFormat="1">
      <c r="A2211" s="47"/>
    </row>
    <row r="2212" spans="1:1" s="48" customFormat="1">
      <c r="A2212" s="47"/>
    </row>
    <row r="2213" spans="1:1" s="48" customFormat="1">
      <c r="A2213" s="47"/>
    </row>
    <row r="2214" spans="1:1" s="48" customFormat="1">
      <c r="A2214" s="47"/>
    </row>
    <row r="2215" spans="1:1" s="48" customFormat="1">
      <c r="A2215" s="47"/>
    </row>
    <row r="2216" spans="1:1" s="48" customFormat="1">
      <c r="A2216" s="47"/>
    </row>
    <row r="2217" spans="1:1" s="48" customFormat="1">
      <c r="A2217" s="47"/>
    </row>
    <row r="2218" spans="1:1" s="48" customFormat="1">
      <c r="A2218" s="47"/>
    </row>
    <row r="2219" spans="1:1" s="48" customFormat="1">
      <c r="A2219" s="47"/>
    </row>
    <row r="2220" spans="1:1" s="48" customFormat="1">
      <c r="A2220" s="47"/>
    </row>
    <row r="2221" spans="1:1" s="48" customFormat="1">
      <c r="A2221" s="47"/>
    </row>
    <row r="2222" spans="1:1" s="48" customFormat="1">
      <c r="A2222" s="47"/>
    </row>
    <row r="2223" spans="1:1" s="48" customFormat="1">
      <c r="A2223" s="47"/>
    </row>
    <row r="2224" spans="1:1" s="48" customFormat="1">
      <c r="A2224" s="47"/>
    </row>
    <row r="2225" spans="1:1" s="48" customFormat="1">
      <c r="A2225" s="47"/>
    </row>
    <row r="2226" spans="1:1" s="48" customFormat="1">
      <c r="A2226" s="47"/>
    </row>
    <row r="2227" spans="1:1" s="48" customFormat="1">
      <c r="A2227" s="47"/>
    </row>
    <row r="2228" spans="1:1" s="48" customFormat="1">
      <c r="A2228" s="47"/>
    </row>
    <row r="2229" spans="1:1" s="48" customFormat="1">
      <c r="A2229" s="47"/>
    </row>
    <row r="2230" spans="1:1" s="48" customFormat="1">
      <c r="A2230" s="47"/>
    </row>
    <row r="2231" spans="1:1" s="48" customFormat="1">
      <c r="A2231" s="47"/>
    </row>
    <row r="2232" spans="1:1" s="48" customFormat="1">
      <c r="A2232" s="47"/>
    </row>
    <row r="2233" spans="1:1" s="48" customFormat="1">
      <c r="A2233" s="47"/>
    </row>
    <row r="2234" spans="1:1" s="48" customFormat="1">
      <c r="A2234" s="47"/>
    </row>
    <row r="2235" spans="1:1" s="48" customFormat="1">
      <c r="A2235" s="47"/>
    </row>
    <row r="2236" spans="1:1" s="48" customFormat="1">
      <c r="A2236" s="47"/>
    </row>
    <row r="2237" spans="1:1" s="48" customFormat="1">
      <c r="A2237" s="47"/>
    </row>
    <row r="2238" spans="1:1" s="48" customFormat="1">
      <c r="A2238" s="47"/>
    </row>
    <row r="2239" spans="1:1" s="48" customFormat="1">
      <c r="A2239" s="47"/>
    </row>
    <row r="2240" spans="1:1" s="48" customFormat="1">
      <c r="A2240" s="47"/>
    </row>
    <row r="2241" spans="1:1" s="48" customFormat="1">
      <c r="A2241" s="47"/>
    </row>
    <row r="2242" spans="1:1" s="48" customFormat="1">
      <c r="A2242" s="47"/>
    </row>
    <row r="2243" spans="1:1" s="48" customFormat="1">
      <c r="A2243" s="47"/>
    </row>
    <row r="2244" spans="1:1" s="48" customFormat="1">
      <c r="A2244" s="47"/>
    </row>
    <row r="2245" spans="1:1" s="48" customFormat="1">
      <c r="A2245" s="47"/>
    </row>
    <row r="2246" spans="1:1" s="48" customFormat="1">
      <c r="A2246" s="47"/>
    </row>
    <row r="2247" spans="1:1" s="48" customFormat="1">
      <c r="A2247" s="47"/>
    </row>
    <row r="2248" spans="1:1" s="48" customFormat="1">
      <c r="A2248" s="47"/>
    </row>
    <row r="2249" spans="1:1" s="48" customFormat="1">
      <c r="A2249" s="47"/>
    </row>
    <row r="2250" spans="1:1" s="48" customFormat="1">
      <c r="A2250" s="47"/>
    </row>
    <row r="2251" spans="1:1" s="48" customFormat="1">
      <c r="A2251" s="47"/>
    </row>
    <row r="2252" spans="1:1" s="48" customFormat="1">
      <c r="A2252" s="47"/>
    </row>
    <row r="2253" spans="1:1" s="48" customFormat="1">
      <c r="A2253" s="47"/>
    </row>
    <row r="2254" spans="1:1" s="48" customFormat="1">
      <c r="A2254" s="47"/>
    </row>
    <row r="2255" spans="1:1" s="48" customFormat="1">
      <c r="A2255" s="47"/>
    </row>
    <row r="2256" spans="1:1" s="48" customFormat="1">
      <c r="A2256" s="47"/>
    </row>
    <row r="2257" spans="1:1" s="48" customFormat="1">
      <c r="A2257" s="47"/>
    </row>
    <row r="2258" spans="1:1" s="48" customFormat="1">
      <c r="A2258" s="47"/>
    </row>
    <row r="2259" spans="1:1" s="48" customFormat="1">
      <c r="A2259" s="47"/>
    </row>
    <row r="2260" spans="1:1" s="48" customFormat="1">
      <c r="A2260" s="47"/>
    </row>
    <row r="2261" spans="1:1" s="48" customFormat="1">
      <c r="A2261" s="47"/>
    </row>
    <row r="2262" spans="1:1" s="48" customFormat="1">
      <c r="A2262" s="47"/>
    </row>
    <row r="2263" spans="1:1" s="48" customFormat="1">
      <c r="A2263" s="47"/>
    </row>
    <row r="2264" spans="1:1" s="48" customFormat="1">
      <c r="A2264" s="47"/>
    </row>
    <row r="2265" spans="1:1" s="48" customFormat="1">
      <c r="A2265" s="47"/>
    </row>
    <row r="2266" spans="1:1" s="48" customFormat="1">
      <c r="A2266" s="47"/>
    </row>
    <row r="2267" spans="1:1" s="48" customFormat="1">
      <c r="A2267" s="47"/>
    </row>
    <row r="2268" spans="1:1" s="48" customFormat="1">
      <c r="A2268" s="47"/>
    </row>
    <row r="2269" spans="1:1" s="48" customFormat="1">
      <c r="A2269" s="47"/>
    </row>
    <row r="2270" spans="1:1" s="48" customFormat="1">
      <c r="A2270" s="47"/>
    </row>
    <row r="2271" spans="1:1" s="48" customFormat="1">
      <c r="A2271" s="47"/>
    </row>
    <row r="2272" spans="1:1" s="48" customFormat="1">
      <c r="A2272" s="47"/>
    </row>
    <row r="2273" spans="1:1" s="48" customFormat="1">
      <c r="A2273" s="47"/>
    </row>
    <row r="2274" spans="1:1" s="48" customFormat="1">
      <c r="A2274" s="47"/>
    </row>
    <row r="2275" spans="1:1" s="48" customFormat="1">
      <c r="A2275" s="47"/>
    </row>
    <row r="2276" spans="1:1" s="48" customFormat="1">
      <c r="A2276" s="47"/>
    </row>
    <row r="2277" spans="1:1" s="48" customFormat="1">
      <c r="A2277" s="47"/>
    </row>
    <row r="2278" spans="1:1" s="48" customFormat="1">
      <c r="A2278" s="47"/>
    </row>
    <row r="2279" spans="1:1" s="48" customFormat="1">
      <c r="A2279" s="47"/>
    </row>
    <row r="2280" spans="1:1" s="48" customFormat="1">
      <c r="A2280" s="47"/>
    </row>
    <row r="2281" spans="1:1" s="48" customFormat="1">
      <c r="A2281" s="47"/>
    </row>
    <row r="2282" spans="1:1" s="48" customFormat="1">
      <c r="A2282" s="47"/>
    </row>
    <row r="2283" spans="1:1" s="48" customFormat="1">
      <c r="A2283" s="47"/>
    </row>
    <row r="2284" spans="1:1" s="48" customFormat="1">
      <c r="A2284" s="47"/>
    </row>
    <row r="2285" spans="1:1" s="48" customFormat="1">
      <c r="A2285" s="47"/>
    </row>
    <row r="2286" spans="1:1" s="48" customFormat="1">
      <c r="A2286" s="47"/>
    </row>
    <row r="2287" spans="1:1" s="48" customFormat="1">
      <c r="A2287" s="47"/>
    </row>
    <row r="2288" spans="1:1" s="48" customFormat="1">
      <c r="A2288" s="47"/>
    </row>
    <row r="2289" spans="1:1" s="48" customFormat="1">
      <c r="A2289" s="47"/>
    </row>
    <row r="2290" spans="1:1" s="48" customFormat="1">
      <c r="A2290" s="47"/>
    </row>
    <row r="2291" spans="1:1" s="48" customFormat="1">
      <c r="A2291" s="47"/>
    </row>
    <row r="2292" spans="1:1" s="48" customFormat="1">
      <c r="A2292" s="47"/>
    </row>
    <row r="2293" spans="1:1" s="48" customFormat="1">
      <c r="A2293" s="47"/>
    </row>
    <row r="2294" spans="1:1" s="48" customFormat="1">
      <c r="A2294" s="47"/>
    </row>
    <row r="2295" spans="1:1" s="48" customFormat="1">
      <c r="A2295" s="47"/>
    </row>
    <row r="2296" spans="1:1" s="48" customFormat="1">
      <c r="A2296" s="47"/>
    </row>
    <row r="2297" spans="1:1" s="48" customFormat="1">
      <c r="A2297" s="47"/>
    </row>
    <row r="2298" spans="1:1" s="48" customFormat="1">
      <c r="A2298" s="47"/>
    </row>
    <row r="2299" spans="1:1" s="48" customFormat="1">
      <c r="A2299" s="47"/>
    </row>
    <row r="2300" spans="1:1" s="48" customFormat="1">
      <c r="A2300" s="47"/>
    </row>
    <row r="2301" spans="1:1" s="48" customFormat="1">
      <c r="A2301" s="47"/>
    </row>
    <row r="2302" spans="1:1" s="48" customFormat="1">
      <c r="A2302" s="47"/>
    </row>
    <row r="2303" spans="1:1" s="48" customFormat="1">
      <c r="A2303" s="47"/>
    </row>
    <row r="2304" spans="1:1" s="48" customFormat="1">
      <c r="A2304" s="47"/>
    </row>
    <row r="2305" spans="1:1" s="48" customFormat="1">
      <c r="A2305" s="47"/>
    </row>
    <row r="2306" spans="1:1" s="48" customFormat="1">
      <c r="A2306" s="47"/>
    </row>
    <row r="2307" spans="1:1" s="48" customFormat="1">
      <c r="A2307" s="47"/>
    </row>
    <row r="2308" spans="1:1" s="48" customFormat="1">
      <c r="A2308" s="47"/>
    </row>
    <row r="2309" spans="1:1" s="48" customFormat="1">
      <c r="A2309" s="47"/>
    </row>
    <row r="2310" spans="1:1" s="48" customFormat="1">
      <c r="A2310" s="47"/>
    </row>
    <row r="2311" spans="1:1" s="48" customFormat="1">
      <c r="A2311" s="47"/>
    </row>
    <row r="2312" spans="1:1" s="48" customFormat="1">
      <c r="A2312" s="47"/>
    </row>
    <row r="2313" spans="1:1" s="48" customFormat="1">
      <c r="A2313" s="47"/>
    </row>
    <row r="2314" spans="1:1" s="48" customFormat="1">
      <c r="A2314" s="47"/>
    </row>
    <row r="2315" spans="1:1" s="48" customFormat="1">
      <c r="A2315" s="47"/>
    </row>
    <row r="2316" spans="1:1" s="48" customFormat="1">
      <c r="A2316" s="47"/>
    </row>
    <row r="2317" spans="1:1" s="48" customFormat="1">
      <c r="A2317" s="47"/>
    </row>
    <row r="2318" spans="1:1" s="48" customFormat="1">
      <c r="A2318" s="47"/>
    </row>
    <row r="2319" spans="1:1" s="48" customFormat="1">
      <c r="A2319" s="47"/>
    </row>
    <row r="2320" spans="1:1" s="48" customFormat="1">
      <c r="A2320" s="47"/>
    </row>
    <row r="2321" spans="1:1" s="48" customFormat="1">
      <c r="A2321" s="47"/>
    </row>
    <row r="2322" spans="1:1" s="48" customFormat="1">
      <c r="A2322" s="47"/>
    </row>
    <row r="2323" spans="1:1" s="48" customFormat="1">
      <c r="A2323" s="47"/>
    </row>
    <row r="2324" spans="1:1" s="48" customFormat="1">
      <c r="A2324" s="47"/>
    </row>
    <row r="2325" spans="1:1" s="48" customFormat="1">
      <c r="A2325" s="47"/>
    </row>
    <row r="2326" spans="1:1" s="48" customFormat="1">
      <c r="A2326" s="47"/>
    </row>
    <row r="2327" spans="1:1" s="48" customFormat="1">
      <c r="A2327" s="47"/>
    </row>
    <row r="2328" spans="1:1" s="48" customFormat="1">
      <c r="A2328" s="47"/>
    </row>
    <row r="2329" spans="1:1" s="48" customFormat="1">
      <c r="A2329" s="47"/>
    </row>
    <row r="2330" spans="1:1" s="48" customFormat="1">
      <c r="A2330" s="47"/>
    </row>
    <row r="2331" spans="1:1" s="48" customFormat="1">
      <c r="A2331" s="47"/>
    </row>
    <row r="2332" spans="1:1" s="48" customFormat="1">
      <c r="A2332" s="47"/>
    </row>
    <row r="2333" spans="1:1" s="48" customFormat="1">
      <c r="A2333" s="47"/>
    </row>
    <row r="2334" spans="1:1" s="48" customFormat="1">
      <c r="A2334" s="47"/>
    </row>
    <row r="2335" spans="1:1" s="48" customFormat="1">
      <c r="A2335" s="47"/>
    </row>
    <row r="2336" spans="1:1" s="48" customFormat="1">
      <c r="A2336" s="47"/>
    </row>
    <row r="2337" spans="1:1" s="48" customFormat="1">
      <c r="A2337" s="47"/>
    </row>
    <row r="2338" spans="1:1" s="48" customFormat="1">
      <c r="A2338" s="47"/>
    </row>
    <row r="2339" spans="1:1" s="48" customFormat="1">
      <c r="A2339" s="47"/>
    </row>
    <row r="2340" spans="1:1" s="48" customFormat="1">
      <c r="A2340" s="47"/>
    </row>
    <row r="2341" spans="1:1" s="48" customFormat="1">
      <c r="A2341" s="47"/>
    </row>
    <row r="2342" spans="1:1" s="48" customFormat="1">
      <c r="A2342" s="47"/>
    </row>
    <row r="2343" spans="1:1" s="48" customFormat="1">
      <c r="A2343" s="47"/>
    </row>
    <row r="2344" spans="1:1" s="48" customFormat="1">
      <c r="A2344" s="47"/>
    </row>
    <row r="2345" spans="1:1" s="48" customFormat="1">
      <c r="A2345" s="47"/>
    </row>
    <row r="2346" spans="1:1" s="48" customFormat="1">
      <c r="A2346" s="47"/>
    </row>
    <row r="2347" spans="1:1" s="48" customFormat="1">
      <c r="A2347" s="47"/>
    </row>
    <row r="2348" spans="1:1" s="48" customFormat="1">
      <c r="A2348" s="47"/>
    </row>
    <row r="2349" spans="1:1" s="48" customFormat="1">
      <c r="A2349" s="47"/>
    </row>
    <row r="2350" spans="1:1" s="48" customFormat="1">
      <c r="A2350" s="47"/>
    </row>
    <row r="2351" spans="1:1" s="48" customFormat="1">
      <c r="A2351" s="47"/>
    </row>
    <row r="2352" spans="1:1" s="48" customFormat="1">
      <c r="A2352" s="47"/>
    </row>
    <row r="2353" spans="1:1" s="48" customFormat="1">
      <c r="A2353" s="47"/>
    </row>
    <row r="2354" spans="1:1" s="48" customFormat="1">
      <c r="A2354" s="47"/>
    </row>
    <row r="2355" spans="1:1" s="48" customFormat="1">
      <c r="A2355" s="47"/>
    </row>
    <row r="2356" spans="1:1" s="48" customFormat="1">
      <c r="A2356" s="47"/>
    </row>
    <row r="2357" spans="1:1" s="48" customFormat="1">
      <c r="A2357" s="47"/>
    </row>
    <row r="2358" spans="1:1" s="48" customFormat="1">
      <c r="A2358" s="47"/>
    </row>
    <row r="2359" spans="1:1" s="48" customFormat="1">
      <c r="A2359" s="47"/>
    </row>
    <row r="2360" spans="1:1" s="48" customFormat="1">
      <c r="A2360" s="47"/>
    </row>
    <row r="2361" spans="1:1" s="48" customFormat="1">
      <c r="A2361" s="47"/>
    </row>
    <row r="2362" spans="1:1" s="48" customFormat="1">
      <c r="A2362" s="47"/>
    </row>
    <row r="2363" spans="1:1" s="48" customFormat="1">
      <c r="A2363" s="47"/>
    </row>
    <row r="2364" spans="1:1" s="48" customFormat="1">
      <c r="A2364" s="47"/>
    </row>
    <row r="2365" spans="1:1" s="48" customFormat="1">
      <c r="A2365" s="47"/>
    </row>
    <row r="2366" spans="1:1" s="48" customFormat="1">
      <c r="A2366" s="47"/>
    </row>
    <row r="2367" spans="1:1" s="48" customFormat="1">
      <c r="A2367" s="47"/>
    </row>
    <row r="2368" spans="1:1" s="48" customFormat="1">
      <c r="A2368" s="47"/>
    </row>
    <row r="2369" spans="1:1" s="48" customFormat="1">
      <c r="A2369" s="47"/>
    </row>
    <row r="2370" spans="1:1" s="48" customFormat="1">
      <c r="A2370" s="47"/>
    </row>
    <row r="2371" spans="1:1" s="48" customFormat="1">
      <c r="A2371" s="47"/>
    </row>
    <row r="2372" spans="1:1" s="48" customFormat="1">
      <c r="A2372" s="47"/>
    </row>
    <row r="2373" spans="1:1" s="48" customFormat="1">
      <c r="A2373" s="47"/>
    </row>
    <row r="2374" spans="1:1" s="48" customFormat="1">
      <c r="A2374" s="47"/>
    </row>
    <row r="2375" spans="1:1" s="48" customFormat="1">
      <c r="A2375" s="47"/>
    </row>
    <row r="2376" spans="1:1" s="48" customFormat="1">
      <c r="A2376" s="47"/>
    </row>
    <row r="2377" spans="1:1" s="48" customFormat="1">
      <c r="A2377" s="47"/>
    </row>
    <row r="2378" spans="1:1" s="48" customFormat="1">
      <c r="A2378" s="47"/>
    </row>
    <row r="2379" spans="1:1" s="48" customFormat="1">
      <c r="A2379" s="47"/>
    </row>
    <row r="2380" spans="1:1" s="48" customFormat="1">
      <c r="A2380" s="47"/>
    </row>
    <row r="2381" spans="1:1" s="48" customFormat="1">
      <c r="A2381" s="47"/>
    </row>
    <row r="2382" spans="1:1" s="48" customFormat="1">
      <c r="A2382" s="47"/>
    </row>
    <row r="2383" spans="1:1" s="48" customFormat="1">
      <c r="A2383" s="47"/>
    </row>
    <row r="2384" spans="1:1" s="48" customFormat="1">
      <c r="A2384" s="47"/>
    </row>
    <row r="2385" spans="1:1" s="48" customFormat="1">
      <c r="A2385" s="47"/>
    </row>
    <row r="2386" spans="1:1" s="48" customFormat="1">
      <c r="A2386" s="47"/>
    </row>
    <row r="2387" spans="1:1" s="48" customFormat="1">
      <c r="A2387" s="47"/>
    </row>
    <row r="2388" spans="1:1" s="48" customFormat="1">
      <c r="A2388" s="47"/>
    </row>
    <row r="2389" spans="1:1" s="48" customFormat="1">
      <c r="A2389" s="47"/>
    </row>
    <row r="2390" spans="1:1" s="48" customFormat="1">
      <c r="A2390" s="47"/>
    </row>
    <row r="2391" spans="1:1" s="48" customFormat="1">
      <c r="A2391" s="47"/>
    </row>
    <row r="2392" spans="1:1" s="48" customFormat="1">
      <c r="A2392" s="47"/>
    </row>
    <row r="2393" spans="1:1" s="48" customFormat="1">
      <c r="A2393" s="47"/>
    </row>
    <row r="2394" spans="1:1" s="48" customFormat="1">
      <c r="A2394" s="47"/>
    </row>
    <row r="2395" spans="1:1" s="48" customFormat="1">
      <c r="A2395" s="47"/>
    </row>
    <row r="2396" spans="1:1" s="48" customFormat="1">
      <c r="A2396" s="47"/>
    </row>
    <row r="2397" spans="1:1" s="48" customFormat="1">
      <c r="A2397" s="47"/>
    </row>
    <row r="2398" spans="1:1" s="48" customFormat="1">
      <c r="A2398" s="47"/>
    </row>
    <row r="2399" spans="1:1" s="48" customFormat="1">
      <c r="A2399" s="47"/>
    </row>
    <row r="2400" spans="1:1" s="48" customFormat="1">
      <c r="A2400" s="47"/>
    </row>
    <row r="2401" spans="1:1" s="48" customFormat="1">
      <c r="A2401" s="47"/>
    </row>
    <row r="2402" spans="1:1" s="48" customFormat="1">
      <c r="A2402" s="47"/>
    </row>
    <row r="2403" spans="1:1" s="48" customFormat="1">
      <c r="A2403" s="47"/>
    </row>
    <row r="2404" spans="1:1" s="48" customFormat="1">
      <c r="A2404" s="47"/>
    </row>
    <row r="2405" spans="1:1" s="48" customFormat="1">
      <c r="A2405" s="47"/>
    </row>
    <row r="2406" spans="1:1" s="48" customFormat="1">
      <c r="A2406" s="47"/>
    </row>
    <row r="2407" spans="1:1" s="48" customFormat="1">
      <c r="A2407" s="47"/>
    </row>
    <row r="2408" spans="1:1" s="48" customFormat="1">
      <c r="A2408" s="47"/>
    </row>
    <row r="2409" spans="1:1" s="48" customFormat="1">
      <c r="A2409" s="47"/>
    </row>
    <row r="2410" spans="1:1" s="48" customFormat="1">
      <c r="A2410" s="47"/>
    </row>
    <row r="2411" spans="1:1" s="48" customFormat="1">
      <c r="A2411" s="47"/>
    </row>
    <row r="2412" spans="1:1" s="48" customFormat="1">
      <c r="A2412" s="47"/>
    </row>
    <row r="2413" spans="1:1" s="48" customFormat="1">
      <c r="A2413" s="47"/>
    </row>
    <row r="2414" spans="1:1" s="48" customFormat="1">
      <c r="A2414" s="47"/>
    </row>
    <row r="2415" spans="1:1" s="48" customFormat="1">
      <c r="A2415" s="47"/>
    </row>
    <row r="2416" spans="1:1" s="48" customFormat="1">
      <c r="A2416" s="47"/>
    </row>
    <row r="2417" spans="1:1" s="48" customFormat="1">
      <c r="A2417" s="47"/>
    </row>
    <row r="2418" spans="1:1" s="48" customFormat="1">
      <c r="A2418" s="47"/>
    </row>
    <row r="2419" spans="1:1" s="48" customFormat="1">
      <c r="A2419" s="47"/>
    </row>
    <row r="2420" spans="1:1" s="48" customFormat="1">
      <c r="A2420" s="47"/>
    </row>
    <row r="2421" spans="1:1" s="48" customFormat="1">
      <c r="A2421" s="47"/>
    </row>
    <row r="2422" spans="1:1" s="48" customFormat="1">
      <c r="A2422" s="47"/>
    </row>
    <row r="2423" spans="1:1" s="48" customFormat="1">
      <c r="A2423" s="47"/>
    </row>
    <row r="2424" spans="1:1" s="48" customFormat="1">
      <c r="A2424" s="47"/>
    </row>
    <row r="2425" spans="1:1" s="48" customFormat="1">
      <c r="A2425" s="47"/>
    </row>
    <row r="2426" spans="1:1" s="48" customFormat="1">
      <c r="A2426" s="47"/>
    </row>
    <row r="2427" spans="1:1" s="48" customFormat="1">
      <c r="A2427" s="47"/>
    </row>
    <row r="2428" spans="1:1" s="48" customFormat="1">
      <c r="A2428" s="47"/>
    </row>
    <row r="2429" spans="1:1" s="48" customFormat="1">
      <c r="A2429" s="47"/>
    </row>
    <row r="2430" spans="1:1" s="48" customFormat="1">
      <c r="A2430" s="47"/>
    </row>
    <row r="2431" spans="1:1" s="48" customFormat="1">
      <c r="A2431" s="47"/>
    </row>
    <row r="2432" spans="1:1" s="48" customFormat="1">
      <c r="A2432" s="47"/>
    </row>
    <row r="2433" spans="1:1" s="48" customFormat="1">
      <c r="A2433" s="47"/>
    </row>
    <row r="2434" spans="1:1" s="48" customFormat="1">
      <c r="A2434" s="47"/>
    </row>
    <row r="2435" spans="1:1" s="48" customFormat="1">
      <c r="A2435" s="47"/>
    </row>
    <row r="2436" spans="1:1" s="48" customFormat="1">
      <c r="A2436" s="47"/>
    </row>
    <row r="2437" spans="1:1" s="48" customFormat="1">
      <c r="A2437" s="47"/>
    </row>
    <row r="2438" spans="1:1" s="48" customFormat="1">
      <c r="A2438" s="47"/>
    </row>
    <row r="2439" spans="1:1" s="48" customFormat="1">
      <c r="A2439" s="47"/>
    </row>
    <row r="2440" spans="1:1" s="48" customFormat="1">
      <c r="A2440" s="47"/>
    </row>
    <row r="2441" spans="1:1" s="48" customFormat="1">
      <c r="A2441" s="47"/>
    </row>
    <row r="2442" spans="1:1" s="48" customFormat="1">
      <c r="A2442" s="47"/>
    </row>
    <row r="2443" spans="1:1" s="48" customFormat="1">
      <c r="A2443" s="47"/>
    </row>
    <row r="2444" spans="1:1" s="48" customFormat="1">
      <c r="A2444" s="47"/>
    </row>
    <row r="2445" spans="1:1" s="48" customFormat="1">
      <c r="A2445" s="47"/>
    </row>
    <row r="2446" spans="1:1" s="48" customFormat="1">
      <c r="A2446" s="47"/>
    </row>
    <row r="2447" spans="1:1" s="48" customFormat="1">
      <c r="A2447" s="47"/>
    </row>
    <row r="2448" spans="1:1" s="48" customFormat="1">
      <c r="A2448" s="47"/>
    </row>
    <row r="2449" spans="1:1" s="48" customFormat="1">
      <c r="A2449" s="47"/>
    </row>
    <row r="2450" spans="1:1" s="48" customFormat="1">
      <c r="A2450" s="47"/>
    </row>
    <row r="2451" spans="1:1" s="48" customFormat="1">
      <c r="A2451" s="47"/>
    </row>
    <row r="2452" spans="1:1" s="48" customFormat="1">
      <c r="A2452" s="47"/>
    </row>
    <row r="2453" spans="1:1" s="48" customFormat="1">
      <c r="A2453" s="47"/>
    </row>
    <row r="2454" spans="1:1" s="48" customFormat="1">
      <c r="A2454" s="47"/>
    </row>
    <row r="2455" spans="1:1" s="48" customFormat="1">
      <c r="A2455" s="47"/>
    </row>
    <row r="2456" spans="1:1" s="48" customFormat="1">
      <c r="A2456" s="47"/>
    </row>
    <row r="2457" spans="1:1" s="48" customFormat="1">
      <c r="A2457" s="47"/>
    </row>
    <row r="2458" spans="1:1" s="48" customFormat="1">
      <c r="A2458" s="47"/>
    </row>
    <row r="2459" spans="1:1" s="48" customFormat="1">
      <c r="A2459" s="47"/>
    </row>
    <row r="2460" spans="1:1" s="48" customFormat="1">
      <c r="A2460" s="47"/>
    </row>
    <row r="2461" spans="1:1" s="48" customFormat="1">
      <c r="A2461" s="47"/>
    </row>
    <row r="2462" spans="1:1" s="48" customFormat="1">
      <c r="A2462" s="47"/>
    </row>
    <row r="2463" spans="1:1" s="48" customFormat="1">
      <c r="A2463" s="47"/>
    </row>
    <row r="2464" spans="1:1" s="48" customFormat="1">
      <c r="A2464" s="47"/>
    </row>
    <row r="2465" spans="1:1" s="48" customFormat="1">
      <c r="A2465" s="47"/>
    </row>
    <row r="2466" spans="1:1" s="48" customFormat="1">
      <c r="A2466" s="47"/>
    </row>
    <row r="2467" spans="1:1" s="48" customFormat="1">
      <c r="A2467" s="47"/>
    </row>
    <row r="2468" spans="1:1" s="48" customFormat="1">
      <c r="A2468" s="47"/>
    </row>
    <row r="2469" spans="1:1" s="48" customFormat="1">
      <c r="A2469" s="47"/>
    </row>
    <row r="2470" spans="1:1" s="48" customFormat="1">
      <c r="A2470" s="47"/>
    </row>
    <row r="2471" spans="1:1" s="48" customFormat="1">
      <c r="A2471" s="47"/>
    </row>
    <row r="2472" spans="1:1" s="48" customFormat="1">
      <c r="A2472" s="47"/>
    </row>
    <row r="2473" spans="1:1" s="48" customFormat="1">
      <c r="A2473" s="47"/>
    </row>
    <row r="2474" spans="1:1" s="48" customFormat="1">
      <c r="A2474" s="47"/>
    </row>
    <row r="2475" spans="1:1" s="48" customFormat="1">
      <c r="A2475" s="47"/>
    </row>
    <row r="2476" spans="1:1" s="48" customFormat="1">
      <c r="A2476" s="47"/>
    </row>
    <row r="2477" spans="1:1" s="48" customFormat="1">
      <c r="A2477" s="47"/>
    </row>
    <row r="2478" spans="1:1" s="48" customFormat="1">
      <c r="A2478" s="47"/>
    </row>
    <row r="2479" spans="1:1" s="48" customFormat="1">
      <c r="A2479" s="47"/>
    </row>
    <row r="2480" spans="1:1" s="48" customFormat="1">
      <c r="A2480" s="47"/>
    </row>
    <row r="2481" spans="1:1" s="48" customFormat="1">
      <c r="A2481" s="47"/>
    </row>
    <row r="2482" spans="1:1" s="48" customFormat="1">
      <c r="A2482" s="47"/>
    </row>
    <row r="2483" spans="1:1" s="48" customFormat="1">
      <c r="A2483" s="47"/>
    </row>
    <row r="2484" spans="1:1" s="48" customFormat="1">
      <c r="A2484" s="47"/>
    </row>
    <row r="2485" spans="1:1" s="48" customFormat="1">
      <c r="A2485" s="47"/>
    </row>
    <row r="2486" spans="1:1" s="48" customFormat="1">
      <c r="A2486" s="47"/>
    </row>
    <row r="2487" spans="1:1" s="48" customFormat="1">
      <c r="A2487" s="47"/>
    </row>
    <row r="2488" spans="1:1" s="48" customFormat="1">
      <c r="A2488" s="47"/>
    </row>
    <row r="2489" spans="1:1" s="48" customFormat="1">
      <c r="A2489" s="47"/>
    </row>
    <row r="2490" spans="1:1" s="48" customFormat="1">
      <c r="A2490" s="47"/>
    </row>
    <row r="2491" spans="1:1" s="48" customFormat="1">
      <c r="A2491" s="47"/>
    </row>
    <row r="2492" spans="1:1" s="48" customFormat="1">
      <c r="A2492" s="47"/>
    </row>
    <row r="2493" spans="1:1" s="48" customFormat="1">
      <c r="A2493" s="47"/>
    </row>
    <row r="2494" spans="1:1" s="48" customFormat="1">
      <c r="A2494" s="47"/>
    </row>
    <row r="2495" spans="1:1" s="48" customFormat="1">
      <c r="A2495" s="47"/>
    </row>
    <row r="2496" spans="1:1" s="48" customFormat="1">
      <c r="A2496" s="47"/>
    </row>
    <row r="2497" spans="1:1" s="48" customFormat="1">
      <c r="A2497" s="47"/>
    </row>
    <row r="2498" spans="1:1" s="48" customFormat="1">
      <c r="A2498" s="47"/>
    </row>
    <row r="2499" spans="1:1" s="48" customFormat="1">
      <c r="A2499" s="47"/>
    </row>
    <row r="2500" spans="1:1" s="48" customFormat="1">
      <c r="A2500" s="47"/>
    </row>
    <row r="2501" spans="1:1" s="48" customFormat="1">
      <c r="A2501" s="47"/>
    </row>
    <row r="2502" spans="1:1" s="48" customFormat="1">
      <c r="A2502" s="47"/>
    </row>
    <row r="2503" spans="1:1" s="48" customFormat="1">
      <c r="A2503" s="47"/>
    </row>
    <row r="2504" spans="1:1" s="48" customFormat="1">
      <c r="A2504" s="47"/>
    </row>
    <row r="2505" spans="1:1" s="48" customFormat="1">
      <c r="A2505" s="47"/>
    </row>
    <row r="2506" spans="1:1" s="48" customFormat="1">
      <c r="A2506" s="47"/>
    </row>
    <row r="2507" spans="1:1" s="48" customFormat="1">
      <c r="A2507" s="47"/>
    </row>
    <row r="2508" spans="1:1" s="48" customFormat="1">
      <c r="A2508" s="47"/>
    </row>
    <row r="2509" spans="1:1" s="48" customFormat="1">
      <c r="A2509" s="47"/>
    </row>
    <row r="2510" spans="1:1" s="48" customFormat="1">
      <c r="A2510" s="47"/>
    </row>
    <row r="2511" spans="1:1" s="48" customFormat="1">
      <c r="A2511" s="47"/>
    </row>
    <row r="2512" spans="1:1" s="48" customFormat="1">
      <c r="A2512" s="47"/>
    </row>
    <row r="2513" spans="1:1" s="48" customFormat="1">
      <c r="A2513" s="47"/>
    </row>
    <row r="2514" spans="1:1" s="48" customFormat="1">
      <c r="A2514" s="47"/>
    </row>
    <row r="2515" spans="1:1" s="48" customFormat="1">
      <c r="A2515" s="47"/>
    </row>
    <row r="2516" spans="1:1" s="48" customFormat="1">
      <c r="A2516" s="47"/>
    </row>
    <row r="2517" spans="1:1" s="48" customFormat="1">
      <c r="A2517" s="47"/>
    </row>
    <row r="2518" spans="1:1" s="48" customFormat="1">
      <c r="A2518" s="47"/>
    </row>
    <row r="2519" spans="1:1" s="48" customFormat="1">
      <c r="A2519" s="47"/>
    </row>
    <row r="2520" spans="1:1" s="48" customFormat="1">
      <c r="A2520" s="47"/>
    </row>
    <row r="2521" spans="1:1" s="48" customFormat="1">
      <c r="A2521" s="47"/>
    </row>
    <row r="2522" spans="1:1" s="48" customFormat="1">
      <c r="A2522" s="47"/>
    </row>
    <row r="2523" spans="1:1" s="48" customFormat="1">
      <c r="A2523" s="47"/>
    </row>
    <row r="2524" spans="1:1" s="48" customFormat="1">
      <c r="A2524" s="47"/>
    </row>
    <row r="2525" spans="1:1" s="48" customFormat="1">
      <c r="A2525" s="47"/>
    </row>
    <row r="2526" spans="1:1" s="48" customFormat="1">
      <c r="A2526" s="47"/>
    </row>
    <row r="2527" spans="1:1" s="48" customFormat="1">
      <c r="A2527" s="47"/>
    </row>
    <row r="2528" spans="1:1" s="48" customFormat="1">
      <c r="A2528" s="47"/>
    </row>
    <row r="2529" spans="1:1" s="48" customFormat="1">
      <c r="A2529" s="47"/>
    </row>
    <row r="2530" spans="1:1" s="48" customFormat="1">
      <c r="A2530" s="47"/>
    </row>
    <row r="2531" spans="1:1" s="48" customFormat="1">
      <c r="A2531" s="47"/>
    </row>
    <row r="2532" spans="1:1" s="48" customFormat="1">
      <c r="A2532" s="47"/>
    </row>
    <row r="2533" spans="1:1" s="48" customFormat="1">
      <c r="A2533" s="47"/>
    </row>
    <row r="2534" spans="1:1" s="48" customFormat="1">
      <c r="A2534" s="47"/>
    </row>
    <row r="2535" spans="1:1" s="48" customFormat="1">
      <c r="A2535" s="47"/>
    </row>
    <row r="2536" spans="1:1" s="48" customFormat="1">
      <c r="A2536" s="47"/>
    </row>
    <row r="2537" spans="1:1" s="48" customFormat="1">
      <c r="A2537" s="47"/>
    </row>
    <row r="2538" spans="1:1" s="48" customFormat="1">
      <c r="A2538" s="47"/>
    </row>
    <row r="2539" spans="1:1" s="48" customFormat="1">
      <c r="A2539" s="47"/>
    </row>
    <row r="2540" spans="1:1" s="48" customFormat="1">
      <c r="A2540" s="47"/>
    </row>
    <row r="2541" spans="1:1" s="48" customFormat="1">
      <c r="A2541" s="47"/>
    </row>
    <row r="2542" spans="1:1" s="48" customFormat="1">
      <c r="A2542" s="47"/>
    </row>
    <row r="2543" spans="1:1" s="48" customFormat="1">
      <c r="A2543" s="47"/>
    </row>
    <row r="2544" spans="1:1" s="48" customFormat="1">
      <c r="A2544" s="47"/>
    </row>
    <row r="2545" spans="1:1" s="48" customFormat="1">
      <c r="A2545" s="47"/>
    </row>
    <row r="2546" spans="1:1" s="48" customFormat="1">
      <c r="A2546" s="47"/>
    </row>
    <row r="2547" spans="1:1" s="48" customFormat="1">
      <c r="A2547" s="47"/>
    </row>
    <row r="2548" spans="1:1" s="48" customFormat="1">
      <c r="A2548" s="47"/>
    </row>
    <row r="2549" spans="1:1" s="48" customFormat="1">
      <c r="A2549" s="47"/>
    </row>
    <row r="2550" spans="1:1" s="48" customFormat="1">
      <c r="A2550" s="47"/>
    </row>
    <row r="2551" spans="1:1" s="48" customFormat="1">
      <c r="A2551" s="47"/>
    </row>
    <row r="2552" spans="1:1" s="48" customFormat="1">
      <c r="A2552" s="47"/>
    </row>
    <row r="2553" spans="1:1" s="48" customFormat="1">
      <c r="A2553" s="47"/>
    </row>
    <row r="2554" spans="1:1" s="48" customFormat="1">
      <c r="A2554" s="47"/>
    </row>
    <row r="2555" spans="1:1" s="48" customFormat="1">
      <c r="A2555" s="47"/>
    </row>
    <row r="2556" spans="1:1" s="48" customFormat="1">
      <c r="A2556" s="47"/>
    </row>
    <row r="2557" spans="1:1" s="48" customFormat="1">
      <c r="A2557" s="47"/>
    </row>
    <row r="2558" spans="1:1" s="48" customFormat="1">
      <c r="A2558" s="47"/>
    </row>
    <row r="2559" spans="1:1" s="48" customFormat="1">
      <c r="A2559" s="47"/>
    </row>
    <row r="2560" spans="1:1" s="48" customFormat="1">
      <c r="A2560" s="47"/>
    </row>
    <row r="2561" spans="1:1" s="48" customFormat="1">
      <c r="A2561" s="47"/>
    </row>
    <row r="2562" spans="1:1" s="48" customFormat="1">
      <c r="A2562" s="47"/>
    </row>
    <row r="2563" spans="1:1" s="48" customFormat="1">
      <c r="A2563" s="47"/>
    </row>
    <row r="2564" spans="1:1" s="48" customFormat="1">
      <c r="A2564" s="47"/>
    </row>
    <row r="2565" spans="1:1" s="48" customFormat="1">
      <c r="A2565" s="47"/>
    </row>
    <row r="2566" spans="1:1" s="48" customFormat="1">
      <c r="A2566" s="47"/>
    </row>
    <row r="2567" spans="1:1" s="48" customFormat="1">
      <c r="A2567" s="47"/>
    </row>
    <row r="2568" spans="1:1" s="48" customFormat="1">
      <c r="A2568" s="47"/>
    </row>
    <row r="2569" spans="1:1" s="48" customFormat="1">
      <c r="A2569" s="47"/>
    </row>
    <row r="2570" spans="1:1" s="48" customFormat="1">
      <c r="A2570" s="47"/>
    </row>
    <row r="2571" spans="1:1" s="48" customFormat="1">
      <c r="A2571" s="47"/>
    </row>
    <row r="2572" spans="1:1" s="48" customFormat="1">
      <c r="A2572" s="47"/>
    </row>
    <row r="2573" spans="1:1" s="48" customFormat="1">
      <c r="A2573" s="47"/>
    </row>
    <row r="2574" spans="1:1" s="48" customFormat="1">
      <c r="A2574" s="47"/>
    </row>
    <row r="2575" spans="1:1" s="48" customFormat="1">
      <c r="A2575" s="47"/>
    </row>
    <row r="2576" spans="1:1" s="48" customFormat="1">
      <c r="A2576" s="47"/>
    </row>
    <row r="2577" spans="1:1" s="48" customFormat="1">
      <c r="A2577" s="47"/>
    </row>
    <row r="2578" spans="1:1" s="48" customFormat="1">
      <c r="A2578" s="47"/>
    </row>
    <row r="2579" spans="1:1" s="48" customFormat="1">
      <c r="A2579" s="47"/>
    </row>
    <row r="2580" spans="1:1" s="48" customFormat="1">
      <c r="A2580" s="47"/>
    </row>
    <row r="2581" spans="1:1" s="48" customFormat="1">
      <c r="A2581" s="47"/>
    </row>
    <row r="2582" spans="1:1" s="48" customFormat="1">
      <c r="A2582" s="47"/>
    </row>
    <row r="2583" spans="1:1" s="48" customFormat="1">
      <c r="A2583" s="47"/>
    </row>
    <row r="2584" spans="1:1" s="48" customFormat="1">
      <c r="A2584" s="47"/>
    </row>
    <row r="2585" spans="1:1" s="48" customFormat="1">
      <c r="A2585" s="47"/>
    </row>
    <row r="2586" spans="1:1" s="48" customFormat="1">
      <c r="A2586" s="47"/>
    </row>
    <row r="2587" spans="1:1" s="48" customFormat="1">
      <c r="A2587" s="47"/>
    </row>
    <row r="2588" spans="1:1" s="48" customFormat="1">
      <c r="A2588" s="47"/>
    </row>
    <row r="2589" spans="1:1" s="48" customFormat="1">
      <c r="A2589" s="47"/>
    </row>
    <row r="2590" spans="1:1" s="48" customFormat="1">
      <c r="A2590" s="47"/>
    </row>
    <row r="2591" spans="1:1" s="48" customFormat="1">
      <c r="A2591" s="47"/>
    </row>
    <row r="2592" spans="1:1" s="48" customFormat="1">
      <c r="A2592" s="47"/>
    </row>
    <row r="2593" spans="1:1" s="48" customFormat="1">
      <c r="A2593" s="47"/>
    </row>
    <row r="2594" spans="1:1" s="48" customFormat="1">
      <c r="A2594" s="47"/>
    </row>
    <row r="2595" spans="1:1" s="48" customFormat="1">
      <c r="A2595" s="47"/>
    </row>
    <row r="2596" spans="1:1" s="48" customFormat="1">
      <c r="A2596" s="47"/>
    </row>
    <row r="2597" spans="1:1" s="48" customFormat="1">
      <c r="A2597" s="47"/>
    </row>
    <row r="2598" spans="1:1" s="48" customFormat="1">
      <c r="A2598" s="47"/>
    </row>
    <row r="2599" spans="1:1" s="48" customFormat="1">
      <c r="A2599" s="47"/>
    </row>
    <row r="2600" spans="1:1" s="48" customFormat="1">
      <c r="A2600" s="47"/>
    </row>
    <row r="2601" spans="1:1" s="48" customFormat="1">
      <c r="A2601" s="47"/>
    </row>
    <row r="2602" spans="1:1" s="48" customFormat="1">
      <c r="A2602" s="47"/>
    </row>
    <row r="2603" spans="1:1" s="48" customFormat="1">
      <c r="A2603" s="47"/>
    </row>
    <row r="2604" spans="1:1" s="48" customFormat="1">
      <c r="A2604" s="47"/>
    </row>
    <row r="2605" spans="1:1" s="48" customFormat="1">
      <c r="A2605" s="47"/>
    </row>
    <row r="2606" spans="1:1" s="48" customFormat="1">
      <c r="A2606" s="47"/>
    </row>
    <row r="2607" spans="1:1" s="48" customFormat="1">
      <c r="A2607" s="47"/>
    </row>
    <row r="2608" spans="1:1" s="48" customFormat="1">
      <c r="A2608" s="47"/>
    </row>
    <row r="2609" spans="1:1" s="48" customFormat="1">
      <c r="A2609" s="47"/>
    </row>
    <row r="2610" spans="1:1" s="48" customFormat="1">
      <c r="A2610" s="47"/>
    </row>
    <row r="2611" spans="1:1" s="48" customFormat="1">
      <c r="A2611" s="47"/>
    </row>
    <row r="2612" spans="1:1" s="48" customFormat="1">
      <c r="A2612" s="47"/>
    </row>
    <row r="2613" spans="1:1" s="48" customFormat="1">
      <c r="A2613" s="47"/>
    </row>
    <row r="2614" spans="1:1" s="48" customFormat="1">
      <c r="A2614" s="47"/>
    </row>
    <row r="2615" spans="1:1" s="48" customFormat="1">
      <c r="A2615" s="47"/>
    </row>
    <row r="2616" spans="1:1" s="48" customFormat="1">
      <c r="A2616" s="47"/>
    </row>
    <row r="2617" spans="1:1" s="48" customFormat="1">
      <c r="A2617" s="47"/>
    </row>
    <row r="2618" spans="1:1" s="48" customFormat="1">
      <c r="A2618" s="47"/>
    </row>
    <row r="2619" spans="1:1" s="48" customFormat="1">
      <c r="A2619" s="47"/>
    </row>
    <row r="2620" spans="1:1" s="48" customFormat="1">
      <c r="A2620" s="47"/>
    </row>
    <row r="2621" spans="1:1" s="48" customFormat="1">
      <c r="A2621" s="47"/>
    </row>
    <row r="2622" spans="1:1" s="48" customFormat="1">
      <c r="A2622" s="47"/>
    </row>
    <row r="2623" spans="1:1" s="48" customFormat="1">
      <c r="A2623" s="47"/>
    </row>
    <row r="2624" spans="1:1" s="48" customFormat="1">
      <c r="A2624" s="47"/>
    </row>
    <row r="2625" spans="1:1" s="48" customFormat="1">
      <c r="A2625" s="47"/>
    </row>
    <row r="2626" spans="1:1" s="48" customFormat="1">
      <c r="A2626" s="47"/>
    </row>
    <row r="2627" spans="1:1" s="48" customFormat="1">
      <c r="A2627" s="47"/>
    </row>
    <row r="2628" spans="1:1" s="48" customFormat="1">
      <c r="A2628" s="47"/>
    </row>
    <row r="2629" spans="1:1" s="48" customFormat="1">
      <c r="A2629" s="47"/>
    </row>
    <row r="2630" spans="1:1" s="48" customFormat="1">
      <c r="A2630" s="47"/>
    </row>
    <row r="2631" spans="1:1" s="48" customFormat="1">
      <c r="A2631" s="47"/>
    </row>
    <row r="2632" spans="1:1" s="48" customFormat="1">
      <c r="A2632" s="47"/>
    </row>
    <row r="2633" spans="1:1" s="48" customFormat="1">
      <c r="A2633" s="47"/>
    </row>
    <row r="2634" spans="1:1" s="48" customFormat="1">
      <c r="A2634" s="47"/>
    </row>
    <row r="2635" spans="1:1" s="48" customFormat="1">
      <c r="A2635" s="47"/>
    </row>
    <row r="2636" spans="1:1" s="48" customFormat="1">
      <c r="A2636" s="47"/>
    </row>
    <row r="2637" spans="1:1" s="48" customFormat="1">
      <c r="A2637" s="47"/>
    </row>
    <row r="2638" spans="1:1" s="48" customFormat="1">
      <c r="A2638" s="47"/>
    </row>
    <row r="2639" spans="1:1" s="48" customFormat="1">
      <c r="A2639" s="47"/>
    </row>
    <row r="2640" spans="1:1" s="48" customFormat="1">
      <c r="A2640" s="47"/>
    </row>
    <row r="2641" spans="1:1" s="48" customFormat="1">
      <c r="A2641" s="47"/>
    </row>
    <row r="2642" spans="1:1" s="48" customFormat="1">
      <c r="A2642" s="47"/>
    </row>
    <row r="2643" spans="1:1" s="48" customFormat="1">
      <c r="A2643" s="47"/>
    </row>
    <row r="2644" spans="1:1" s="48" customFormat="1">
      <c r="A2644" s="47"/>
    </row>
    <row r="2645" spans="1:1" s="48" customFormat="1">
      <c r="A2645" s="47"/>
    </row>
    <row r="2646" spans="1:1" s="48" customFormat="1">
      <c r="A2646" s="47"/>
    </row>
    <row r="2647" spans="1:1" s="48" customFormat="1">
      <c r="A2647" s="47"/>
    </row>
    <row r="2648" spans="1:1" s="48" customFormat="1">
      <c r="A2648" s="47"/>
    </row>
    <row r="2649" spans="1:1" s="48" customFormat="1">
      <c r="A2649" s="47"/>
    </row>
    <row r="2650" spans="1:1" s="48" customFormat="1">
      <c r="A2650" s="47"/>
    </row>
    <row r="2651" spans="1:1" s="48" customFormat="1">
      <c r="A2651" s="47"/>
    </row>
    <row r="2652" spans="1:1" s="48" customFormat="1">
      <c r="A2652" s="47"/>
    </row>
    <row r="2653" spans="1:1" s="48" customFormat="1">
      <c r="A2653" s="47"/>
    </row>
    <row r="2654" spans="1:1" s="48" customFormat="1">
      <c r="A2654" s="47"/>
    </row>
    <row r="2655" spans="1:1" s="48" customFormat="1">
      <c r="A2655" s="47"/>
    </row>
    <row r="2656" spans="1:1" s="48" customFormat="1">
      <c r="A2656" s="47"/>
    </row>
    <row r="2657" spans="1:1" s="48" customFormat="1">
      <c r="A2657" s="47"/>
    </row>
    <row r="2658" spans="1:1" s="48" customFormat="1">
      <c r="A2658" s="47"/>
    </row>
    <row r="2659" spans="1:1" s="48" customFormat="1">
      <c r="A2659" s="47"/>
    </row>
    <row r="2660" spans="1:1" s="48" customFormat="1">
      <c r="A2660" s="47"/>
    </row>
    <row r="2661" spans="1:1" s="48" customFormat="1">
      <c r="A2661" s="47"/>
    </row>
    <row r="2662" spans="1:1" s="48" customFormat="1">
      <c r="A2662" s="47"/>
    </row>
    <row r="2663" spans="1:1" s="48" customFormat="1">
      <c r="A2663" s="47"/>
    </row>
    <row r="2664" spans="1:1" s="48" customFormat="1">
      <c r="A2664" s="47"/>
    </row>
    <row r="2665" spans="1:1" s="48" customFormat="1">
      <c r="A2665" s="47"/>
    </row>
    <row r="2666" spans="1:1" s="48" customFormat="1">
      <c r="A2666" s="47"/>
    </row>
    <row r="2667" spans="1:1" s="48" customFormat="1">
      <c r="A2667" s="47"/>
    </row>
    <row r="2668" spans="1:1" s="48" customFormat="1">
      <c r="A2668" s="47"/>
    </row>
    <row r="2669" spans="1:1" s="48" customFormat="1">
      <c r="A2669" s="47"/>
    </row>
    <row r="2670" spans="1:1" s="48" customFormat="1">
      <c r="A2670" s="47"/>
    </row>
    <row r="2671" spans="1:1" s="48" customFormat="1">
      <c r="A2671" s="47"/>
    </row>
    <row r="2672" spans="1:1" s="48" customFormat="1">
      <c r="A2672" s="47"/>
    </row>
    <row r="2673" spans="1:1" s="48" customFormat="1">
      <c r="A2673" s="47"/>
    </row>
    <row r="2674" spans="1:1" s="48" customFormat="1">
      <c r="A2674" s="47"/>
    </row>
    <row r="2675" spans="1:1" s="48" customFormat="1">
      <c r="A2675" s="47"/>
    </row>
    <row r="2676" spans="1:1" s="48" customFormat="1">
      <c r="A2676" s="47"/>
    </row>
    <row r="2677" spans="1:1" s="48" customFormat="1">
      <c r="A2677" s="47"/>
    </row>
    <row r="2678" spans="1:1" s="48" customFormat="1">
      <c r="A2678" s="47"/>
    </row>
    <row r="2679" spans="1:1" s="48" customFormat="1">
      <c r="A2679" s="47"/>
    </row>
    <row r="2680" spans="1:1" s="48" customFormat="1">
      <c r="A2680" s="47"/>
    </row>
    <row r="2681" spans="1:1" s="48" customFormat="1">
      <c r="A2681" s="47"/>
    </row>
    <row r="2682" spans="1:1" s="48" customFormat="1">
      <c r="A2682" s="47"/>
    </row>
    <row r="2683" spans="1:1" s="48" customFormat="1">
      <c r="A2683" s="47"/>
    </row>
    <row r="2684" spans="1:1" s="48" customFormat="1">
      <c r="A2684" s="47"/>
    </row>
    <row r="2685" spans="1:1" s="48" customFormat="1">
      <c r="A2685" s="47"/>
    </row>
    <row r="2686" spans="1:1" s="48" customFormat="1">
      <c r="A2686" s="47"/>
    </row>
    <row r="2687" spans="1:1" s="48" customFormat="1">
      <c r="A2687" s="47"/>
    </row>
    <row r="2688" spans="1:1" s="48" customFormat="1">
      <c r="A2688" s="47"/>
    </row>
    <row r="2689" spans="1:1" s="48" customFormat="1">
      <c r="A2689" s="47"/>
    </row>
    <row r="2690" spans="1:1" s="48" customFormat="1">
      <c r="A2690" s="47"/>
    </row>
    <row r="2691" spans="1:1" s="48" customFormat="1">
      <c r="A2691" s="47"/>
    </row>
    <row r="2692" spans="1:1" s="48" customFormat="1">
      <c r="A2692" s="47"/>
    </row>
    <row r="2693" spans="1:1" s="48" customFormat="1">
      <c r="A2693" s="47"/>
    </row>
    <row r="2694" spans="1:1" s="48" customFormat="1">
      <c r="A2694" s="47"/>
    </row>
    <row r="2695" spans="1:1" s="48" customFormat="1">
      <c r="A2695" s="47"/>
    </row>
    <row r="2696" spans="1:1" s="48" customFormat="1">
      <c r="A2696" s="47"/>
    </row>
    <row r="2697" spans="1:1" s="48" customFormat="1">
      <c r="A2697" s="47"/>
    </row>
    <row r="2698" spans="1:1" s="48" customFormat="1">
      <c r="A2698" s="47"/>
    </row>
    <row r="2699" spans="1:1" s="48" customFormat="1">
      <c r="A2699" s="47"/>
    </row>
    <row r="2700" spans="1:1" s="48" customFormat="1">
      <c r="A2700" s="47"/>
    </row>
    <row r="2701" spans="1:1" s="48" customFormat="1">
      <c r="A2701" s="47"/>
    </row>
    <row r="2702" spans="1:1" s="48" customFormat="1">
      <c r="A2702" s="47"/>
    </row>
    <row r="2703" spans="1:1" s="48" customFormat="1">
      <c r="A2703" s="47"/>
    </row>
    <row r="2704" spans="1:1" s="48" customFormat="1">
      <c r="A2704" s="47"/>
    </row>
    <row r="2705" spans="1:1" s="48" customFormat="1">
      <c r="A2705" s="47"/>
    </row>
    <row r="2706" spans="1:1" s="48" customFormat="1">
      <c r="A2706" s="47"/>
    </row>
    <row r="2707" spans="1:1" s="48" customFormat="1">
      <c r="A2707" s="47"/>
    </row>
    <row r="2708" spans="1:1" s="48" customFormat="1">
      <c r="A2708" s="47"/>
    </row>
    <row r="2709" spans="1:1" s="48" customFormat="1">
      <c r="A2709" s="47"/>
    </row>
    <row r="2710" spans="1:1" s="48" customFormat="1">
      <c r="A2710" s="47"/>
    </row>
    <row r="2711" spans="1:1" s="48" customFormat="1">
      <c r="A2711" s="47"/>
    </row>
    <row r="2712" spans="1:1" s="48" customFormat="1">
      <c r="A2712" s="47"/>
    </row>
    <row r="2713" spans="1:1" s="48" customFormat="1">
      <c r="A2713" s="47"/>
    </row>
    <row r="2714" spans="1:1" s="48" customFormat="1">
      <c r="A2714" s="47"/>
    </row>
    <row r="2715" spans="1:1" s="48" customFormat="1">
      <c r="A2715" s="47"/>
    </row>
    <row r="2716" spans="1:1" s="48" customFormat="1">
      <c r="A2716" s="47"/>
    </row>
    <row r="2717" spans="1:1" s="48" customFormat="1">
      <c r="A2717" s="47"/>
    </row>
    <row r="2718" spans="1:1" s="48" customFormat="1">
      <c r="A2718" s="47"/>
    </row>
    <row r="2719" spans="1:1" s="48" customFormat="1">
      <c r="A2719" s="47"/>
    </row>
    <row r="2720" spans="1:1" s="48" customFormat="1">
      <c r="A2720" s="47"/>
    </row>
    <row r="2721" spans="1:1" s="48" customFormat="1">
      <c r="A2721" s="47"/>
    </row>
    <row r="2722" spans="1:1" s="48" customFormat="1">
      <c r="A2722" s="47"/>
    </row>
    <row r="2723" spans="1:1" s="48" customFormat="1">
      <c r="A2723" s="47"/>
    </row>
    <row r="2724" spans="1:1" s="48" customFormat="1">
      <c r="A2724" s="47"/>
    </row>
    <row r="2725" spans="1:1" s="48" customFormat="1">
      <c r="A2725" s="47"/>
    </row>
    <row r="2726" spans="1:1" s="48" customFormat="1">
      <c r="A2726" s="47"/>
    </row>
    <row r="2727" spans="1:1" s="48" customFormat="1">
      <c r="A2727" s="47"/>
    </row>
    <row r="2728" spans="1:1" s="48" customFormat="1">
      <c r="A2728" s="47"/>
    </row>
    <row r="2729" spans="1:1" s="48" customFormat="1">
      <c r="A2729" s="47"/>
    </row>
    <row r="2730" spans="1:1" s="48" customFormat="1">
      <c r="A2730" s="47"/>
    </row>
    <row r="2731" spans="1:1" s="48" customFormat="1">
      <c r="A2731" s="47"/>
    </row>
    <row r="2732" spans="1:1" s="48" customFormat="1">
      <c r="A2732" s="47"/>
    </row>
    <row r="2733" spans="1:1" s="48" customFormat="1">
      <c r="A2733" s="47"/>
    </row>
    <row r="2734" spans="1:1" s="48" customFormat="1">
      <c r="A2734" s="47"/>
    </row>
    <row r="2735" spans="1:1" s="48" customFormat="1">
      <c r="A2735" s="47"/>
    </row>
    <row r="2736" spans="1:1" s="48" customFormat="1">
      <c r="A2736" s="47"/>
    </row>
    <row r="2737" spans="1:1" s="48" customFormat="1">
      <c r="A2737" s="47"/>
    </row>
    <row r="2738" spans="1:1" s="48" customFormat="1">
      <c r="A2738" s="47"/>
    </row>
    <row r="2739" spans="1:1" s="48" customFormat="1">
      <c r="A2739" s="47"/>
    </row>
    <row r="2740" spans="1:1" s="48" customFormat="1">
      <c r="A2740" s="47"/>
    </row>
    <row r="2741" spans="1:1" s="48" customFormat="1">
      <c r="A2741" s="47"/>
    </row>
    <row r="2742" spans="1:1" s="48" customFormat="1">
      <c r="A2742" s="47"/>
    </row>
    <row r="2743" spans="1:1" s="48" customFormat="1">
      <c r="A2743" s="47"/>
    </row>
    <row r="2744" spans="1:1" s="48" customFormat="1">
      <c r="A2744" s="47"/>
    </row>
    <row r="2745" spans="1:1" s="48" customFormat="1">
      <c r="A2745" s="47"/>
    </row>
    <row r="2746" spans="1:1" s="48" customFormat="1">
      <c r="A2746" s="47"/>
    </row>
    <row r="2747" spans="1:1" s="48" customFormat="1">
      <c r="A2747" s="47"/>
    </row>
    <row r="2748" spans="1:1" s="48" customFormat="1">
      <c r="A2748" s="47"/>
    </row>
    <row r="2749" spans="1:1" s="48" customFormat="1">
      <c r="A2749" s="47"/>
    </row>
    <row r="2750" spans="1:1" s="48" customFormat="1">
      <c r="A2750" s="47"/>
    </row>
    <row r="2751" spans="1:1" s="48" customFormat="1">
      <c r="A2751" s="47"/>
    </row>
    <row r="2752" spans="1:1" s="48" customFormat="1">
      <c r="A2752" s="47"/>
    </row>
    <row r="2753" spans="1:1" s="48" customFormat="1">
      <c r="A2753" s="47"/>
    </row>
    <row r="2754" spans="1:1" s="48" customFormat="1">
      <c r="A2754" s="47"/>
    </row>
    <row r="2755" spans="1:1" s="48" customFormat="1">
      <c r="A2755" s="47"/>
    </row>
    <row r="2756" spans="1:1" s="48" customFormat="1">
      <c r="A2756" s="47"/>
    </row>
    <row r="2757" spans="1:1" s="48" customFormat="1">
      <c r="A2757" s="47"/>
    </row>
    <row r="2758" spans="1:1" s="48" customFormat="1">
      <c r="A2758" s="47"/>
    </row>
    <row r="2759" spans="1:1" s="48" customFormat="1">
      <c r="A2759" s="47"/>
    </row>
    <row r="2760" spans="1:1" s="48" customFormat="1">
      <c r="A2760" s="47"/>
    </row>
    <row r="2761" spans="1:1" s="48" customFormat="1">
      <c r="A2761" s="47"/>
    </row>
    <row r="2762" spans="1:1" s="48" customFormat="1">
      <c r="A2762" s="47"/>
    </row>
    <row r="2763" spans="1:1" s="48" customFormat="1">
      <c r="A2763" s="47"/>
    </row>
    <row r="2764" spans="1:1" s="48" customFormat="1">
      <c r="A2764" s="47"/>
    </row>
    <row r="2765" spans="1:1" s="48" customFormat="1">
      <c r="A2765" s="47"/>
    </row>
    <row r="2766" spans="1:1" s="48" customFormat="1">
      <c r="A2766" s="47"/>
    </row>
    <row r="2767" spans="1:1" s="48" customFormat="1">
      <c r="A2767" s="47"/>
    </row>
    <row r="2768" spans="1:1" s="48" customFormat="1">
      <c r="A2768" s="47"/>
    </row>
    <row r="2769" spans="1:1" s="48" customFormat="1">
      <c r="A2769" s="47"/>
    </row>
    <row r="2770" spans="1:1" s="48" customFormat="1">
      <c r="A2770" s="47"/>
    </row>
    <row r="2771" spans="1:1" s="48" customFormat="1">
      <c r="A2771" s="47"/>
    </row>
    <row r="2772" spans="1:1" s="48" customFormat="1">
      <c r="A2772" s="47"/>
    </row>
    <row r="2773" spans="1:1" s="48" customFormat="1">
      <c r="A2773" s="47"/>
    </row>
    <row r="2774" spans="1:1" s="48" customFormat="1">
      <c r="A2774" s="47"/>
    </row>
    <row r="2775" spans="1:1" s="48" customFormat="1">
      <c r="A2775" s="47"/>
    </row>
    <row r="2776" spans="1:1" s="48" customFormat="1">
      <c r="A2776" s="47"/>
    </row>
    <row r="2777" spans="1:1" s="48" customFormat="1">
      <c r="A2777" s="47"/>
    </row>
    <row r="2778" spans="1:1" s="48" customFormat="1">
      <c r="A2778" s="47"/>
    </row>
    <row r="2779" spans="1:1" s="48" customFormat="1">
      <c r="A2779" s="47"/>
    </row>
    <row r="2780" spans="1:1" s="48" customFormat="1">
      <c r="A2780" s="47"/>
    </row>
    <row r="2781" spans="1:1" s="48" customFormat="1">
      <c r="A2781" s="47"/>
    </row>
    <row r="2782" spans="1:1" s="48" customFormat="1">
      <c r="A2782" s="47"/>
    </row>
    <row r="2783" spans="1:1" s="48" customFormat="1">
      <c r="A2783" s="47"/>
    </row>
    <row r="2784" spans="1:1" s="48" customFormat="1">
      <c r="A2784" s="47"/>
    </row>
    <row r="2785" spans="1:1" s="48" customFormat="1">
      <c r="A2785" s="47"/>
    </row>
    <row r="2786" spans="1:1" s="48" customFormat="1">
      <c r="A2786" s="47"/>
    </row>
    <row r="2787" spans="1:1" s="48" customFormat="1">
      <c r="A2787" s="47"/>
    </row>
    <row r="2788" spans="1:1" s="48" customFormat="1">
      <c r="A2788" s="47"/>
    </row>
    <row r="2789" spans="1:1" s="48" customFormat="1">
      <c r="A2789" s="47"/>
    </row>
    <row r="2790" spans="1:1" s="48" customFormat="1">
      <c r="A2790" s="47"/>
    </row>
    <row r="2791" spans="1:1" s="48" customFormat="1">
      <c r="A2791" s="47"/>
    </row>
    <row r="2792" spans="1:1" s="48" customFormat="1">
      <c r="A2792" s="47"/>
    </row>
    <row r="2793" spans="1:1" s="48" customFormat="1">
      <c r="A2793" s="47"/>
    </row>
    <row r="2794" spans="1:1" s="48" customFormat="1">
      <c r="A2794" s="47"/>
    </row>
    <row r="2795" spans="1:1" s="48" customFormat="1">
      <c r="A2795" s="47"/>
    </row>
    <row r="2796" spans="1:1" s="48" customFormat="1">
      <c r="A2796" s="47"/>
    </row>
    <row r="2797" spans="1:1" s="48" customFormat="1">
      <c r="A2797" s="47"/>
    </row>
    <row r="2798" spans="1:1" s="48" customFormat="1">
      <c r="A2798" s="47"/>
    </row>
    <row r="2799" spans="1:1" s="48" customFormat="1">
      <c r="A2799" s="47"/>
    </row>
    <row r="2800" spans="1:1" s="48" customFormat="1">
      <c r="A2800" s="47"/>
    </row>
    <row r="2801" spans="1:1" s="48" customFormat="1">
      <c r="A2801" s="47"/>
    </row>
    <row r="2802" spans="1:1" s="48" customFormat="1">
      <c r="A2802" s="47"/>
    </row>
    <row r="2803" spans="1:1" s="48" customFormat="1">
      <c r="A2803" s="47"/>
    </row>
    <row r="2804" spans="1:1" s="48" customFormat="1">
      <c r="A2804" s="47"/>
    </row>
    <row r="2805" spans="1:1" s="48" customFormat="1">
      <c r="A2805" s="47"/>
    </row>
    <row r="2806" spans="1:1" s="48" customFormat="1">
      <c r="A2806" s="47"/>
    </row>
    <row r="2807" spans="1:1" s="48" customFormat="1">
      <c r="A2807" s="47"/>
    </row>
    <row r="2808" spans="1:1" s="48" customFormat="1">
      <c r="A2808" s="47"/>
    </row>
    <row r="2809" spans="1:1" s="48" customFormat="1">
      <c r="A2809" s="47"/>
    </row>
    <row r="2810" spans="1:1" s="48" customFormat="1">
      <c r="A2810" s="47"/>
    </row>
    <row r="2811" spans="1:1" s="48" customFormat="1">
      <c r="A2811" s="47"/>
    </row>
    <row r="2812" spans="1:1" s="48" customFormat="1">
      <c r="A2812" s="47"/>
    </row>
    <row r="2813" spans="1:1" s="48" customFormat="1">
      <c r="A2813" s="47"/>
    </row>
    <row r="2814" spans="1:1" s="48" customFormat="1">
      <c r="A2814" s="47"/>
    </row>
    <row r="2815" spans="1:1" s="48" customFormat="1">
      <c r="A2815" s="47"/>
    </row>
    <row r="2816" spans="1:1" s="48" customFormat="1">
      <c r="A2816" s="47"/>
    </row>
    <row r="2817" spans="1:1" s="48" customFormat="1">
      <c r="A2817" s="47"/>
    </row>
    <row r="2818" spans="1:1" s="48" customFormat="1">
      <c r="A2818" s="47"/>
    </row>
    <row r="2819" spans="1:1" s="48" customFormat="1">
      <c r="A2819" s="47"/>
    </row>
    <row r="2820" spans="1:1" s="48" customFormat="1">
      <c r="A2820" s="47"/>
    </row>
    <row r="2821" spans="1:1" s="48" customFormat="1">
      <c r="A2821" s="47"/>
    </row>
    <row r="2822" spans="1:1" s="48" customFormat="1">
      <c r="A2822" s="47"/>
    </row>
    <row r="2823" spans="1:1" s="48" customFormat="1">
      <c r="A2823" s="47"/>
    </row>
    <row r="2824" spans="1:1" s="48" customFormat="1">
      <c r="A2824" s="47"/>
    </row>
    <row r="2825" spans="1:1" s="48" customFormat="1">
      <c r="A2825" s="47"/>
    </row>
    <row r="2826" spans="1:1" s="48" customFormat="1">
      <c r="A2826" s="47"/>
    </row>
    <row r="2827" spans="1:1" s="48" customFormat="1">
      <c r="A2827" s="47"/>
    </row>
    <row r="2828" spans="1:1" s="48" customFormat="1">
      <c r="A2828" s="47"/>
    </row>
    <row r="2829" spans="1:1" s="48" customFormat="1">
      <c r="A2829" s="47"/>
    </row>
    <row r="2830" spans="1:1" s="48" customFormat="1">
      <c r="A2830" s="47"/>
    </row>
    <row r="2831" spans="1:1" s="48" customFormat="1">
      <c r="A2831" s="47"/>
    </row>
    <row r="2832" spans="1:1" s="48" customFormat="1">
      <c r="A2832" s="47"/>
    </row>
    <row r="2833" spans="1:1" s="48" customFormat="1">
      <c r="A2833" s="47"/>
    </row>
    <row r="2834" spans="1:1" s="48" customFormat="1">
      <c r="A2834" s="47"/>
    </row>
    <row r="2835" spans="1:1" s="48" customFormat="1">
      <c r="A2835" s="47"/>
    </row>
    <row r="2836" spans="1:1" s="48" customFormat="1">
      <c r="A2836" s="47"/>
    </row>
    <row r="2837" spans="1:1" s="48" customFormat="1">
      <c r="A2837" s="47"/>
    </row>
    <row r="2838" spans="1:1" s="48" customFormat="1">
      <c r="A2838" s="47"/>
    </row>
    <row r="2839" spans="1:1" s="48" customFormat="1">
      <c r="A2839" s="47"/>
    </row>
    <row r="2840" spans="1:1" s="48" customFormat="1">
      <c r="A2840" s="47"/>
    </row>
    <row r="2841" spans="1:1" s="48" customFormat="1">
      <c r="A2841" s="47"/>
    </row>
    <row r="2842" spans="1:1" s="48" customFormat="1">
      <c r="A2842" s="47"/>
    </row>
    <row r="2843" spans="1:1" s="48" customFormat="1">
      <c r="A2843" s="47"/>
    </row>
    <row r="2844" spans="1:1" s="48" customFormat="1">
      <c r="A2844" s="47"/>
    </row>
    <row r="2845" spans="1:1" s="48" customFormat="1">
      <c r="A2845" s="47"/>
    </row>
    <row r="2846" spans="1:1" s="48" customFormat="1">
      <c r="A2846" s="47"/>
    </row>
    <row r="2847" spans="1:1" s="48" customFormat="1">
      <c r="A2847" s="47"/>
    </row>
    <row r="2848" spans="1:1" s="48" customFormat="1">
      <c r="A2848" s="47"/>
    </row>
    <row r="2849" spans="1:1" s="48" customFormat="1">
      <c r="A2849" s="47"/>
    </row>
    <row r="2850" spans="1:1" s="48" customFormat="1">
      <c r="A2850" s="47"/>
    </row>
    <row r="2851" spans="1:1" s="48" customFormat="1">
      <c r="A2851" s="47"/>
    </row>
    <row r="2852" spans="1:1" s="48" customFormat="1">
      <c r="A2852" s="47"/>
    </row>
    <row r="2853" spans="1:1" s="48" customFormat="1">
      <c r="A2853" s="47"/>
    </row>
    <row r="2854" spans="1:1" s="48" customFormat="1">
      <c r="A2854" s="47"/>
    </row>
    <row r="2855" spans="1:1" s="48" customFormat="1">
      <c r="A2855" s="47"/>
    </row>
    <row r="2856" spans="1:1" s="48" customFormat="1">
      <c r="A2856" s="47"/>
    </row>
    <row r="2857" spans="1:1" s="48" customFormat="1">
      <c r="A2857" s="47"/>
    </row>
    <row r="2858" spans="1:1" s="48" customFormat="1">
      <c r="A2858" s="47"/>
    </row>
    <row r="2859" spans="1:1" s="48" customFormat="1">
      <c r="A2859" s="47"/>
    </row>
    <row r="2860" spans="1:1" s="48" customFormat="1">
      <c r="A2860" s="47"/>
    </row>
    <row r="2861" spans="1:1" s="48" customFormat="1">
      <c r="A2861" s="47"/>
    </row>
    <row r="2862" spans="1:1" s="48" customFormat="1">
      <c r="A2862" s="47"/>
    </row>
    <row r="2863" spans="1:1" s="48" customFormat="1">
      <c r="A2863" s="47"/>
    </row>
    <row r="2864" spans="1:1" s="48" customFormat="1">
      <c r="A2864" s="47"/>
    </row>
    <row r="2865" spans="1:1" s="48" customFormat="1">
      <c r="A2865" s="47"/>
    </row>
    <row r="2866" spans="1:1" s="48" customFormat="1">
      <c r="A2866" s="47"/>
    </row>
    <row r="2867" spans="1:1" s="48" customFormat="1">
      <c r="A2867" s="47"/>
    </row>
    <row r="2868" spans="1:1" s="48" customFormat="1">
      <c r="A2868" s="47"/>
    </row>
    <row r="2869" spans="1:1" s="48" customFormat="1">
      <c r="A2869" s="47"/>
    </row>
    <row r="2870" spans="1:1" s="48" customFormat="1">
      <c r="A2870" s="47"/>
    </row>
    <row r="2871" spans="1:1" s="48" customFormat="1">
      <c r="A2871" s="47"/>
    </row>
    <row r="2872" spans="1:1" s="48" customFormat="1">
      <c r="A2872" s="47"/>
    </row>
    <row r="2873" spans="1:1" s="48" customFormat="1">
      <c r="A2873" s="47"/>
    </row>
    <row r="2874" spans="1:1" s="48" customFormat="1">
      <c r="A2874" s="47"/>
    </row>
    <row r="2875" spans="1:1" s="48" customFormat="1">
      <c r="A2875" s="47"/>
    </row>
    <row r="2876" spans="1:1" s="48" customFormat="1">
      <c r="A2876" s="47"/>
    </row>
    <row r="2877" spans="1:1" s="48" customFormat="1">
      <c r="A2877" s="47"/>
    </row>
    <row r="2878" spans="1:1" s="48" customFormat="1">
      <c r="A2878" s="47"/>
    </row>
    <row r="2879" spans="1:1" s="48" customFormat="1">
      <c r="A2879" s="47"/>
    </row>
    <row r="2880" spans="1:1" s="48" customFormat="1">
      <c r="A2880" s="47"/>
    </row>
    <row r="2881" spans="1:1" s="48" customFormat="1">
      <c r="A2881" s="47"/>
    </row>
    <row r="2882" spans="1:1" s="48" customFormat="1">
      <c r="A2882" s="47"/>
    </row>
    <row r="2883" spans="1:1" s="48" customFormat="1">
      <c r="A2883" s="47"/>
    </row>
    <row r="2884" spans="1:1" s="48" customFormat="1">
      <c r="A2884" s="47"/>
    </row>
    <row r="2885" spans="1:1" s="48" customFormat="1">
      <c r="A2885" s="47"/>
    </row>
    <row r="2886" spans="1:1" s="48" customFormat="1">
      <c r="A2886" s="47"/>
    </row>
    <row r="2887" spans="1:1" s="48" customFormat="1">
      <c r="A2887" s="47"/>
    </row>
    <row r="2888" spans="1:1" s="48" customFormat="1">
      <c r="A2888" s="47"/>
    </row>
    <row r="2889" spans="1:1" s="48" customFormat="1">
      <c r="A2889" s="47"/>
    </row>
    <row r="2890" spans="1:1" s="48" customFormat="1">
      <c r="A2890" s="47"/>
    </row>
    <row r="2891" spans="1:1" s="48" customFormat="1">
      <c r="A2891" s="47"/>
    </row>
    <row r="2892" spans="1:1" s="48" customFormat="1">
      <c r="A2892" s="47"/>
    </row>
    <row r="2893" spans="1:1" s="48" customFormat="1">
      <c r="A2893" s="47"/>
    </row>
    <row r="2894" spans="1:1" s="48" customFormat="1">
      <c r="A2894" s="47"/>
    </row>
    <row r="2895" spans="1:1" s="48" customFormat="1">
      <c r="A2895" s="47"/>
    </row>
    <row r="2896" spans="1:1" s="48" customFormat="1">
      <c r="A2896" s="47"/>
    </row>
    <row r="2897" spans="1:1" s="48" customFormat="1">
      <c r="A2897" s="47"/>
    </row>
    <row r="2898" spans="1:1" s="48" customFormat="1">
      <c r="A2898" s="47"/>
    </row>
    <row r="2899" spans="1:1" s="48" customFormat="1">
      <c r="A2899" s="47"/>
    </row>
    <row r="2900" spans="1:1" s="48" customFormat="1">
      <c r="A2900" s="47"/>
    </row>
    <row r="2901" spans="1:1" s="48" customFormat="1">
      <c r="A2901" s="47"/>
    </row>
    <row r="2902" spans="1:1" s="48" customFormat="1">
      <c r="A2902" s="47"/>
    </row>
    <row r="2903" spans="1:1" s="48" customFormat="1">
      <c r="A2903" s="47"/>
    </row>
    <row r="2904" spans="1:1" s="48" customFormat="1">
      <c r="A2904" s="47"/>
    </row>
    <row r="2905" spans="1:1" s="48" customFormat="1">
      <c r="A2905" s="47"/>
    </row>
    <row r="2906" spans="1:1" s="48" customFormat="1">
      <c r="A2906" s="47"/>
    </row>
    <row r="2907" spans="1:1" s="48" customFormat="1">
      <c r="A2907" s="47"/>
    </row>
    <row r="2908" spans="1:1" s="48" customFormat="1">
      <c r="A2908" s="47"/>
    </row>
    <row r="2909" spans="1:1" s="48" customFormat="1">
      <c r="A2909" s="47"/>
    </row>
    <row r="2910" spans="1:1" s="48" customFormat="1">
      <c r="A2910" s="47"/>
    </row>
    <row r="2911" spans="1:1" s="48" customFormat="1">
      <c r="A2911" s="47"/>
    </row>
    <row r="2912" spans="1:1" s="48" customFormat="1">
      <c r="A2912" s="47"/>
    </row>
    <row r="2913" spans="1:1" s="48" customFormat="1">
      <c r="A2913" s="47"/>
    </row>
    <row r="2914" spans="1:1" s="48" customFormat="1">
      <c r="A2914" s="47"/>
    </row>
    <row r="2915" spans="1:1" s="48" customFormat="1">
      <c r="A2915" s="47"/>
    </row>
    <row r="2916" spans="1:1" s="48" customFormat="1">
      <c r="A2916" s="47"/>
    </row>
    <row r="2917" spans="1:1" s="48" customFormat="1">
      <c r="A2917" s="47"/>
    </row>
    <row r="2918" spans="1:1" s="48" customFormat="1">
      <c r="A2918" s="47"/>
    </row>
    <row r="2919" spans="1:1" s="48" customFormat="1">
      <c r="A2919" s="47"/>
    </row>
    <row r="2920" spans="1:1" s="48" customFormat="1">
      <c r="A2920" s="47"/>
    </row>
    <row r="2921" spans="1:1" s="48" customFormat="1">
      <c r="A2921" s="47"/>
    </row>
    <row r="2922" spans="1:1" s="48" customFormat="1">
      <c r="A2922" s="47"/>
    </row>
    <row r="2923" spans="1:1" s="48" customFormat="1">
      <c r="A2923" s="47"/>
    </row>
    <row r="2924" spans="1:1" s="48" customFormat="1">
      <c r="A2924" s="47"/>
    </row>
    <row r="2925" spans="1:1" s="48" customFormat="1">
      <c r="A2925" s="47"/>
    </row>
    <row r="2926" spans="1:1" s="48" customFormat="1">
      <c r="A2926" s="47"/>
    </row>
    <row r="2927" spans="1:1" s="48" customFormat="1">
      <c r="A2927" s="47"/>
    </row>
    <row r="2928" spans="1:1" s="48" customFormat="1">
      <c r="A2928" s="47"/>
    </row>
    <row r="2929" spans="1:1" s="48" customFormat="1">
      <c r="A2929" s="47"/>
    </row>
    <row r="2930" spans="1:1" s="48" customFormat="1">
      <c r="A2930" s="47"/>
    </row>
    <row r="2931" spans="1:1" s="48" customFormat="1">
      <c r="A2931" s="47"/>
    </row>
    <row r="2932" spans="1:1" s="48" customFormat="1">
      <c r="A2932" s="47"/>
    </row>
    <row r="2933" spans="1:1" s="48" customFormat="1">
      <c r="A2933" s="47"/>
    </row>
    <row r="2934" spans="1:1" s="48" customFormat="1">
      <c r="A2934" s="47"/>
    </row>
    <row r="2935" spans="1:1" s="48" customFormat="1">
      <c r="A2935" s="47"/>
    </row>
    <row r="2936" spans="1:1" s="48" customFormat="1">
      <c r="A2936" s="47"/>
    </row>
    <row r="2937" spans="1:1" s="48" customFormat="1">
      <c r="A2937" s="47"/>
    </row>
    <row r="2938" spans="1:1" s="48" customFormat="1">
      <c r="A2938" s="47"/>
    </row>
    <row r="2939" spans="1:1" s="48" customFormat="1">
      <c r="A2939" s="47"/>
    </row>
    <row r="2940" spans="1:1" s="48" customFormat="1">
      <c r="A2940" s="47"/>
    </row>
    <row r="2941" spans="1:1" s="48" customFormat="1">
      <c r="A2941" s="47"/>
    </row>
    <row r="2942" spans="1:1" s="48" customFormat="1">
      <c r="A2942" s="47"/>
    </row>
    <row r="2943" spans="1:1" s="48" customFormat="1">
      <c r="A2943" s="47"/>
    </row>
    <row r="2944" spans="1:1" s="48" customFormat="1">
      <c r="A2944" s="47"/>
    </row>
    <row r="2945" spans="1:1" s="48" customFormat="1">
      <c r="A2945" s="47"/>
    </row>
    <row r="2946" spans="1:1" s="48" customFormat="1">
      <c r="A2946" s="47"/>
    </row>
    <row r="2947" spans="1:1" s="48" customFormat="1">
      <c r="A2947" s="47"/>
    </row>
    <row r="2948" spans="1:1" s="48" customFormat="1">
      <c r="A2948" s="47"/>
    </row>
    <row r="2949" spans="1:1" s="48" customFormat="1">
      <c r="A2949" s="47"/>
    </row>
    <row r="2950" spans="1:1" s="48" customFormat="1">
      <c r="A2950" s="47"/>
    </row>
    <row r="2951" spans="1:1" s="48" customFormat="1">
      <c r="A2951" s="47"/>
    </row>
    <row r="2952" spans="1:1" s="48" customFormat="1">
      <c r="A2952" s="47"/>
    </row>
    <row r="2953" spans="1:1" s="48" customFormat="1">
      <c r="A2953" s="47"/>
    </row>
    <row r="2954" spans="1:1" s="48" customFormat="1">
      <c r="A2954" s="47"/>
    </row>
    <row r="2955" spans="1:1" s="48" customFormat="1">
      <c r="A2955" s="47"/>
    </row>
    <row r="2956" spans="1:1" s="48" customFormat="1">
      <c r="A2956" s="47"/>
    </row>
    <row r="2957" spans="1:1" s="48" customFormat="1">
      <c r="A2957" s="47"/>
    </row>
    <row r="2958" spans="1:1" s="48" customFormat="1">
      <c r="A2958" s="47"/>
    </row>
    <row r="2959" spans="1:1" s="48" customFormat="1">
      <c r="A2959" s="47"/>
    </row>
    <row r="2960" spans="1:1" s="48" customFormat="1">
      <c r="A2960" s="47"/>
    </row>
    <row r="2961" spans="1:1" s="48" customFormat="1">
      <c r="A2961" s="47"/>
    </row>
    <row r="2962" spans="1:1" s="48" customFormat="1">
      <c r="A2962" s="47"/>
    </row>
    <row r="2963" spans="1:1" s="48" customFormat="1">
      <c r="A2963" s="47"/>
    </row>
    <row r="2964" spans="1:1" s="48" customFormat="1">
      <c r="A2964" s="47"/>
    </row>
    <row r="2965" spans="1:1" s="48" customFormat="1">
      <c r="A2965" s="47"/>
    </row>
    <row r="2966" spans="1:1" s="48" customFormat="1">
      <c r="A2966" s="47"/>
    </row>
    <row r="2967" spans="1:1" s="48" customFormat="1">
      <c r="A2967" s="47"/>
    </row>
    <row r="2968" spans="1:1" s="48" customFormat="1">
      <c r="A2968" s="47"/>
    </row>
    <row r="2969" spans="1:1" s="48" customFormat="1">
      <c r="A2969" s="47"/>
    </row>
    <row r="2970" spans="1:1" s="48" customFormat="1">
      <c r="A2970" s="47"/>
    </row>
    <row r="2971" spans="1:1" s="48" customFormat="1">
      <c r="A2971" s="47"/>
    </row>
    <row r="2972" spans="1:1" s="48" customFormat="1">
      <c r="A2972" s="47"/>
    </row>
    <row r="2973" spans="1:1" s="48" customFormat="1">
      <c r="A2973" s="47"/>
    </row>
    <row r="2974" spans="1:1" s="48" customFormat="1">
      <c r="A2974" s="47"/>
    </row>
    <row r="2975" spans="1:1" s="48" customFormat="1">
      <c r="A2975" s="47"/>
    </row>
    <row r="2976" spans="1:1" s="48" customFormat="1">
      <c r="A2976" s="47"/>
    </row>
    <row r="2977" spans="1:1" s="48" customFormat="1">
      <c r="A2977" s="47"/>
    </row>
    <row r="2978" spans="1:1" s="48" customFormat="1">
      <c r="A2978" s="47"/>
    </row>
    <row r="2979" spans="1:1" s="48" customFormat="1">
      <c r="A2979" s="47"/>
    </row>
    <row r="2980" spans="1:1" s="48" customFormat="1">
      <c r="A2980" s="47"/>
    </row>
    <row r="2981" spans="1:1" s="48" customFormat="1">
      <c r="A2981" s="47"/>
    </row>
    <row r="2982" spans="1:1" s="48" customFormat="1">
      <c r="A2982" s="47"/>
    </row>
    <row r="2983" spans="1:1" s="48" customFormat="1">
      <c r="A2983" s="47"/>
    </row>
    <row r="2984" spans="1:1" s="48" customFormat="1">
      <c r="A2984" s="47"/>
    </row>
    <row r="2985" spans="1:1" s="48" customFormat="1">
      <c r="A2985" s="47"/>
    </row>
    <row r="2986" spans="1:1" s="48" customFormat="1">
      <c r="A2986" s="47"/>
    </row>
    <row r="2987" spans="1:1" s="48" customFormat="1">
      <c r="A2987" s="47"/>
    </row>
    <row r="2988" spans="1:1" s="48" customFormat="1">
      <c r="A2988" s="47"/>
    </row>
    <row r="2989" spans="1:1" s="48" customFormat="1">
      <c r="A2989" s="47"/>
    </row>
    <row r="2990" spans="1:1" s="48" customFormat="1">
      <c r="A2990" s="47"/>
    </row>
    <row r="2991" spans="1:1" s="48" customFormat="1">
      <c r="A2991" s="47"/>
    </row>
    <row r="2992" spans="1:1" s="48" customFormat="1">
      <c r="A2992" s="47"/>
    </row>
    <row r="2993" spans="1:1" s="48" customFormat="1">
      <c r="A2993" s="47"/>
    </row>
    <row r="2994" spans="1:1" s="48" customFormat="1">
      <c r="A2994" s="47"/>
    </row>
    <row r="2995" spans="1:1" s="48" customFormat="1">
      <c r="A2995" s="47"/>
    </row>
    <row r="2996" spans="1:1" s="48" customFormat="1">
      <c r="A2996" s="47"/>
    </row>
    <row r="2997" spans="1:1" s="48" customFormat="1">
      <c r="A2997" s="47"/>
    </row>
    <row r="2998" spans="1:1" s="48" customFormat="1">
      <c r="A2998" s="47"/>
    </row>
    <row r="2999" spans="1:1" s="48" customFormat="1">
      <c r="A2999" s="47"/>
    </row>
    <row r="3000" spans="1:1" s="48" customFormat="1">
      <c r="A3000" s="47"/>
    </row>
    <row r="3001" spans="1:1" s="48" customFormat="1">
      <c r="A3001" s="47"/>
    </row>
    <row r="3002" spans="1:1" s="48" customFormat="1">
      <c r="A3002" s="47"/>
    </row>
    <row r="3003" spans="1:1" s="48" customFormat="1">
      <c r="A3003" s="47"/>
    </row>
    <row r="3004" spans="1:1" s="48" customFormat="1">
      <c r="A3004" s="47"/>
    </row>
    <row r="3005" spans="1:1" s="48" customFormat="1">
      <c r="A3005" s="47"/>
    </row>
    <row r="3006" spans="1:1" s="48" customFormat="1">
      <c r="A3006" s="47"/>
    </row>
    <row r="3007" spans="1:1" s="48" customFormat="1">
      <c r="A3007" s="47"/>
    </row>
    <row r="3008" spans="1:1" s="48" customFormat="1">
      <c r="A3008" s="47"/>
    </row>
    <row r="3009" spans="1:1" s="48" customFormat="1">
      <c r="A3009" s="47"/>
    </row>
    <row r="3010" spans="1:1" s="48" customFormat="1">
      <c r="A3010" s="47"/>
    </row>
    <row r="3011" spans="1:1" s="48" customFormat="1">
      <c r="A3011" s="47"/>
    </row>
    <row r="3012" spans="1:1" s="48" customFormat="1">
      <c r="A3012" s="47"/>
    </row>
    <row r="3013" spans="1:1" s="48" customFormat="1">
      <c r="A3013" s="47"/>
    </row>
    <row r="3014" spans="1:1" s="48" customFormat="1">
      <c r="A3014" s="47"/>
    </row>
    <row r="3015" spans="1:1" s="48" customFormat="1">
      <c r="A3015" s="47"/>
    </row>
    <row r="3016" spans="1:1" s="48" customFormat="1">
      <c r="A3016" s="47"/>
    </row>
    <row r="3017" spans="1:1" s="48" customFormat="1">
      <c r="A3017" s="47"/>
    </row>
    <row r="3018" spans="1:1" s="48" customFormat="1">
      <c r="A3018" s="47"/>
    </row>
    <row r="3019" spans="1:1" s="48" customFormat="1">
      <c r="A3019" s="47"/>
    </row>
    <row r="3020" spans="1:1" s="48" customFormat="1">
      <c r="A3020" s="47"/>
    </row>
    <row r="3021" spans="1:1" s="48" customFormat="1">
      <c r="A3021" s="47"/>
    </row>
    <row r="3022" spans="1:1" s="48" customFormat="1">
      <c r="A3022" s="47"/>
    </row>
    <row r="3023" spans="1:1" s="48" customFormat="1">
      <c r="A3023" s="47"/>
    </row>
    <row r="3024" spans="1:1" s="48" customFormat="1">
      <c r="A3024" s="47"/>
    </row>
    <row r="3025" spans="1:1" s="48" customFormat="1">
      <c r="A3025" s="47"/>
    </row>
    <row r="3026" spans="1:1" s="48" customFormat="1">
      <c r="A3026" s="47"/>
    </row>
    <row r="3027" spans="1:1" s="48" customFormat="1">
      <c r="A3027" s="47"/>
    </row>
    <row r="3028" spans="1:1" s="48" customFormat="1">
      <c r="A3028" s="47"/>
    </row>
    <row r="3029" spans="1:1" s="48" customFormat="1">
      <c r="A3029" s="47"/>
    </row>
    <row r="3030" spans="1:1" s="48" customFormat="1">
      <c r="A3030" s="47"/>
    </row>
    <row r="3031" spans="1:1" s="48" customFormat="1">
      <c r="A3031" s="47"/>
    </row>
    <row r="3032" spans="1:1" s="48" customFormat="1">
      <c r="A3032" s="47"/>
    </row>
    <row r="3033" spans="1:1" s="48" customFormat="1">
      <c r="A3033" s="47"/>
    </row>
    <row r="3034" spans="1:1" s="48" customFormat="1">
      <c r="A3034" s="47"/>
    </row>
    <row r="3035" spans="1:1" s="48" customFormat="1">
      <c r="A3035" s="47"/>
    </row>
    <row r="3036" spans="1:1" s="48" customFormat="1">
      <c r="A3036" s="47"/>
    </row>
    <row r="3037" spans="1:1" s="48" customFormat="1">
      <c r="A3037" s="47"/>
    </row>
    <row r="3038" spans="1:1" s="48" customFormat="1">
      <c r="A3038" s="47"/>
    </row>
    <row r="3039" spans="1:1" s="48" customFormat="1">
      <c r="A3039" s="47"/>
    </row>
    <row r="3040" spans="1:1" s="48" customFormat="1">
      <c r="A3040" s="47"/>
    </row>
    <row r="3041" spans="1:1" s="48" customFormat="1">
      <c r="A3041" s="47"/>
    </row>
    <row r="3042" spans="1:1" s="48" customFormat="1">
      <c r="A3042" s="47"/>
    </row>
    <row r="3043" spans="1:1" s="48" customFormat="1">
      <c r="A3043" s="47"/>
    </row>
    <row r="3044" spans="1:1" s="48" customFormat="1">
      <c r="A3044" s="47"/>
    </row>
    <row r="3045" spans="1:1" s="48" customFormat="1">
      <c r="A3045" s="47"/>
    </row>
    <row r="3046" spans="1:1" s="48" customFormat="1">
      <c r="A3046" s="47"/>
    </row>
    <row r="3047" spans="1:1" s="48" customFormat="1">
      <c r="A3047" s="47"/>
    </row>
    <row r="3048" spans="1:1" s="48" customFormat="1">
      <c r="A3048" s="47"/>
    </row>
    <row r="3049" spans="1:1" s="48" customFormat="1">
      <c r="A3049" s="47"/>
    </row>
    <row r="3050" spans="1:1" s="48" customFormat="1">
      <c r="A3050" s="47"/>
    </row>
    <row r="3051" spans="1:1" s="48" customFormat="1">
      <c r="A3051" s="47"/>
    </row>
    <row r="3052" spans="1:1" s="48" customFormat="1">
      <c r="A3052" s="47"/>
    </row>
    <row r="3053" spans="1:1" s="48" customFormat="1">
      <c r="A3053" s="47"/>
    </row>
    <row r="3054" spans="1:1" s="48" customFormat="1">
      <c r="A3054" s="47"/>
    </row>
    <row r="3055" spans="1:1" s="48" customFormat="1">
      <c r="A3055" s="47"/>
    </row>
    <row r="3056" spans="1:1" s="48" customFormat="1">
      <c r="A3056" s="47"/>
    </row>
    <row r="3057" spans="1:1" s="48" customFormat="1">
      <c r="A3057" s="47"/>
    </row>
    <row r="3058" spans="1:1" s="48" customFormat="1">
      <c r="A3058" s="47"/>
    </row>
    <row r="3059" spans="1:1" s="48" customFormat="1">
      <c r="A3059" s="47"/>
    </row>
    <row r="3060" spans="1:1" s="48" customFormat="1">
      <c r="A3060" s="47"/>
    </row>
    <row r="3061" spans="1:1" s="48" customFormat="1">
      <c r="A3061" s="47"/>
    </row>
    <row r="3062" spans="1:1" s="48" customFormat="1">
      <c r="A3062" s="47"/>
    </row>
    <row r="3063" spans="1:1" s="48" customFormat="1">
      <c r="A3063" s="47"/>
    </row>
    <row r="3064" spans="1:1" s="48" customFormat="1">
      <c r="A3064" s="47"/>
    </row>
    <row r="3065" spans="1:1" s="48" customFormat="1">
      <c r="A3065" s="47"/>
    </row>
    <row r="3066" spans="1:1" s="48" customFormat="1">
      <c r="A3066" s="47"/>
    </row>
    <row r="3067" spans="1:1" s="48" customFormat="1">
      <c r="A3067" s="47"/>
    </row>
    <row r="3068" spans="1:1" s="48" customFormat="1">
      <c r="A3068" s="47"/>
    </row>
    <row r="3069" spans="1:1" s="48" customFormat="1">
      <c r="A3069" s="47"/>
    </row>
    <row r="3070" spans="1:1" s="48" customFormat="1">
      <c r="A3070" s="47"/>
    </row>
    <row r="3071" spans="1:1" s="48" customFormat="1">
      <c r="A3071" s="47"/>
    </row>
    <row r="3072" spans="1:1" s="48" customFormat="1">
      <c r="A3072" s="47"/>
    </row>
    <row r="3073" spans="1:1" s="48" customFormat="1">
      <c r="A3073" s="47"/>
    </row>
    <row r="3074" spans="1:1" s="48" customFormat="1">
      <c r="A3074" s="47"/>
    </row>
    <row r="3075" spans="1:1" s="48" customFormat="1">
      <c r="A3075" s="47"/>
    </row>
    <row r="3076" spans="1:1" s="48" customFormat="1">
      <c r="A3076" s="47"/>
    </row>
    <row r="3077" spans="1:1" s="48" customFormat="1">
      <c r="A3077" s="47"/>
    </row>
    <row r="3078" spans="1:1" s="48" customFormat="1">
      <c r="A3078" s="47"/>
    </row>
    <row r="3079" spans="1:1" s="48" customFormat="1">
      <c r="A3079" s="47"/>
    </row>
    <row r="3080" spans="1:1" s="48" customFormat="1">
      <c r="A3080" s="47"/>
    </row>
    <row r="3081" spans="1:1" s="48" customFormat="1">
      <c r="A3081" s="47"/>
    </row>
    <row r="3082" spans="1:1" s="48" customFormat="1">
      <c r="A3082" s="47"/>
    </row>
    <row r="3083" spans="1:1" s="48" customFormat="1">
      <c r="A3083" s="47"/>
    </row>
    <row r="3084" spans="1:1" s="48" customFormat="1">
      <c r="A3084" s="47"/>
    </row>
    <row r="3085" spans="1:1" s="48" customFormat="1">
      <c r="A3085" s="47"/>
    </row>
    <row r="3086" spans="1:1" s="48" customFormat="1">
      <c r="A3086" s="47"/>
    </row>
    <row r="3087" spans="1:1" s="48" customFormat="1">
      <c r="A3087" s="47"/>
    </row>
    <row r="3088" spans="1:1" s="48" customFormat="1">
      <c r="A3088" s="47"/>
    </row>
    <row r="3089" spans="1:1" s="48" customFormat="1">
      <c r="A3089" s="47"/>
    </row>
    <row r="3090" spans="1:1" s="48" customFormat="1">
      <c r="A3090" s="47"/>
    </row>
    <row r="3091" spans="1:1" s="48" customFormat="1">
      <c r="A3091" s="47"/>
    </row>
    <row r="3092" spans="1:1" s="48" customFormat="1">
      <c r="A3092" s="47"/>
    </row>
    <row r="3093" spans="1:1" s="48" customFormat="1">
      <c r="A3093" s="47"/>
    </row>
    <row r="3094" spans="1:1" s="48" customFormat="1">
      <c r="A3094" s="47"/>
    </row>
    <row r="3095" spans="1:1" s="48" customFormat="1">
      <c r="A3095" s="47"/>
    </row>
    <row r="3096" spans="1:1" s="48" customFormat="1">
      <c r="A3096" s="47"/>
    </row>
    <row r="3097" spans="1:1" s="48" customFormat="1">
      <c r="A3097" s="47"/>
    </row>
    <row r="3098" spans="1:1" s="48" customFormat="1">
      <c r="A3098" s="47"/>
    </row>
    <row r="3099" spans="1:1" s="48" customFormat="1">
      <c r="A3099" s="47"/>
    </row>
    <row r="3100" spans="1:1" s="48" customFormat="1">
      <c r="A3100" s="47"/>
    </row>
    <row r="3101" spans="1:1" s="48" customFormat="1">
      <c r="A3101" s="47"/>
    </row>
    <row r="3102" spans="1:1" s="48" customFormat="1">
      <c r="A3102" s="47"/>
    </row>
    <row r="3103" spans="1:1" s="48" customFormat="1">
      <c r="A3103" s="47"/>
    </row>
    <row r="3104" spans="1:1" s="48" customFormat="1">
      <c r="A3104" s="47"/>
    </row>
    <row r="3105" spans="1:1" s="48" customFormat="1">
      <c r="A3105" s="47"/>
    </row>
    <row r="3106" spans="1:1" s="48" customFormat="1">
      <c r="A3106" s="47"/>
    </row>
    <row r="3107" spans="1:1" s="48" customFormat="1">
      <c r="A3107" s="47"/>
    </row>
    <row r="3108" spans="1:1" s="48" customFormat="1">
      <c r="A3108" s="47"/>
    </row>
    <row r="3109" spans="1:1" s="48" customFormat="1">
      <c r="A3109" s="47"/>
    </row>
    <row r="3110" spans="1:1" s="48" customFormat="1">
      <c r="A3110" s="47"/>
    </row>
    <row r="3111" spans="1:1" s="48" customFormat="1">
      <c r="A3111" s="47"/>
    </row>
    <row r="3112" spans="1:1" s="48" customFormat="1">
      <c r="A3112" s="47"/>
    </row>
    <row r="3113" spans="1:1" s="48" customFormat="1">
      <c r="A3113" s="47"/>
    </row>
    <row r="3114" spans="1:1" s="48" customFormat="1">
      <c r="A3114" s="47"/>
    </row>
    <row r="3115" spans="1:1" s="48" customFormat="1">
      <c r="A3115" s="47"/>
    </row>
    <row r="3116" spans="1:1" s="48" customFormat="1">
      <c r="A3116" s="47"/>
    </row>
    <row r="3117" spans="1:1" s="48" customFormat="1">
      <c r="A3117" s="47"/>
    </row>
    <row r="3118" spans="1:1" s="48" customFormat="1">
      <c r="A3118" s="47"/>
    </row>
    <row r="3119" spans="1:1" s="48" customFormat="1">
      <c r="A3119" s="47"/>
    </row>
    <row r="3120" spans="1:1" s="48" customFormat="1">
      <c r="A3120" s="47"/>
    </row>
    <row r="3121" spans="1:1" s="48" customFormat="1">
      <c r="A3121" s="47"/>
    </row>
    <row r="3122" spans="1:1" s="48" customFormat="1">
      <c r="A3122" s="47"/>
    </row>
    <row r="3123" spans="1:1" s="48" customFormat="1">
      <c r="A3123" s="47"/>
    </row>
    <row r="3124" spans="1:1" s="48" customFormat="1">
      <c r="A3124" s="47"/>
    </row>
    <row r="3125" spans="1:1" s="48" customFormat="1">
      <c r="A3125" s="47"/>
    </row>
    <row r="3126" spans="1:1" s="48" customFormat="1">
      <c r="A3126" s="47"/>
    </row>
    <row r="3127" spans="1:1" s="48" customFormat="1">
      <c r="A3127" s="47"/>
    </row>
    <row r="3128" spans="1:1" s="48" customFormat="1">
      <c r="A3128" s="47"/>
    </row>
    <row r="3129" spans="1:1" s="48" customFormat="1">
      <c r="A3129" s="47"/>
    </row>
    <row r="3130" spans="1:1" s="48" customFormat="1">
      <c r="A3130" s="47"/>
    </row>
    <row r="3131" spans="1:1" s="48" customFormat="1">
      <c r="A3131" s="47"/>
    </row>
    <row r="3132" spans="1:1" s="48" customFormat="1">
      <c r="A3132" s="47"/>
    </row>
    <row r="3133" spans="1:1" s="48" customFormat="1">
      <c r="A3133" s="47"/>
    </row>
    <row r="3134" spans="1:1" s="48" customFormat="1">
      <c r="A3134" s="47"/>
    </row>
    <row r="3135" spans="1:1" s="48" customFormat="1">
      <c r="A3135" s="47"/>
    </row>
    <row r="3136" spans="1:1" s="48" customFormat="1">
      <c r="A3136" s="47"/>
    </row>
    <row r="3137" spans="1:1" s="48" customFormat="1">
      <c r="A3137" s="47"/>
    </row>
    <row r="3138" spans="1:1" s="48" customFormat="1">
      <c r="A3138" s="47"/>
    </row>
    <row r="3139" spans="1:1" s="48" customFormat="1">
      <c r="A3139" s="47"/>
    </row>
    <row r="3140" spans="1:1" s="48" customFormat="1">
      <c r="A3140" s="47"/>
    </row>
    <row r="3141" spans="1:1" s="48" customFormat="1">
      <c r="A3141" s="47"/>
    </row>
    <row r="3142" spans="1:1" s="48" customFormat="1">
      <c r="A3142" s="47"/>
    </row>
    <row r="3143" spans="1:1" s="48" customFormat="1">
      <c r="A3143" s="47"/>
    </row>
    <row r="3144" spans="1:1" s="48" customFormat="1">
      <c r="A3144" s="47"/>
    </row>
    <row r="3145" spans="1:1" s="48" customFormat="1">
      <c r="A3145" s="47"/>
    </row>
    <row r="3146" spans="1:1" s="48" customFormat="1">
      <c r="A3146" s="47"/>
    </row>
    <row r="3147" spans="1:1" s="48" customFormat="1">
      <c r="A3147" s="47"/>
    </row>
    <row r="3148" spans="1:1" s="48" customFormat="1">
      <c r="A3148" s="47"/>
    </row>
    <row r="3149" spans="1:1" s="48" customFormat="1">
      <c r="A3149" s="47"/>
    </row>
    <row r="3150" spans="1:1" s="48" customFormat="1">
      <c r="A3150" s="47"/>
    </row>
    <row r="3151" spans="1:1" s="48" customFormat="1">
      <c r="A3151" s="47"/>
    </row>
    <row r="3152" spans="1:1" s="48" customFormat="1">
      <c r="A3152" s="47"/>
    </row>
    <row r="3153" spans="1:1" s="48" customFormat="1">
      <c r="A3153" s="47"/>
    </row>
    <row r="3154" spans="1:1" s="48" customFormat="1">
      <c r="A3154" s="47"/>
    </row>
    <row r="3155" spans="1:1" s="48" customFormat="1">
      <c r="A3155" s="47"/>
    </row>
    <row r="3156" spans="1:1" s="48" customFormat="1">
      <c r="A3156" s="47"/>
    </row>
    <row r="3157" spans="1:1" s="48" customFormat="1">
      <c r="A3157" s="47"/>
    </row>
    <row r="3158" spans="1:1" s="48" customFormat="1">
      <c r="A3158" s="47"/>
    </row>
    <row r="3159" spans="1:1" s="48" customFormat="1">
      <c r="A3159" s="47"/>
    </row>
    <row r="3160" spans="1:1" s="48" customFormat="1">
      <c r="A3160" s="47"/>
    </row>
    <row r="3161" spans="1:1" s="48" customFormat="1">
      <c r="A3161" s="47"/>
    </row>
    <row r="3162" spans="1:1" s="48" customFormat="1">
      <c r="A3162" s="47"/>
    </row>
    <row r="3163" spans="1:1" s="48" customFormat="1">
      <c r="A3163" s="47"/>
    </row>
    <row r="3164" spans="1:1" s="48" customFormat="1">
      <c r="A3164" s="47"/>
    </row>
    <row r="3165" spans="1:1" s="48" customFormat="1">
      <c r="A3165" s="47"/>
    </row>
    <row r="3166" spans="1:1" s="48" customFormat="1">
      <c r="A3166" s="47"/>
    </row>
    <row r="3167" spans="1:1" s="48" customFormat="1">
      <c r="A3167" s="47"/>
    </row>
    <row r="3168" spans="1:1" s="48" customFormat="1">
      <c r="A3168" s="47"/>
    </row>
    <row r="3169" spans="1:1" s="48" customFormat="1">
      <c r="A3169" s="47"/>
    </row>
    <row r="3170" spans="1:1" s="48" customFormat="1">
      <c r="A3170" s="47"/>
    </row>
    <row r="3171" spans="1:1" s="48" customFormat="1">
      <c r="A3171" s="47"/>
    </row>
    <row r="3172" spans="1:1" s="48" customFormat="1">
      <c r="A3172" s="47"/>
    </row>
    <row r="3173" spans="1:1" s="48" customFormat="1">
      <c r="A3173" s="47"/>
    </row>
    <row r="3174" spans="1:1" s="48" customFormat="1">
      <c r="A3174" s="47"/>
    </row>
    <row r="3175" spans="1:1" s="48" customFormat="1">
      <c r="A3175" s="47"/>
    </row>
    <row r="3176" spans="1:1" s="48" customFormat="1">
      <c r="A3176" s="47"/>
    </row>
    <row r="3177" spans="1:1" s="48" customFormat="1">
      <c r="A3177" s="47"/>
    </row>
    <row r="3178" spans="1:1" s="48" customFormat="1">
      <c r="A3178" s="47"/>
    </row>
    <row r="3179" spans="1:1" s="48" customFormat="1">
      <c r="A3179" s="47"/>
    </row>
    <row r="3180" spans="1:1" s="48" customFormat="1">
      <c r="A3180" s="47"/>
    </row>
    <row r="3181" spans="1:1" s="48" customFormat="1">
      <c r="A3181" s="47"/>
    </row>
    <row r="3182" spans="1:1" s="48" customFormat="1">
      <c r="A3182" s="47"/>
    </row>
    <row r="3183" spans="1:1" s="48" customFormat="1">
      <c r="A3183" s="47"/>
    </row>
    <row r="3184" spans="1:1" s="48" customFormat="1">
      <c r="A3184" s="47"/>
    </row>
    <row r="3185" spans="1:1" s="48" customFormat="1">
      <c r="A3185" s="47"/>
    </row>
    <row r="3186" spans="1:1" s="48" customFormat="1">
      <c r="A3186" s="47"/>
    </row>
    <row r="3187" spans="1:1" s="48" customFormat="1">
      <c r="A3187" s="47"/>
    </row>
    <row r="3188" spans="1:1" s="48" customFormat="1">
      <c r="A3188" s="47"/>
    </row>
    <row r="3189" spans="1:1" s="48" customFormat="1">
      <c r="A3189" s="47"/>
    </row>
    <row r="3190" spans="1:1" s="48" customFormat="1">
      <c r="A3190" s="47"/>
    </row>
    <row r="3191" spans="1:1" s="48" customFormat="1">
      <c r="A3191" s="47"/>
    </row>
    <row r="3192" spans="1:1" s="48" customFormat="1">
      <c r="A3192" s="47"/>
    </row>
    <row r="3193" spans="1:1" s="48" customFormat="1">
      <c r="A3193" s="47"/>
    </row>
    <row r="3194" spans="1:1" s="48" customFormat="1">
      <c r="A3194" s="47"/>
    </row>
    <row r="3195" spans="1:1" s="48" customFormat="1">
      <c r="A3195" s="47"/>
    </row>
    <row r="3196" spans="1:1" s="48" customFormat="1">
      <c r="A3196" s="47"/>
    </row>
    <row r="3197" spans="1:1" s="48" customFormat="1">
      <c r="A3197" s="47"/>
    </row>
    <row r="3198" spans="1:1" s="48" customFormat="1">
      <c r="A3198" s="47"/>
    </row>
    <row r="3199" spans="1:1" s="48" customFormat="1">
      <c r="A3199" s="47"/>
    </row>
    <row r="3200" spans="1:1" s="48" customFormat="1">
      <c r="A3200" s="47"/>
    </row>
    <row r="3201" spans="1:1" s="48" customFormat="1">
      <c r="A3201" s="47"/>
    </row>
    <row r="3202" spans="1:1" s="48" customFormat="1">
      <c r="A3202" s="47"/>
    </row>
    <row r="3203" spans="1:1" s="48" customFormat="1">
      <c r="A3203" s="47"/>
    </row>
    <row r="3204" spans="1:1" s="48" customFormat="1">
      <c r="A3204" s="47"/>
    </row>
    <row r="3205" spans="1:1" s="48" customFormat="1">
      <c r="A3205" s="47"/>
    </row>
    <row r="3206" spans="1:1" s="48" customFormat="1">
      <c r="A3206" s="47"/>
    </row>
    <row r="3207" spans="1:1" s="48" customFormat="1">
      <c r="A3207" s="47"/>
    </row>
    <row r="3208" spans="1:1" s="48" customFormat="1">
      <c r="A3208" s="47"/>
    </row>
    <row r="3209" spans="1:1" s="48" customFormat="1">
      <c r="A3209" s="47"/>
    </row>
    <row r="3210" spans="1:1" s="48" customFormat="1">
      <c r="A3210" s="47"/>
    </row>
    <row r="3211" spans="1:1" s="48" customFormat="1">
      <c r="A3211" s="47"/>
    </row>
    <row r="3212" spans="1:1" s="48" customFormat="1">
      <c r="A3212" s="47"/>
    </row>
    <row r="3213" spans="1:1" s="48" customFormat="1">
      <c r="A3213" s="47"/>
    </row>
    <row r="3214" spans="1:1" s="48" customFormat="1">
      <c r="A3214" s="47"/>
    </row>
    <row r="3215" spans="1:1" s="48" customFormat="1">
      <c r="A3215" s="47"/>
    </row>
    <row r="3216" spans="1:1" s="48" customFormat="1">
      <c r="A3216" s="47"/>
    </row>
    <row r="3217" spans="1:1" s="48" customFormat="1">
      <c r="A3217" s="47"/>
    </row>
    <row r="3218" spans="1:1" s="48" customFormat="1">
      <c r="A3218" s="47"/>
    </row>
    <row r="3219" spans="1:1" s="48" customFormat="1">
      <c r="A3219" s="47"/>
    </row>
    <row r="3220" spans="1:1" s="48" customFormat="1">
      <c r="A3220" s="47"/>
    </row>
    <row r="3221" spans="1:1" s="48" customFormat="1">
      <c r="A3221" s="47"/>
    </row>
    <row r="3222" spans="1:1" s="48" customFormat="1">
      <c r="A3222" s="47"/>
    </row>
    <row r="3223" spans="1:1" s="48" customFormat="1">
      <c r="A3223" s="47"/>
    </row>
    <row r="3224" spans="1:1" s="48" customFormat="1">
      <c r="A3224" s="47"/>
    </row>
    <row r="3225" spans="1:1" s="48" customFormat="1">
      <c r="A3225" s="47"/>
    </row>
    <row r="3226" spans="1:1" s="48" customFormat="1">
      <c r="A3226" s="47"/>
    </row>
    <row r="3227" spans="1:1" s="48" customFormat="1">
      <c r="A3227" s="47"/>
    </row>
    <row r="3228" spans="1:1" s="48" customFormat="1">
      <c r="A3228" s="47"/>
    </row>
    <row r="3229" spans="1:1" s="48" customFormat="1">
      <c r="A3229" s="47"/>
    </row>
    <row r="3230" spans="1:1" s="48" customFormat="1">
      <c r="A3230" s="47"/>
    </row>
    <row r="3231" spans="1:1" s="48" customFormat="1">
      <c r="A3231" s="47"/>
    </row>
    <row r="3232" spans="1:1" s="48" customFormat="1">
      <c r="A3232" s="47"/>
    </row>
    <row r="3233" spans="1:1" s="48" customFormat="1">
      <c r="A3233" s="47"/>
    </row>
    <row r="3234" spans="1:1" s="48" customFormat="1">
      <c r="A3234" s="47"/>
    </row>
    <row r="3235" spans="1:1" s="48" customFormat="1">
      <c r="A3235" s="47"/>
    </row>
    <row r="3236" spans="1:1" s="48" customFormat="1">
      <c r="A3236" s="47"/>
    </row>
    <row r="3237" spans="1:1" s="48" customFormat="1">
      <c r="A3237" s="47"/>
    </row>
    <row r="3238" spans="1:1" s="48" customFormat="1">
      <c r="A3238" s="47"/>
    </row>
    <row r="3239" spans="1:1" s="48" customFormat="1">
      <c r="A3239" s="47"/>
    </row>
    <row r="3240" spans="1:1" s="48" customFormat="1">
      <c r="A3240" s="47"/>
    </row>
    <row r="3241" spans="1:1" s="48" customFormat="1">
      <c r="A3241" s="47"/>
    </row>
    <row r="3242" spans="1:1" s="48" customFormat="1">
      <c r="A3242" s="47"/>
    </row>
    <row r="3243" spans="1:1" s="48" customFormat="1">
      <c r="A3243" s="47"/>
    </row>
    <row r="3244" spans="1:1" s="48" customFormat="1">
      <c r="A3244" s="47"/>
    </row>
    <row r="3245" spans="1:1" s="48" customFormat="1">
      <c r="A3245" s="47"/>
    </row>
    <row r="3246" spans="1:1" s="48" customFormat="1">
      <c r="A3246" s="47"/>
    </row>
    <row r="3247" spans="1:1" s="48" customFormat="1">
      <c r="A3247" s="47"/>
    </row>
    <row r="3248" spans="1:1" s="48" customFormat="1">
      <c r="A3248" s="47"/>
    </row>
    <row r="3249" spans="1:1" s="48" customFormat="1">
      <c r="A3249" s="47"/>
    </row>
    <row r="3250" spans="1:1" s="48" customFormat="1">
      <c r="A3250" s="47"/>
    </row>
    <row r="3251" spans="1:1" s="48" customFormat="1">
      <c r="A3251" s="47"/>
    </row>
    <row r="3252" spans="1:1" s="48" customFormat="1">
      <c r="A3252" s="47"/>
    </row>
    <row r="3253" spans="1:1" s="48" customFormat="1">
      <c r="A3253" s="47"/>
    </row>
    <row r="3254" spans="1:1" s="48" customFormat="1">
      <c r="A3254" s="47"/>
    </row>
    <row r="3255" spans="1:1" s="48" customFormat="1">
      <c r="A3255" s="47"/>
    </row>
    <row r="3256" spans="1:1" s="48" customFormat="1">
      <c r="A3256" s="47"/>
    </row>
    <row r="3257" spans="1:1" s="48" customFormat="1">
      <c r="A3257" s="47"/>
    </row>
    <row r="3258" spans="1:1" s="48" customFormat="1">
      <c r="A3258" s="47"/>
    </row>
    <row r="3259" spans="1:1" s="48" customFormat="1">
      <c r="A3259" s="47"/>
    </row>
    <row r="3260" spans="1:1" s="48" customFormat="1">
      <c r="A3260" s="47"/>
    </row>
    <row r="3261" spans="1:1" s="48" customFormat="1">
      <c r="A3261" s="47"/>
    </row>
    <row r="3262" spans="1:1" s="48" customFormat="1">
      <c r="A3262" s="47"/>
    </row>
    <row r="3263" spans="1:1" s="48" customFormat="1">
      <c r="A3263" s="47"/>
    </row>
    <row r="3264" spans="1:1" s="48" customFormat="1">
      <c r="A3264" s="47"/>
    </row>
    <row r="3265" spans="1:1" s="48" customFormat="1">
      <c r="A3265" s="47"/>
    </row>
    <row r="3266" spans="1:1" s="48" customFormat="1">
      <c r="A3266" s="47"/>
    </row>
    <row r="3267" spans="1:1" s="48" customFormat="1">
      <c r="A3267" s="47"/>
    </row>
    <row r="3268" spans="1:1" s="48" customFormat="1">
      <c r="A3268" s="47"/>
    </row>
    <row r="3269" spans="1:1" s="48" customFormat="1">
      <c r="A3269" s="47"/>
    </row>
    <row r="3270" spans="1:1" s="48" customFormat="1">
      <c r="A3270" s="47"/>
    </row>
    <row r="3271" spans="1:1" s="48" customFormat="1">
      <c r="A3271" s="47"/>
    </row>
    <row r="3272" spans="1:1" s="48" customFormat="1">
      <c r="A3272" s="47"/>
    </row>
    <row r="3273" spans="1:1" s="48" customFormat="1">
      <c r="A3273" s="47"/>
    </row>
    <row r="3274" spans="1:1" s="48" customFormat="1">
      <c r="A3274" s="47"/>
    </row>
    <row r="3275" spans="1:1" s="48" customFormat="1">
      <c r="A3275" s="47"/>
    </row>
    <row r="3276" spans="1:1" s="48" customFormat="1">
      <c r="A3276" s="47"/>
    </row>
    <row r="3277" spans="1:1" s="48" customFormat="1">
      <c r="A3277" s="47"/>
    </row>
    <row r="3278" spans="1:1" s="48" customFormat="1">
      <c r="A3278" s="47"/>
    </row>
    <row r="3279" spans="1:1" s="48" customFormat="1">
      <c r="A3279" s="47"/>
    </row>
    <row r="3280" spans="1:1" s="48" customFormat="1">
      <c r="A3280" s="47"/>
    </row>
    <row r="3281" spans="1:1" s="48" customFormat="1">
      <c r="A3281" s="47"/>
    </row>
    <row r="3282" spans="1:1" s="48" customFormat="1">
      <c r="A3282" s="47"/>
    </row>
    <row r="3283" spans="1:1" s="48" customFormat="1">
      <c r="A3283" s="47"/>
    </row>
    <row r="3284" spans="1:1" s="48" customFormat="1">
      <c r="A3284" s="47"/>
    </row>
    <row r="3285" spans="1:1" s="48" customFormat="1">
      <c r="A3285" s="47"/>
    </row>
    <row r="3286" spans="1:1" s="48" customFormat="1">
      <c r="A3286" s="47"/>
    </row>
    <row r="3287" spans="1:1" s="48" customFormat="1">
      <c r="A3287" s="47"/>
    </row>
    <row r="3288" spans="1:1" s="48" customFormat="1">
      <c r="A3288" s="47"/>
    </row>
    <row r="3289" spans="1:1" s="48" customFormat="1">
      <c r="A3289" s="47"/>
    </row>
    <row r="3290" spans="1:1" s="48" customFormat="1">
      <c r="A3290" s="47"/>
    </row>
    <row r="3291" spans="1:1" s="48" customFormat="1">
      <c r="A3291" s="47"/>
    </row>
    <row r="3292" spans="1:1" s="48" customFormat="1">
      <c r="A3292" s="47"/>
    </row>
    <row r="3293" spans="1:1" s="48" customFormat="1">
      <c r="A3293" s="47"/>
    </row>
    <row r="3294" spans="1:1" s="48" customFormat="1">
      <c r="A3294" s="47"/>
    </row>
    <row r="3295" spans="1:1" s="48" customFormat="1">
      <c r="A3295" s="47"/>
    </row>
    <row r="3296" spans="1:1" s="48" customFormat="1">
      <c r="A3296" s="47"/>
    </row>
    <row r="3297" spans="1:1" s="48" customFormat="1">
      <c r="A3297" s="47"/>
    </row>
    <row r="3298" spans="1:1" s="48" customFormat="1">
      <c r="A3298" s="47"/>
    </row>
    <row r="3299" spans="1:1" s="48" customFormat="1">
      <c r="A3299" s="47"/>
    </row>
    <row r="3300" spans="1:1" s="48" customFormat="1">
      <c r="A3300" s="47"/>
    </row>
    <row r="3301" spans="1:1" s="48" customFormat="1">
      <c r="A3301" s="47"/>
    </row>
    <row r="3302" spans="1:1" s="48" customFormat="1">
      <c r="A3302" s="47"/>
    </row>
    <row r="3303" spans="1:1" s="48" customFormat="1">
      <c r="A3303" s="47"/>
    </row>
    <row r="3304" spans="1:1" s="48" customFormat="1">
      <c r="A3304" s="47"/>
    </row>
    <row r="3305" spans="1:1" s="48" customFormat="1">
      <c r="A3305" s="47"/>
    </row>
    <row r="3306" spans="1:1" s="48" customFormat="1">
      <c r="A3306" s="47"/>
    </row>
    <row r="3307" spans="1:1" s="48" customFormat="1">
      <c r="A3307" s="47"/>
    </row>
    <row r="3308" spans="1:1" s="48" customFormat="1">
      <c r="A3308" s="47"/>
    </row>
    <row r="3309" spans="1:1" s="48" customFormat="1">
      <c r="A3309" s="47"/>
    </row>
    <row r="3310" spans="1:1" s="48" customFormat="1">
      <c r="A3310" s="47"/>
    </row>
    <row r="3311" spans="1:1" s="48" customFormat="1">
      <c r="A3311" s="47"/>
    </row>
    <row r="3312" spans="1:1" s="48" customFormat="1">
      <c r="A3312" s="47"/>
    </row>
    <row r="3313" spans="1:1" s="48" customFormat="1">
      <c r="A3313" s="47"/>
    </row>
    <row r="3314" spans="1:1" s="48" customFormat="1">
      <c r="A3314" s="47"/>
    </row>
    <row r="3315" spans="1:1" s="48" customFormat="1">
      <c r="A3315" s="47"/>
    </row>
    <row r="3316" spans="1:1" s="48" customFormat="1">
      <c r="A3316" s="47"/>
    </row>
    <row r="3317" spans="1:1" s="48" customFormat="1">
      <c r="A3317" s="47"/>
    </row>
    <row r="3318" spans="1:1" s="48" customFormat="1">
      <c r="A3318" s="47"/>
    </row>
    <row r="3319" spans="1:1" s="48" customFormat="1">
      <c r="A3319" s="47"/>
    </row>
    <row r="3320" spans="1:1" s="48" customFormat="1">
      <c r="A3320" s="47"/>
    </row>
    <row r="3321" spans="1:1" s="48" customFormat="1">
      <c r="A3321" s="47"/>
    </row>
    <row r="3322" spans="1:1" s="48" customFormat="1">
      <c r="A3322" s="47"/>
    </row>
    <row r="3323" spans="1:1" s="48" customFormat="1">
      <c r="A3323" s="47"/>
    </row>
    <row r="3324" spans="1:1" s="48" customFormat="1">
      <c r="A3324" s="47"/>
    </row>
    <row r="3325" spans="1:1" s="48" customFormat="1">
      <c r="A3325" s="47"/>
    </row>
    <row r="3326" spans="1:1" s="48" customFormat="1">
      <c r="A3326" s="47"/>
    </row>
    <row r="3327" spans="1:1" s="48" customFormat="1">
      <c r="A3327" s="47"/>
    </row>
    <row r="3328" spans="1:1" s="48" customFormat="1">
      <c r="A3328" s="47"/>
    </row>
    <row r="3329" spans="1:1" s="48" customFormat="1">
      <c r="A3329" s="47"/>
    </row>
    <row r="3330" spans="1:1" s="48" customFormat="1">
      <c r="A3330" s="47"/>
    </row>
    <row r="3331" spans="1:1" s="48" customFormat="1">
      <c r="A3331" s="47"/>
    </row>
    <row r="3332" spans="1:1" s="48" customFormat="1">
      <c r="A3332" s="47"/>
    </row>
    <row r="3333" spans="1:1" s="48" customFormat="1">
      <c r="A3333" s="47"/>
    </row>
    <row r="3334" spans="1:1" s="48" customFormat="1">
      <c r="A3334" s="47"/>
    </row>
    <row r="3335" spans="1:1" s="48" customFormat="1">
      <c r="A3335" s="47"/>
    </row>
    <row r="3336" spans="1:1" s="48" customFormat="1">
      <c r="A3336" s="47"/>
    </row>
    <row r="3337" spans="1:1" s="48" customFormat="1">
      <c r="A3337" s="47"/>
    </row>
    <row r="3338" spans="1:1" s="48" customFormat="1">
      <c r="A3338" s="47"/>
    </row>
    <row r="3339" spans="1:1" s="48" customFormat="1">
      <c r="A3339" s="47"/>
    </row>
    <row r="3340" spans="1:1" s="48" customFormat="1">
      <c r="A3340" s="47"/>
    </row>
    <row r="3341" spans="1:1" s="48" customFormat="1">
      <c r="A3341" s="47"/>
    </row>
    <row r="3342" spans="1:1" s="48" customFormat="1">
      <c r="A3342" s="47"/>
    </row>
    <row r="3343" spans="1:1" s="48" customFormat="1">
      <c r="A3343" s="47"/>
    </row>
    <row r="3344" spans="1:1" s="48" customFormat="1">
      <c r="A3344" s="47"/>
    </row>
    <row r="3345" spans="1:1" s="48" customFormat="1">
      <c r="A3345" s="47"/>
    </row>
    <row r="3346" spans="1:1" s="48" customFormat="1">
      <c r="A3346" s="47"/>
    </row>
    <row r="3347" spans="1:1" s="48" customFormat="1">
      <c r="A3347" s="47"/>
    </row>
    <row r="3348" spans="1:1" s="48" customFormat="1">
      <c r="A3348" s="47"/>
    </row>
    <row r="3349" spans="1:1" s="48" customFormat="1">
      <c r="A3349" s="47"/>
    </row>
    <row r="3350" spans="1:1" s="48" customFormat="1">
      <c r="A3350" s="47"/>
    </row>
    <row r="3351" spans="1:1" s="48" customFormat="1">
      <c r="A3351" s="47"/>
    </row>
    <row r="3352" spans="1:1" s="48" customFormat="1">
      <c r="A3352" s="47"/>
    </row>
    <row r="3353" spans="1:1" s="48" customFormat="1">
      <c r="A3353" s="47"/>
    </row>
    <row r="3354" spans="1:1" s="48" customFormat="1">
      <c r="A3354" s="47"/>
    </row>
    <row r="3355" spans="1:1" s="48" customFormat="1">
      <c r="A3355" s="47"/>
    </row>
    <row r="3356" spans="1:1" s="48" customFormat="1">
      <c r="A3356" s="47"/>
    </row>
    <row r="3357" spans="1:1" s="48" customFormat="1">
      <c r="A3357" s="47"/>
    </row>
    <row r="3358" spans="1:1" s="48" customFormat="1">
      <c r="A3358" s="47"/>
    </row>
    <row r="3359" spans="1:1" s="48" customFormat="1">
      <c r="A3359" s="47"/>
    </row>
    <row r="3360" spans="1:1" s="48" customFormat="1">
      <c r="A3360" s="47"/>
    </row>
    <row r="3361" spans="1:1" s="48" customFormat="1">
      <c r="A3361" s="47"/>
    </row>
    <row r="3362" spans="1:1" s="48" customFormat="1">
      <c r="A3362" s="47"/>
    </row>
    <row r="3363" spans="1:1" s="48" customFormat="1">
      <c r="A3363" s="47"/>
    </row>
    <row r="3364" spans="1:1" s="48" customFormat="1">
      <c r="A3364" s="47"/>
    </row>
    <row r="3365" spans="1:1" s="48" customFormat="1">
      <c r="A3365" s="47"/>
    </row>
    <row r="3366" spans="1:1" s="48" customFormat="1">
      <c r="A3366" s="47"/>
    </row>
    <row r="3367" spans="1:1" s="48" customFormat="1">
      <c r="A3367" s="47"/>
    </row>
    <row r="3368" spans="1:1" s="48" customFormat="1">
      <c r="A3368" s="47"/>
    </row>
    <row r="3369" spans="1:1" s="48" customFormat="1">
      <c r="A3369" s="47"/>
    </row>
    <row r="3370" spans="1:1" s="48" customFormat="1">
      <c r="A3370" s="47"/>
    </row>
    <row r="3371" spans="1:1" s="48" customFormat="1">
      <c r="A3371" s="47"/>
    </row>
    <row r="3372" spans="1:1" s="48" customFormat="1">
      <c r="A3372" s="47"/>
    </row>
    <row r="3373" spans="1:1" s="48" customFormat="1">
      <c r="A3373" s="47"/>
    </row>
    <row r="3374" spans="1:1" s="48" customFormat="1">
      <c r="A3374" s="47"/>
    </row>
    <row r="3375" spans="1:1" s="48" customFormat="1">
      <c r="A3375" s="47"/>
    </row>
    <row r="3376" spans="1:1" s="48" customFormat="1">
      <c r="A3376" s="47"/>
    </row>
    <row r="3377" spans="1:1" s="48" customFormat="1">
      <c r="A3377" s="47"/>
    </row>
    <row r="3378" spans="1:1" s="48" customFormat="1">
      <c r="A3378" s="47"/>
    </row>
    <row r="3379" spans="1:1" s="48" customFormat="1">
      <c r="A3379" s="47"/>
    </row>
    <row r="3380" spans="1:1" s="48" customFormat="1">
      <c r="A3380" s="47"/>
    </row>
    <row r="3381" spans="1:1" s="48" customFormat="1">
      <c r="A3381" s="47"/>
    </row>
    <row r="3382" spans="1:1" s="48" customFormat="1">
      <c r="A3382" s="47"/>
    </row>
    <row r="3383" spans="1:1" s="48" customFormat="1">
      <c r="A3383" s="47"/>
    </row>
    <row r="3384" spans="1:1" s="48" customFormat="1">
      <c r="A3384" s="47"/>
    </row>
    <row r="3385" spans="1:1" s="48" customFormat="1">
      <c r="A3385" s="47"/>
    </row>
    <row r="3386" spans="1:1" s="48" customFormat="1">
      <c r="A3386" s="47"/>
    </row>
    <row r="3387" spans="1:1" s="48" customFormat="1">
      <c r="A3387" s="47"/>
    </row>
    <row r="3388" spans="1:1" s="48" customFormat="1">
      <c r="A3388" s="47"/>
    </row>
    <row r="3389" spans="1:1" s="48" customFormat="1">
      <c r="A3389" s="47"/>
    </row>
    <row r="3390" spans="1:1" s="48" customFormat="1">
      <c r="A3390" s="47"/>
    </row>
    <row r="3391" spans="1:1" s="48" customFormat="1">
      <c r="A3391" s="47"/>
    </row>
    <row r="3392" spans="1:1" s="48" customFormat="1">
      <c r="A3392" s="47"/>
    </row>
    <row r="3393" spans="1:1" s="48" customFormat="1">
      <c r="A3393" s="47"/>
    </row>
    <row r="3394" spans="1:1" s="48" customFormat="1">
      <c r="A3394" s="47"/>
    </row>
    <row r="3395" spans="1:1" s="48" customFormat="1">
      <c r="A3395" s="47"/>
    </row>
    <row r="3396" spans="1:1" s="48" customFormat="1">
      <c r="A3396" s="47"/>
    </row>
    <row r="3397" spans="1:1" s="48" customFormat="1">
      <c r="A3397" s="47"/>
    </row>
    <row r="3398" spans="1:1" s="48" customFormat="1">
      <c r="A3398" s="47"/>
    </row>
    <row r="3399" spans="1:1" s="48" customFormat="1">
      <c r="A3399" s="47"/>
    </row>
    <row r="3400" spans="1:1" s="48" customFormat="1">
      <c r="A3400" s="47"/>
    </row>
    <row r="3401" spans="1:1" s="48" customFormat="1">
      <c r="A3401" s="47"/>
    </row>
    <row r="3402" spans="1:1" s="48" customFormat="1">
      <c r="A3402" s="47"/>
    </row>
    <row r="3403" spans="1:1" s="48" customFormat="1">
      <c r="A3403" s="47"/>
    </row>
    <row r="3404" spans="1:1" s="48" customFormat="1">
      <c r="A3404" s="47"/>
    </row>
    <row r="3405" spans="1:1" s="48" customFormat="1">
      <c r="A3405" s="47"/>
    </row>
    <row r="3406" spans="1:1" s="48" customFormat="1">
      <c r="A3406" s="47"/>
    </row>
    <row r="3407" spans="1:1" s="48" customFormat="1">
      <c r="A3407" s="47"/>
    </row>
    <row r="3408" spans="1:1" s="48" customFormat="1">
      <c r="A3408" s="47"/>
    </row>
    <row r="3409" spans="1:1" s="48" customFormat="1">
      <c r="A3409" s="47"/>
    </row>
    <row r="3410" spans="1:1" s="48" customFormat="1">
      <c r="A3410" s="47"/>
    </row>
    <row r="3411" spans="1:1" s="48" customFormat="1">
      <c r="A3411" s="47"/>
    </row>
    <row r="3412" spans="1:1" s="48" customFormat="1">
      <c r="A3412" s="47"/>
    </row>
    <row r="3413" spans="1:1" s="48" customFormat="1">
      <c r="A3413" s="47"/>
    </row>
    <row r="3414" spans="1:1" s="48" customFormat="1">
      <c r="A3414" s="47"/>
    </row>
    <row r="3415" spans="1:1" s="48" customFormat="1">
      <c r="A3415" s="47"/>
    </row>
    <row r="3416" spans="1:1" s="48" customFormat="1">
      <c r="A3416" s="47"/>
    </row>
    <row r="3417" spans="1:1" s="48" customFormat="1">
      <c r="A3417" s="47"/>
    </row>
    <row r="3418" spans="1:1" s="48" customFormat="1">
      <c r="A3418" s="47"/>
    </row>
    <row r="3419" spans="1:1" s="48" customFormat="1">
      <c r="A3419" s="47"/>
    </row>
    <row r="3420" spans="1:1" s="48" customFormat="1">
      <c r="A3420" s="47"/>
    </row>
    <row r="3421" spans="1:1" s="48" customFormat="1">
      <c r="A3421" s="47"/>
    </row>
    <row r="3422" spans="1:1" s="48" customFormat="1">
      <c r="A3422" s="47"/>
    </row>
    <row r="3423" spans="1:1" s="48" customFormat="1">
      <c r="A3423" s="47"/>
    </row>
    <row r="3424" spans="1:1" s="48" customFormat="1">
      <c r="A3424" s="47"/>
    </row>
    <row r="3425" spans="1:1" s="48" customFormat="1">
      <c r="A3425" s="47"/>
    </row>
    <row r="3426" spans="1:1" s="48" customFormat="1">
      <c r="A3426" s="47"/>
    </row>
    <row r="3427" spans="1:1" s="48" customFormat="1">
      <c r="A3427" s="47"/>
    </row>
    <row r="3428" spans="1:1" s="48" customFormat="1">
      <c r="A3428" s="47"/>
    </row>
    <row r="3429" spans="1:1" s="48" customFormat="1">
      <c r="A3429" s="47"/>
    </row>
    <row r="3430" spans="1:1" s="48" customFormat="1">
      <c r="A3430" s="47"/>
    </row>
    <row r="3431" spans="1:1" s="48" customFormat="1">
      <c r="A3431" s="47"/>
    </row>
    <row r="3432" spans="1:1" s="48" customFormat="1">
      <c r="A3432" s="47"/>
    </row>
    <row r="3433" spans="1:1" s="48" customFormat="1">
      <c r="A3433" s="47"/>
    </row>
    <row r="3434" spans="1:1" s="48" customFormat="1">
      <c r="A3434" s="47"/>
    </row>
    <row r="3435" spans="1:1" s="48" customFormat="1">
      <c r="A3435" s="47"/>
    </row>
    <row r="3436" spans="1:1" s="48" customFormat="1">
      <c r="A3436" s="47"/>
    </row>
    <row r="3437" spans="1:1" s="48" customFormat="1">
      <c r="A3437" s="47"/>
    </row>
    <row r="3438" spans="1:1" s="48" customFormat="1">
      <c r="A3438" s="47"/>
    </row>
    <row r="3439" spans="1:1" s="48" customFormat="1">
      <c r="A3439" s="47"/>
    </row>
    <row r="3440" spans="1:1" s="48" customFormat="1">
      <c r="A3440" s="47"/>
    </row>
    <row r="3441" spans="1:1" s="48" customFormat="1">
      <c r="A3441" s="47"/>
    </row>
    <row r="3442" spans="1:1" s="48" customFormat="1">
      <c r="A3442" s="47"/>
    </row>
    <row r="3443" spans="1:1" s="48" customFormat="1">
      <c r="A3443" s="47"/>
    </row>
    <row r="3444" spans="1:1" s="48" customFormat="1">
      <c r="A3444" s="47"/>
    </row>
    <row r="3445" spans="1:1" s="48" customFormat="1">
      <c r="A3445" s="47"/>
    </row>
    <row r="3446" spans="1:1" s="48" customFormat="1">
      <c r="A3446" s="47"/>
    </row>
    <row r="3447" spans="1:1" s="48" customFormat="1">
      <c r="A3447" s="47"/>
    </row>
    <row r="3448" spans="1:1" s="48" customFormat="1">
      <c r="A3448" s="47"/>
    </row>
    <row r="3449" spans="1:1" s="48" customFormat="1">
      <c r="A3449" s="47"/>
    </row>
    <row r="3450" spans="1:1" s="48" customFormat="1">
      <c r="A3450" s="47"/>
    </row>
    <row r="3451" spans="1:1" s="48" customFormat="1">
      <c r="A3451" s="47"/>
    </row>
    <row r="3452" spans="1:1" s="48" customFormat="1">
      <c r="A3452" s="47"/>
    </row>
    <row r="3453" spans="1:1" s="48" customFormat="1">
      <c r="A3453" s="47"/>
    </row>
    <row r="3454" spans="1:1" s="48" customFormat="1">
      <c r="A3454" s="47"/>
    </row>
    <row r="3455" spans="1:1" s="48" customFormat="1">
      <c r="A3455" s="47"/>
    </row>
    <row r="3456" spans="1:1" s="48" customFormat="1">
      <c r="A3456" s="47"/>
    </row>
    <row r="3457" spans="1:1" s="48" customFormat="1">
      <c r="A3457" s="47"/>
    </row>
    <row r="3458" spans="1:1" s="48" customFormat="1">
      <c r="A3458" s="47"/>
    </row>
    <row r="3459" spans="1:1" s="48" customFormat="1">
      <c r="A3459" s="47"/>
    </row>
    <row r="3460" spans="1:1" s="48" customFormat="1">
      <c r="A3460" s="47"/>
    </row>
    <row r="3461" spans="1:1" s="48" customFormat="1">
      <c r="A3461" s="47"/>
    </row>
    <row r="3462" spans="1:1" s="48" customFormat="1">
      <c r="A3462" s="47"/>
    </row>
    <row r="3463" spans="1:1" s="48" customFormat="1">
      <c r="A3463" s="47"/>
    </row>
    <row r="3464" spans="1:1" s="48" customFormat="1">
      <c r="A3464" s="47"/>
    </row>
    <row r="3465" spans="1:1" s="48" customFormat="1">
      <c r="A3465" s="47"/>
    </row>
    <row r="3466" spans="1:1" s="48" customFormat="1">
      <c r="A3466" s="47"/>
    </row>
    <row r="3467" spans="1:1" s="48" customFormat="1">
      <c r="A3467" s="47"/>
    </row>
    <row r="3468" spans="1:1" s="48" customFormat="1">
      <c r="A3468" s="47"/>
    </row>
    <row r="3469" spans="1:1" s="48" customFormat="1">
      <c r="A3469" s="47"/>
    </row>
    <row r="3470" spans="1:1" s="48" customFormat="1">
      <c r="A3470" s="47"/>
    </row>
    <row r="3471" spans="1:1" s="48" customFormat="1">
      <c r="A3471" s="47"/>
    </row>
    <row r="3472" spans="1:1" s="48" customFormat="1">
      <c r="A3472" s="47"/>
    </row>
    <row r="3473" spans="1:1" s="48" customFormat="1">
      <c r="A3473" s="47"/>
    </row>
    <row r="3474" spans="1:1" s="48" customFormat="1">
      <c r="A3474" s="47"/>
    </row>
    <row r="3475" spans="1:1" s="48" customFormat="1">
      <c r="A3475" s="47"/>
    </row>
    <row r="3476" spans="1:1" s="48" customFormat="1">
      <c r="A3476" s="47"/>
    </row>
    <row r="3477" spans="1:1" s="48" customFormat="1">
      <c r="A3477" s="47"/>
    </row>
    <row r="3478" spans="1:1" s="48" customFormat="1">
      <c r="A3478" s="47"/>
    </row>
    <row r="3479" spans="1:1" s="48" customFormat="1">
      <c r="A3479" s="47"/>
    </row>
    <row r="3480" spans="1:1" s="48" customFormat="1">
      <c r="A3480" s="47"/>
    </row>
    <row r="3481" spans="1:1" s="48" customFormat="1">
      <c r="A3481" s="47"/>
    </row>
    <row r="3482" spans="1:1" s="48" customFormat="1">
      <c r="A3482" s="47"/>
    </row>
    <row r="3483" spans="1:1" s="48" customFormat="1">
      <c r="A3483" s="47"/>
    </row>
    <row r="3484" spans="1:1" s="48" customFormat="1">
      <c r="A3484" s="47"/>
    </row>
    <row r="3485" spans="1:1" s="48" customFormat="1">
      <c r="A3485" s="47"/>
    </row>
    <row r="3486" spans="1:1" s="48" customFormat="1">
      <c r="A3486" s="47"/>
    </row>
    <row r="3487" spans="1:1" s="48" customFormat="1">
      <c r="A3487" s="47"/>
    </row>
    <row r="3488" spans="1:1" s="48" customFormat="1">
      <c r="A3488" s="47"/>
    </row>
    <row r="3489" spans="1:1" s="48" customFormat="1">
      <c r="A3489" s="47"/>
    </row>
    <row r="3490" spans="1:1" s="48" customFormat="1">
      <c r="A3490" s="47"/>
    </row>
    <row r="3491" spans="1:1" s="48" customFormat="1">
      <c r="A3491" s="47"/>
    </row>
    <row r="3492" spans="1:1" s="48" customFormat="1">
      <c r="A3492" s="47"/>
    </row>
    <row r="3493" spans="1:1" s="48" customFormat="1">
      <c r="A3493" s="47"/>
    </row>
    <row r="3494" spans="1:1" s="48" customFormat="1">
      <c r="A3494" s="47"/>
    </row>
    <row r="3495" spans="1:1" s="48" customFormat="1">
      <c r="A3495" s="47"/>
    </row>
    <row r="3496" spans="1:1" s="48" customFormat="1">
      <c r="A3496" s="47"/>
    </row>
    <row r="3497" spans="1:1" s="48" customFormat="1">
      <c r="A3497" s="47"/>
    </row>
    <row r="3498" spans="1:1" s="48" customFormat="1">
      <c r="A3498" s="47"/>
    </row>
    <row r="3499" spans="1:1" s="48" customFormat="1">
      <c r="A3499" s="47"/>
    </row>
    <row r="3500" spans="1:1" s="48" customFormat="1">
      <c r="A3500" s="47"/>
    </row>
    <row r="3501" spans="1:1" s="48" customFormat="1">
      <c r="A3501" s="47"/>
    </row>
    <row r="3502" spans="1:1" s="48" customFormat="1">
      <c r="A3502" s="47"/>
    </row>
    <row r="3503" spans="1:1" s="48" customFormat="1">
      <c r="A3503" s="47"/>
    </row>
    <row r="3504" spans="1:1" s="48" customFormat="1">
      <c r="A3504" s="47"/>
    </row>
    <row r="3505" spans="1:1" s="48" customFormat="1">
      <c r="A3505" s="47"/>
    </row>
    <row r="3506" spans="1:1" s="48" customFormat="1">
      <c r="A3506" s="47"/>
    </row>
    <row r="3507" spans="1:1" s="48" customFormat="1">
      <c r="A3507" s="47"/>
    </row>
    <row r="3508" spans="1:1" s="48" customFormat="1">
      <c r="A3508" s="47"/>
    </row>
    <row r="3509" spans="1:1" s="48" customFormat="1">
      <c r="A3509" s="47"/>
    </row>
    <row r="3510" spans="1:1" s="48" customFormat="1">
      <c r="A3510" s="47"/>
    </row>
    <row r="3511" spans="1:1" s="48" customFormat="1">
      <c r="A3511" s="47"/>
    </row>
    <row r="3512" spans="1:1" s="48" customFormat="1">
      <c r="A3512" s="47"/>
    </row>
    <row r="3513" spans="1:1" s="48" customFormat="1">
      <c r="A3513" s="47"/>
    </row>
    <row r="3514" spans="1:1" s="48" customFormat="1">
      <c r="A3514" s="47"/>
    </row>
    <row r="3515" spans="1:1" s="48" customFormat="1">
      <c r="A3515" s="47"/>
    </row>
    <row r="3516" spans="1:1" s="48" customFormat="1">
      <c r="A3516" s="47"/>
    </row>
    <row r="3517" spans="1:1" s="48" customFormat="1">
      <c r="A3517" s="47"/>
    </row>
    <row r="3518" spans="1:1" s="48" customFormat="1">
      <c r="A3518" s="47"/>
    </row>
    <row r="3519" spans="1:1" s="48" customFormat="1">
      <c r="A3519" s="47"/>
    </row>
    <row r="3520" spans="1:1" s="48" customFormat="1">
      <c r="A3520" s="47"/>
    </row>
    <row r="3521" spans="1:1" s="48" customFormat="1">
      <c r="A3521" s="47"/>
    </row>
    <row r="3522" spans="1:1" s="48" customFormat="1">
      <c r="A3522" s="47"/>
    </row>
    <row r="3523" spans="1:1" s="48" customFormat="1">
      <c r="A3523" s="47"/>
    </row>
    <row r="3524" spans="1:1" s="48" customFormat="1">
      <c r="A3524" s="47"/>
    </row>
    <row r="3525" spans="1:1" s="48" customFormat="1">
      <c r="A3525" s="47"/>
    </row>
    <row r="3526" spans="1:1" s="48" customFormat="1">
      <c r="A3526" s="47"/>
    </row>
    <row r="3527" spans="1:1" s="48" customFormat="1">
      <c r="A3527" s="47"/>
    </row>
    <row r="3528" spans="1:1" s="48" customFormat="1">
      <c r="A3528" s="47"/>
    </row>
    <row r="3529" spans="1:1" s="48" customFormat="1">
      <c r="A3529" s="47"/>
    </row>
    <row r="3530" spans="1:1" s="48" customFormat="1">
      <c r="A3530" s="47"/>
    </row>
    <row r="3531" spans="1:1" s="48" customFormat="1">
      <c r="A3531" s="47"/>
    </row>
    <row r="3532" spans="1:1" s="48" customFormat="1">
      <c r="A3532" s="47"/>
    </row>
    <row r="3533" spans="1:1" s="48" customFormat="1">
      <c r="A3533" s="47"/>
    </row>
    <row r="3534" spans="1:1" s="48" customFormat="1">
      <c r="A3534" s="47"/>
    </row>
    <row r="3535" spans="1:1" s="48" customFormat="1">
      <c r="A3535" s="47"/>
    </row>
    <row r="3536" spans="1:1" s="48" customFormat="1">
      <c r="A3536" s="47"/>
    </row>
    <row r="3537" spans="1:1" s="48" customFormat="1">
      <c r="A3537" s="47"/>
    </row>
    <row r="3538" spans="1:1" s="48" customFormat="1">
      <c r="A3538" s="47"/>
    </row>
    <row r="3539" spans="1:1" s="48" customFormat="1">
      <c r="A3539" s="47"/>
    </row>
    <row r="3540" spans="1:1" s="48" customFormat="1">
      <c r="A3540" s="47"/>
    </row>
    <row r="3541" spans="1:1" s="48" customFormat="1">
      <c r="A3541" s="47"/>
    </row>
    <row r="3542" spans="1:1" s="48" customFormat="1">
      <c r="A3542" s="47"/>
    </row>
    <row r="3543" spans="1:1" s="48" customFormat="1">
      <c r="A3543" s="47"/>
    </row>
    <row r="3544" spans="1:1" s="48" customFormat="1">
      <c r="A3544" s="47"/>
    </row>
    <row r="3545" spans="1:1" s="48" customFormat="1">
      <c r="A3545" s="47"/>
    </row>
    <row r="3546" spans="1:1" s="48" customFormat="1">
      <c r="A3546" s="47"/>
    </row>
    <row r="3547" spans="1:1" s="48" customFormat="1">
      <c r="A3547" s="47"/>
    </row>
    <row r="3548" spans="1:1" s="48" customFormat="1">
      <c r="A3548" s="47"/>
    </row>
    <row r="3549" spans="1:1" s="48" customFormat="1">
      <c r="A3549" s="47"/>
    </row>
    <row r="3550" spans="1:1" s="48" customFormat="1">
      <c r="A3550" s="47"/>
    </row>
    <row r="3551" spans="1:1" s="48" customFormat="1">
      <c r="A3551" s="47"/>
    </row>
    <row r="3552" spans="1:1" s="48" customFormat="1">
      <c r="A3552" s="47"/>
    </row>
    <row r="3553" spans="1:1" s="48" customFormat="1">
      <c r="A3553" s="47"/>
    </row>
    <row r="3554" spans="1:1" s="48" customFormat="1">
      <c r="A3554" s="47"/>
    </row>
    <row r="3555" spans="1:1" s="48" customFormat="1">
      <c r="A3555" s="47"/>
    </row>
    <row r="3556" spans="1:1" s="48" customFormat="1">
      <c r="A3556" s="47"/>
    </row>
    <row r="3557" spans="1:1" s="48" customFormat="1">
      <c r="A3557" s="47"/>
    </row>
    <row r="3558" spans="1:1" s="48" customFormat="1">
      <c r="A3558" s="47"/>
    </row>
    <row r="3559" spans="1:1" s="48" customFormat="1">
      <c r="A3559" s="47"/>
    </row>
    <row r="3560" spans="1:1" s="48" customFormat="1">
      <c r="A3560" s="47"/>
    </row>
    <row r="3561" spans="1:1" s="48" customFormat="1">
      <c r="A3561" s="47"/>
    </row>
    <row r="3562" spans="1:1" s="48" customFormat="1">
      <c r="A3562" s="47"/>
    </row>
    <row r="3563" spans="1:1" s="48" customFormat="1">
      <c r="A3563" s="47"/>
    </row>
    <row r="3564" spans="1:1" s="48" customFormat="1">
      <c r="A3564" s="47"/>
    </row>
    <row r="3565" spans="1:1" s="48" customFormat="1">
      <c r="A3565" s="47"/>
    </row>
    <row r="3566" spans="1:1" s="48" customFormat="1">
      <c r="A3566" s="47"/>
    </row>
    <row r="3567" spans="1:1" s="48" customFormat="1">
      <c r="A3567" s="47"/>
    </row>
    <row r="3568" spans="1:1" s="48" customFormat="1">
      <c r="A3568" s="47"/>
    </row>
    <row r="3569" spans="1:1" s="48" customFormat="1">
      <c r="A3569" s="47"/>
    </row>
    <row r="3570" spans="1:1" s="48" customFormat="1">
      <c r="A3570" s="47"/>
    </row>
    <row r="3571" spans="1:1" s="48" customFormat="1">
      <c r="A3571" s="47"/>
    </row>
    <row r="3572" spans="1:1" s="48" customFormat="1">
      <c r="A3572" s="47"/>
    </row>
    <row r="3573" spans="1:1" s="48" customFormat="1">
      <c r="A3573" s="47"/>
    </row>
    <row r="3574" spans="1:1" s="48" customFormat="1">
      <c r="A3574" s="47"/>
    </row>
    <row r="3575" spans="1:1" s="48" customFormat="1">
      <c r="A3575" s="47"/>
    </row>
    <row r="3576" spans="1:1" s="48" customFormat="1">
      <c r="A3576" s="47"/>
    </row>
    <row r="3577" spans="1:1" s="48" customFormat="1">
      <c r="A3577" s="47"/>
    </row>
    <row r="3578" spans="1:1" s="48" customFormat="1">
      <c r="A3578" s="47"/>
    </row>
    <row r="3579" spans="1:1" s="48" customFormat="1">
      <c r="A3579" s="47"/>
    </row>
    <row r="3580" spans="1:1" s="48" customFormat="1">
      <c r="A3580" s="47"/>
    </row>
    <row r="3581" spans="1:1" s="48" customFormat="1">
      <c r="A3581" s="47"/>
    </row>
    <row r="3582" spans="1:1" s="48" customFormat="1">
      <c r="A3582" s="47"/>
    </row>
    <row r="3583" spans="1:1" s="48" customFormat="1">
      <c r="A3583" s="47"/>
    </row>
    <row r="3584" spans="1:1" s="48" customFormat="1">
      <c r="A3584" s="47"/>
    </row>
    <row r="3585" spans="1:1" s="48" customFormat="1">
      <c r="A3585" s="47"/>
    </row>
    <row r="3586" spans="1:1" s="48" customFormat="1">
      <c r="A3586" s="47"/>
    </row>
    <row r="3587" spans="1:1" s="48" customFormat="1">
      <c r="A3587" s="47"/>
    </row>
    <row r="3588" spans="1:1" s="48" customFormat="1">
      <c r="A3588" s="47"/>
    </row>
    <row r="3589" spans="1:1" s="48" customFormat="1">
      <c r="A3589" s="47"/>
    </row>
    <row r="3590" spans="1:1" s="48" customFormat="1">
      <c r="A3590" s="47"/>
    </row>
    <row r="3591" spans="1:1" s="48" customFormat="1">
      <c r="A3591" s="47"/>
    </row>
    <row r="3592" spans="1:1" s="48" customFormat="1">
      <c r="A3592" s="47"/>
    </row>
    <row r="3593" spans="1:1" s="48" customFormat="1">
      <c r="A3593" s="47"/>
    </row>
    <row r="3594" spans="1:1" s="48" customFormat="1">
      <c r="A3594" s="47"/>
    </row>
    <row r="3595" spans="1:1" s="48" customFormat="1">
      <c r="A3595" s="47"/>
    </row>
    <row r="3596" spans="1:1" s="48" customFormat="1">
      <c r="A3596" s="47"/>
    </row>
    <row r="3597" spans="1:1" s="48" customFormat="1">
      <c r="A3597" s="47"/>
    </row>
    <row r="3598" spans="1:1" s="48" customFormat="1">
      <c r="A3598" s="47"/>
    </row>
    <row r="3599" spans="1:1" s="48" customFormat="1">
      <c r="A3599" s="47"/>
    </row>
    <row r="3600" spans="1:1" s="48" customFormat="1">
      <c r="A3600" s="47"/>
    </row>
    <row r="3601" spans="1:1" s="48" customFormat="1">
      <c r="A3601" s="47"/>
    </row>
    <row r="3602" spans="1:1" s="48" customFormat="1">
      <c r="A3602" s="47"/>
    </row>
    <row r="3603" spans="1:1" s="48" customFormat="1">
      <c r="A3603" s="47"/>
    </row>
    <row r="3604" spans="1:1" s="48" customFormat="1">
      <c r="A3604" s="47"/>
    </row>
    <row r="3605" spans="1:1" s="48" customFormat="1">
      <c r="A3605" s="47"/>
    </row>
    <row r="3606" spans="1:1" s="48" customFormat="1">
      <c r="A3606" s="47"/>
    </row>
    <row r="3607" spans="1:1" s="48" customFormat="1">
      <c r="A3607" s="47"/>
    </row>
    <row r="3608" spans="1:1" s="48" customFormat="1">
      <c r="A3608" s="47"/>
    </row>
    <row r="3609" spans="1:1" s="48" customFormat="1">
      <c r="A3609" s="47"/>
    </row>
    <row r="3610" spans="1:1" s="48" customFormat="1">
      <c r="A3610" s="47"/>
    </row>
    <row r="3611" spans="1:1" s="48" customFormat="1">
      <c r="A3611" s="47"/>
    </row>
    <row r="3612" spans="1:1" s="48" customFormat="1">
      <c r="A3612" s="47"/>
    </row>
    <row r="3613" spans="1:1" s="48" customFormat="1">
      <c r="A3613" s="47"/>
    </row>
    <row r="3614" spans="1:1" s="48" customFormat="1">
      <c r="A3614" s="47"/>
    </row>
    <row r="3615" spans="1:1" s="48" customFormat="1">
      <c r="A3615" s="47"/>
    </row>
    <row r="3616" spans="1:1" s="48" customFormat="1">
      <c r="A3616" s="47"/>
    </row>
    <row r="3617" spans="1:1" s="48" customFormat="1">
      <c r="A3617" s="47"/>
    </row>
    <row r="3618" spans="1:1" s="48" customFormat="1">
      <c r="A3618" s="47"/>
    </row>
    <row r="3619" spans="1:1" s="48" customFormat="1">
      <c r="A3619" s="47"/>
    </row>
    <row r="3620" spans="1:1" s="48" customFormat="1">
      <c r="A3620" s="47"/>
    </row>
    <row r="3621" spans="1:1" s="48" customFormat="1">
      <c r="A3621" s="47"/>
    </row>
    <row r="3622" spans="1:1" s="48" customFormat="1">
      <c r="A3622" s="47"/>
    </row>
    <row r="3623" spans="1:1" s="48" customFormat="1">
      <c r="A3623" s="47"/>
    </row>
    <row r="3624" spans="1:1" s="48" customFormat="1">
      <c r="A3624" s="47"/>
    </row>
    <row r="3625" spans="1:1" s="48" customFormat="1">
      <c r="A3625" s="47"/>
    </row>
    <row r="3626" spans="1:1" s="48" customFormat="1">
      <c r="A3626" s="47"/>
    </row>
    <row r="3627" spans="1:1" s="48" customFormat="1">
      <c r="A3627" s="47"/>
    </row>
    <row r="3628" spans="1:1" s="48" customFormat="1">
      <c r="A3628" s="47"/>
    </row>
    <row r="3629" spans="1:1" s="48" customFormat="1">
      <c r="A3629" s="47"/>
    </row>
    <row r="3630" spans="1:1" s="48" customFormat="1">
      <c r="A3630" s="47"/>
    </row>
    <row r="3631" spans="1:1" s="48" customFormat="1">
      <c r="A3631" s="47"/>
    </row>
    <row r="3632" spans="1:1" s="48" customFormat="1">
      <c r="A3632" s="47"/>
    </row>
    <row r="3633" spans="1:1" s="48" customFormat="1">
      <c r="A3633" s="47"/>
    </row>
    <row r="3634" spans="1:1" s="48" customFormat="1">
      <c r="A3634" s="47"/>
    </row>
    <row r="3635" spans="1:1" s="48" customFormat="1">
      <c r="A3635" s="47"/>
    </row>
    <row r="3636" spans="1:1" s="48" customFormat="1">
      <c r="A3636" s="47"/>
    </row>
    <row r="3637" spans="1:1" s="48" customFormat="1">
      <c r="A3637" s="47"/>
    </row>
    <row r="3638" spans="1:1" s="48" customFormat="1">
      <c r="A3638" s="47"/>
    </row>
    <row r="3639" spans="1:1" s="48" customFormat="1">
      <c r="A3639" s="47"/>
    </row>
    <row r="3640" spans="1:1" s="48" customFormat="1">
      <c r="A3640" s="47"/>
    </row>
    <row r="3641" spans="1:1" s="48" customFormat="1">
      <c r="A3641" s="47"/>
    </row>
    <row r="3642" spans="1:1" s="48" customFormat="1">
      <c r="A3642" s="47"/>
    </row>
    <row r="3643" spans="1:1" s="48" customFormat="1">
      <c r="A3643" s="47"/>
    </row>
    <row r="3644" spans="1:1" s="48" customFormat="1">
      <c r="A3644" s="47"/>
    </row>
    <row r="3645" spans="1:1" s="48" customFormat="1">
      <c r="A3645" s="47"/>
    </row>
    <row r="3646" spans="1:1" s="48" customFormat="1">
      <c r="A3646" s="47"/>
    </row>
    <row r="3647" spans="1:1" s="48" customFormat="1">
      <c r="A3647" s="47"/>
    </row>
    <row r="3648" spans="1:1" s="48" customFormat="1">
      <c r="A3648" s="47"/>
    </row>
    <row r="3649" spans="1:1" s="48" customFormat="1">
      <c r="A3649" s="47"/>
    </row>
    <row r="3650" spans="1:1" s="48" customFormat="1">
      <c r="A3650" s="47"/>
    </row>
    <row r="3651" spans="1:1" s="48" customFormat="1">
      <c r="A3651" s="47"/>
    </row>
    <row r="3652" spans="1:1" s="48" customFormat="1">
      <c r="A3652" s="47"/>
    </row>
    <row r="3653" spans="1:1" s="48" customFormat="1">
      <c r="A3653" s="47"/>
    </row>
    <row r="3654" spans="1:1" s="48" customFormat="1">
      <c r="A3654" s="47"/>
    </row>
    <row r="3655" spans="1:1" s="48" customFormat="1">
      <c r="A3655" s="47"/>
    </row>
    <row r="3656" spans="1:1" s="48" customFormat="1">
      <c r="A3656" s="47"/>
    </row>
    <row r="3657" spans="1:1" s="48" customFormat="1">
      <c r="A3657" s="47"/>
    </row>
    <row r="3658" spans="1:1" s="48" customFormat="1">
      <c r="A3658" s="47"/>
    </row>
    <row r="3659" spans="1:1" s="48" customFormat="1">
      <c r="A3659" s="47"/>
    </row>
    <row r="3660" spans="1:1" s="48" customFormat="1">
      <c r="A3660" s="47"/>
    </row>
    <row r="3661" spans="1:1" s="48" customFormat="1">
      <c r="A3661" s="47"/>
    </row>
    <row r="3662" spans="1:1" s="48" customFormat="1">
      <c r="A3662" s="47"/>
    </row>
    <row r="3663" spans="1:1" s="48" customFormat="1">
      <c r="A3663" s="47"/>
    </row>
    <row r="3664" spans="1:1" s="48" customFormat="1">
      <c r="A3664" s="47"/>
    </row>
    <row r="3665" spans="1:1" s="48" customFormat="1">
      <c r="A3665" s="47"/>
    </row>
    <row r="3666" spans="1:1" s="48" customFormat="1">
      <c r="A3666" s="47"/>
    </row>
    <row r="3667" spans="1:1" s="48" customFormat="1">
      <c r="A3667" s="47"/>
    </row>
    <row r="3668" spans="1:1" s="48" customFormat="1">
      <c r="A3668" s="47"/>
    </row>
    <row r="3669" spans="1:1" s="48" customFormat="1">
      <c r="A3669" s="47"/>
    </row>
    <row r="3670" spans="1:1" s="48" customFormat="1">
      <c r="A3670" s="47"/>
    </row>
    <row r="3671" spans="1:1" s="48" customFormat="1">
      <c r="A3671" s="47"/>
    </row>
    <row r="3672" spans="1:1" s="48" customFormat="1">
      <c r="A3672" s="47"/>
    </row>
    <row r="3673" spans="1:1" s="48" customFormat="1">
      <c r="A3673" s="47"/>
    </row>
    <row r="3674" spans="1:1" s="48" customFormat="1">
      <c r="A3674" s="47"/>
    </row>
    <row r="3675" spans="1:1" s="48" customFormat="1">
      <c r="A3675" s="47"/>
    </row>
    <row r="3676" spans="1:1" s="48" customFormat="1">
      <c r="A3676" s="47"/>
    </row>
    <row r="3677" spans="1:1" s="48" customFormat="1">
      <c r="A3677" s="47"/>
    </row>
    <row r="3678" spans="1:1" s="48" customFormat="1">
      <c r="A3678" s="47"/>
    </row>
    <row r="3679" spans="1:1" s="48" customFormat="1">
      <c r="A3679" s="47"/>
    </row>
    <row r="3680" spans="1:1" s="48" customFormat="1">
      <c r="A3680" s="47"/>
    </row>
    <row r="3681" spans="1:1" s="48" customFormat="1">
      <c r="A3681" s="47"/>
    </row>
    <row r="3682" spans="1:1" s="48" customFormat="1">
      <c r="A3682" s="47"/>
    </row>
    <row r="3683" spans="1:1" s="48" customFormat="1">
      <c r="A3683" s="47"/>
    </row>
    <row r="3684" spans="1:1" s="48" customFormat="1">
      <c r="A3684" s="47"/>
    </row>
    <row r="3685" spans="1:1" s="48" customFormat="1">
      <c r="A3685" s="47"/>
    </row>
    <row r="3686" spans="1:1" s="48" customFormat="1">
      <c r="A3686" s="47"/>
    </row>
    <row r="3687" spans="1:1" s="48" customFormat="1">
      <c r="A3687" s="47"/>
    </row>
    <row r="3688" spans="1:1" s="48" customFormat="1">
      <c r="A3688" s="47"/>
    </row>
    <row r="3689" spans="1:1" s="48" customFormat="1">
      <c r="A3689" s="47"/>
    </row>
    <row r="3690" spans="1:1" s="48" customFormat="1">
      <c r="A3690" s="47"/>
    </row>
    <row r="3691" spans="1:1" s="48" customFormat="1">
      <c r="A3691" s="47"/>
    </row>
    <row r="3692" spans="1:1" s="48" customFormat="1">
      <c r="A3692" s="47"/>
    </row>
    <row r="3693" spans="1:1" s="48" customFormat="1">
      <c r="A3693" s="47"/>
    </row>
    <row r="3694" spans="1:1" s="48" customFormat="1">
      <c r="A3694" s="47"/>
    </row>
    <row r="3695" spans="1:1" s="48" customFormat="1">
      <c r="A3695" s="47"/>
    </row>
    <row r="3696" spans="1:1" s="48" customFormat="1">
      <c r="A3696" s="47"/>
    </row>
    <row r="3697" spans="1:1" s="48" customFormat="1">
      <c r="A3697" s="47"/>
    </row>
    <row r="3698" spans="1:1" s="48" customFormat="1">
      <c r="A3698" s="47"/>
    </row>
    <row r="3699" spans="1:1" s="48" customFormat="1">
      <c r="A3699" s="47"/>
    </row>
    <row r="3700" spans="1:1" s="48" customFormat="1">
      <c r="A3700" s="47"/>
    </row>
    <row r="3701" spans="1:1" s="48" customFormat="1">
      <c r="A3701" s="47"/>
    </row>
    <row r="3702" spans="1:1" s="48" customFormat="1">
      <c r="A3702" s="47"/>
    </row>
    <row r="3703" spans="1:1" s="48" customFormat="1">
      <c r="A3703" s="47"/>
    </row>
    <row r="3704" spans="1:1" s="48" customFormat="1">
      <c r="A3704" s="47"/>
    </row>
    <row r="3705" spans="1:1" s="48" customFormat="1">
      <c r="A3705" s="47"/>
    </row>
    <row r="3706" spans="1:1" s="48" customFormat="1">
      <c r="A3706" s="47"/>
    </row>
    <row r="3707" spans="1:1" s="48" customFormat="1">
      <c r="A3707" s="47"/>
    </row>
    <row r="3708" spans="1:1" s="48" customFormat="1">
      <c r="A3708" s="47"/>
    </row>
    <row r="3709" spans="1:1" s="48" customFormat="1">
      <c r="A3709" s="47"/>
    </row>
    <row r="3710" spans="1:1" s="48" customFormat="1">
      <c r="A3710" s="47"/>
    </row>
    <row r="3711" spans="1:1" s="48" customFormat="1">
      <c r="A3711" s="47"/>
    </row>
    <row r="3712" spans="1:1" s="48" customFormat="1">
      <c r="A3712" s="47"/>
    </row>
    <row r="3713" spans="1:1" s="48" customFormat="1">
      <c r="A3713" s="47"/>
    </row>
    <row r="3714" spans="1:1" s="48" customFormat="1">
      <c r="A3714" s="47"/>
    </row>
    <row r="3715" spans="1:1" s="48" customFormat="1">
      <c r="A3715" s="47"/>
    </row>
    <row r="3716" spans="1:1" s="48" customFormat="1">
      <c r="A3716" s="47"/>
    </row>
    <row r="3717" spans="1:1" s="48" customFormat="1">
      <c r="A3717" s="47"/>
    </row>
    <row r="3718" spans="1:1" s="48" customFormat="1">
      <c r="A3718" s="47"/>
    </row>
    <row r="3719" spans="1:1" s="48" customFormat="1">
      <c r="A3719" s="47"/>
    </row>
    <row r="3720" spans="1:1" s="48" customFormat="1">
      <c r="A3720" s="47"/>
    </row>
    <row r="3721" spans="1:1" s="48" customFormat="1">
      <c r="A3721" s="47"/>
    </row>
    <row r="3722" spans="1:1" s="48" customFormat="1">
      <c r="A3722" s="47"/>
    </row>
    <row r="3723" spans="1:1" s="48" customFormat="1">
      <c r="A3723" s="47"/>
    </row>
    <row r="3724" spans="1:1" s="48" customFormat="1">
      <c r="A3724" s="47"/>
    </row>
    <row r="3725" spans="1:1" s="48" customFormat="1">
      <c r="A3725" s="47"/>
    </row>
    <row r="3726" spans="1:1" s="48" customFormat="1">
      <c r="A3726" s="47"/>
    </row>
    <row r="3727" spans="1:1" s="48" customFormat="1">
      <c r="A3727" s="47"/>
    </row>
    <row r="3728" spans="1:1" s="48" customFormat="1">
      <c r="A3728" s="47"/>
    </row>
    <row r="3729" spans="1:1" s="48" customFormat="1">
      <c r="A3729" s="47"/>
    </row>
    <row r="3730" spans="1:1" s="48" customFormat="1">
      <c r="A3730" s="47"/>
    </row>
    <row r="3731" spans="1:1" s="48" customFormat="1">
      <c r="A3731" s="47"/>
    </row>
    <row r="3732" spans="1:1" s="48" customFormat="1">
      <c r="A3732" s="47"/>
    </row>
    <row r="3733" spans="1:1" s="48" customFormat="1">
      <c r="A3733" s="47"/>
    </row>
    <row r="3734" spans="1:1" s="48" customFormat="1">
      <c r="A3734" s="47"/>
    </row>
    <row r="3735" spans="1:1" s="48" customFormat="1">
      <c r="A3735" s="47"/>
    </row>
    <row r="3736" spans="1:1" s="48" customFormat="1">
      <c r="A3736" s="47"/>
    </row>
    <row r="3737" spans="1:1" s="48" customFormat="1">
      <c r="A3737" s="47"/>
    </row>
    <row r="3738" spans="1:1" s="48" customFormat="1">
      <c r="A3738" s="47"/>
    </row>
    <row r="3739" spans="1:1" s="48" customFormat="1">
      <c r="A3739" s="47"/>
    </row>
    <row r="3740" spans="1:1" s="48" customFormat="1">
      <c r="A3740" s="47"/>
    </row>
    <row r="3741" spans="1:1" s="48" customFormat="1">
      <c r="A3741" s="47"/>
    </row>
    <row r="3742" spans="1:1" s="48" customFormat="1">
      <c r="A3742" s="47"/>
    </row>
    <row r="3743" spans="1:1" s="48" customFormat="1">
      <c r="A3743" s="47"/>
    </row>
    <row r="3744" spans="1:1" s="48" customFormat="1">
      <c r="A3744" s="47"/>
    </row>
    <row r="3745" spans="1:1" s="48" customFormat="1">
      <c r="A3745" s="47"/>
    </row>
    <row r="3746" spans="1:1" s="48" customFormat="1">
      <c r="A3746" s="47"/>
    </row>
    <row r="3747" spans="1:1" s="48" customFormat="1">
      <c r="A3747" s="47"/>
    </row>
    <row r="3748" spans="1:1" s="48" customFormat="1">
      <c r="A3748" s="47"/>
    </row>
    <row r="3749" spans="1:1" s="48" customFormat="1">
      <c r="A3749" s="47"/>
    </row>
    <row r="3750" spans="1:1" s="48" customFormat="1">
      <c r="A3750" s="47"/>
    </row>
    <row r="3751" spans="1:1" s="48" customFormat="1">
      <c r="A3751" s="47"/>
    </row>
    <row r="3752" spans="1:1" s="48" customFormat="1">
      <c r="A3752" s="47"/>
    </row>
    <row r="3753" spans="1:1" s="48" customFormat="1">
      <c r="A3753" s="47"/>
    </row>
    <row r="3754" spans="1:1" s="48" customFormat="1">
      <c r="A3754" s="47"/>
    </row>
    <row r="3755" spans="1:1" s="48" customFormat="1">
      <c r="A3755" s="47"/>
    </row>
    <row r="3756" spans="1:1" s="48" customFormat="1">
      <c r="A3756" s="47"/>
    </row>
    <row r="3757" spans="1:1" s="48" customFormat="1">
      <c r="A3757" s="47"/>
    </row>
    <row r="3758" spans="1:1" s="48" customFormat="1">
      <c r="A3758" s="47"/>
    </row>
    <row r="3759" spans="1:1" s="48" customFormat="1">
      <c r="A3759" s="47"/>
    </row>
    <row r="3760" spans="1:1" s="48" customFormat="1">
      <c r="A3760" s="47"/>
    </row>
    <row r="3761" spans="1:1" s="48" customFormat="1">
      <c r="A3761" s="47"/>
    </row>
    <row r="3762" spans="1:1" s="48" customFormat="1">
      <c r="A3762" s="47"/>
    </row>
    <row r="3763" spans="1:1" s="48" customFormat="1">
      <c r="A3763" s="47"/>
    </row>
    <row r="3764" spans="1:1" s="48" customFormat="1">
      <c r="A3764" s="47"/>
    </row>
    <row r="3765" spans="1:1" s="48" customFormat="1">
      <c r="A3765" s="47"/>
    </row>
    <row r="3766" spans="1:1" s="48" customFormat="1">
      <c r="A3766" s="47"/>
    </row>
    <row r="3767" spans="1:1" s="48" customFormat="1">
      <c r="A3767" s="47"/>
    </row>
    <row r="3768" spans="1:1" s="48" customFormat="1">
      <c r="A3768" s="47"/>
    </row>
    <row r="3769" spans="1:1" s="48" customFormat="1">
      <c r="A3769" s="47"/>
    </row>
    <row r="3770" spans="1:1" s="48" customFormat="1">
      <c r="A3770" s="47"/>
    </row>
    <row r="3771" spans="1:1" s="48" customFormat="1">
      <c r="A3771" s="47"/>
    </row>
    <row r="3772" spans="1:1" s="48" customFormat="1">
      <c r="A3772" s="47"/>
    </row>
    <row r="3773" spans="1:1" s="48" customFormat="1">
      <c r="A3773" s="47"/>
    </row>
    <row r="3774" spans="1:1" s="48" customFormat="1">
      <c r="A3774" s="47"/>
    </row>
    <row r="3775" spans="1:1" s="48" customFormat="1">
      <c r="A3775" s="47"/>
    </row>
    <row r="3776" spans="1:1" s="48" customFormat="1">
      <c r="A3776" s="47"/>
    </row>
    <row r="3777" spans="1:1" s="48" customFormat="1">
      <c r="A3777" s="47"/>
    </row>
    <row r="3778" spans="1:1" s="48" customFormat="1">
      <c r="A3778" s="47"/>
    </row>
    <row r="3779" spans="1:1" s="48" customFormat="1">
      <c r="A3779" s="47"/>
    </row>
    <row r="3780" spans="1:1" s="48" customFormat="1">
      <c r="A3780" s="47"/>
    </row>
    <row r="3781" spans="1:1" s="48" customFormat="1">
      <c r="A3781" s="47"/>
    </row>
    <row r="3782" spans="1:1" s="48" customFormat="1">
      <c r="A3782" s="47"/>
    </row>
    <row r="3783" spans="1:1" s="48" customFormat="1">
      <c r="A3783" s="47"/>
    </row>
    <row r="3784" spans="1:1" s="48" customFormat="1">
      <c r="A3784" s="47"/>
    </row>
    <row r="3785" spans="1:1" s="48" customFormat="1">
      <c r="A3785" s="47"/>
    </row>
    <row r="3786" spans="1:1" s="48" customFormat="1">
      <c r="A3786" s="47"/>
    </row>
    <row r="3787" spans="1:1" s="48" customFormat="1">
      <c r="A3787" s="47"/>
    </row>
    <row r="3788" spans="1:1" s="48" customFormat="1">
      <c r="A3788" s="47"/>
    </row>
    <row r="3789" spans="1:1" s="48" customFormat="1">
      <c r="A3789" s="47"/>
    </row>
    <row r="3790" spans="1:1" s="48" customFormat="1">
      <c r="A3790" s="47"/>
    </row>
    <row r="3791" spans="1:1" s="48" customFormat="1">
      <c r="A3791" s="47"/>
    </row>
    <row r="3792" spans="1:1" s="48" customFormat="1">
      <c r="A3792" s="47"/>
    </row>
    <row r="3793" spans="1:1" s="48" customFormat="1">
      <c r="A3793" s="47"/>
    </row>
    <row r="3794" spans="1:1" s="48" customFormat="1">
      <c r="A3794" s="47"/>
    </row>
    <row r="3795" spans="1:1" s="48" customFormat="1">
      <c r="A3795" s="47"/>
    </row>
    <row r="3796" spans="1:1" s="48" customFormat="1">
      <c r="A3796" s="47"/>
    </row>
    <row r="3797" spans="1:1" s="48" customFormat="1">
      <c r="A3797" s="47"/>
    </row>
    <row r="3798" spans="1:1" s="48" customFormat="1">
      <c r="A3798" s="47"/>
    </row>
    <row r="3799" spans="1:1" s="48" customFormat="1">
      <c r="A3799" s="47"/>
    </row>
    <row r="3800" spans="1:1" s="48" customFormat="1">
      <c r="A3800" s="47"/>
    </row>
    <row r="3801" spans="1:1" s="48" customFormat="1">
      <c r="A3801" s="47"/>
    </row>
    <row r="3802" spans="1:1" s="48" customFormat="1">
      <c r="A3802" s="47"/>
    </row>
    <row r="3803" spans="1:1" s="48" customFormat="1">
      <c r="A3803" s="47"/>
    </row>
    <row r="3804" spans="1:1" s="48" customFormat="1">
      <c r="A3804" s="47"/>
    </row>
    <row r="3805" spans="1:1" s="48" customFormat="1">
      <c r="A3805" s="47"/>
    </row>
    <row r="3806" spans="1:1" s="48" customFormat="1">
      <c r="A3806" s="47"/>
    </row>
    <row r="3807" spans="1:1" s="48" customFormat="1">
      <c r="A3807" s="47"/>
    </row>
    <row r="3808" spans="1:1" s="48" customFormat="1">
      <c r="A3808" s="47"/>
    </row>
    <row r="3809" spans="1:1" s="48" customFormat="1">
      <c r="A3809" s="47"/>
    </row>
    <row r="3810" spans="1:1" s="48" customFormat="1">
      <c r="A3810" s="47"/>
    </row>
    <row r="3811" spans="1:1" s="48" customFormat="1">
      <c r="A3811" s="47"/>
    </row>
    <row r="3812" spans="1:1" s="48" customFormat="1">
      <c r="A3812" s="47"/>
    </row>
    <row r="3813" spans="1:1" s="48" customFormat="1">
      <c r="A3813" s="47"/>
    </row>
    <row r="3814" spans="1:1" s="48" customFormat="1">
      <c r="A3814" s="47"/>
    </row>
    <row r="3815" spans="1:1" s="48" customFormat="1">
      <c r="A3815" s="47"/>
    </row>
    <row r="3816" spans="1:1" s="48" customFormat="1">
      <c r="A3816" s="47"/>
    </row>
    <row r="3817" spans="1:1" s="48" customFormat="1">
      <c r="A3817" s="47"/>
    </row>
    <row r="3818" spans="1:1" s="48" customFormat="1">
      <c r="A3818" s="47"/>
    </row>
    <row r="3819" spans="1:1" s="48" customFormat="1">
      <c r="A3819" s="47"/>
    </row>
    <row r="3820" spans="1:1" s="48" customFormat="1">
      <c r="A3820" s="47"/>
    </row>
    <row r="3821" spans="1:1" s="48" customFormat="1">
      <c r="A3821" s="47"/>
    </row>
    <row r="3822" spans="1:1" s="48" customFormat="1">
      <c r="A3822" s="47"/>
    </row>
    <row r="3823" spans="1:1" s="48" customFormat="1">
      <c r="A3823" s="47"/>
    </row>
    <row r="3824" spans="1:1" s="48" customFormat="1">
      <c r="A3824" s="47"/>
    </row>
    <row r="3825" spans="1:1" s="48" customFormat="1">
      <c r="A3825" s="47"/>
    </row>
    <row r="3826" spans="1:1" s="48" customFormat="1">
      <c r="A3826" s="47"/>
    </row>
    <row r="3827" spans="1:1" s="48" customFormat="1">
      <c r="A3827" s="47"/>
    </row>
    <row r="3828" spans="1:1" s="48" customFormat="1">
      <c r="A3828" s="47"/>
    </row>
    <row r="3829" spans="1:1" s="48" customFormat="1">
      <c r="A3829" s="47"/>
    </row>
    <row r="3830" spans="1:1" s="48" customFormat="1">
      <c r="A3830" s="47"/>
    </row>
    <row r="3831" spans="1:1" s="48" customFormat="1">
      <c r="A3831" s="47"/>
    </row>
    <row r="3832" spans="1:1" s="48" customFormat="1">
      <c r="A3832" s="47"/>
    </row>
    <row r="3833" spans="1:1" s="48" customFormat="1">
      <c r="A3833" s="47"/>
    </row>
    <row r="3834" spans="1:1" s="48" customFormat="1">
      <c r="A3834" s="47"/>
    </row>
    <row r="3835" spans="1:1" s="48" customFormat="1">
      <c r="A3835" s="47"/>
    </row>
    <row r="3836" spans="1:1" s="48" customFormat="1">
      <c r="A3836" s="47"/>
    </row>
    <row r="3837" spans="1:1" s="48" customFormat="1">
      <c r="A3837" s="47"/>
    </row>
    <row r="3838" spans="1:1" s="48" customFormat="1">
      <c r="A3838" s="47"/>
    </row>
    <row r="3839" spans="1:1" s="48" customFormat="1">
      <c r="A3839" s="47"/>
    </row>
    <row r="3840" spans="1:1" s="48" customFormat="1">
      <c r="A3840" s="47"/>
    </row>
    <row r="3841" spans="1:1" s="48" customFormat="1">
      <c r="A3841" s="47"/>
    </row>
    <row r="3842" spans="1:1" s="48" customFormat="1">
      <c r="A3842" s="47"/>
    </row>
    <row r="3843" spans="1:1" s="48" customFormat="1">
      <c r="A3843" s="47"/>
    </row>
    <row r="3844" spans="1:1" s="48" customFormat="1">
      <c r="A3844" s="47"/>
    </row>
    <row r="3845" spans="1:1" s="48" customFormat="1">
      <c r="A3845" s="47"/>
    </row>
    <row r="3846" spans="1:1" s="48" customFormat="1">
      <c r="A3846" s="47"/>
    </row>
    <row r="3847" spans="1:1" s="48" customFormat="1">
      <c r="A3847" s="47"/>
    </row>
    <row r="3848" spans="1:1" s="48" customFormat="1">
      <c r="A3848" s="47"/>
    </row>
    <row r="3849" spans="1:1" s="48" customFormat="1">
      <c r="A3849" s="47"/>
    </row>
    <row r="3850" spans="1:1" s="48" customFormat="1">
      <c r="A3850" s="47"/>
    </row>
    <row r="3851" spans="1:1" s="48" customFormat="1">
      <c r="A3851" s="47"/>
    </row>
    <row r="3852" spans="1:1" s="48" customFormat="1">
      <c r="A3852" s="47"/>
    </row>
    <row r="3853" spans="1:1" s="48" customFormat="1">
      <c r="A3853" s="47"/>
    </row>
    <row r="3854" spans="1:1" s="48" customFormat="1">
      <c r="A3854" s="47"/>
    </row>
    <row r="3855" spans="1:1" s="48" customFormat="1">
      <c r="A3855" s="47"/>
    </row>
    <row r="3856" spans="1:1" s="48" customFormat="1">
      <c r="A3856" s="47"/>
    </row>
    <row r="3857" spans="1:1" s="48" customFormat="1">
      <c r="A3857" s="47"/>
    </row>
    <row r="3858" spans="1:1" s="48" customFormat="1">
      <c r="A3858" s="47"/>
    </row>
    <row r="3859" spans="1:1" s="48" customFormat="1">
      <c r="A3859" s="47"/>
    </row>
    <row r="3860" spans="1:1" s="48" customFormat="1">
      <c r="A3860" s="47"/>
    </row>
    <row r="3861" spans="1:1" s="48" customFormat="1">
      <c r="A3861" s="47"/>
    </row>
    <row r="3862" spans="1:1" s="48" customFormat="1">
      <c r="A3862" s="47"/>
    </row>
    <row r="3863" spans="1:1" s="48" customFormat="1">
      <c r="A3863" s="47"/>
    </row>
    <row r="3864" spans="1:1" s="48" customFormat="1">
      <c r="A3864" s="47"/>
    </row>
    <row r="3865" spans="1:1" s="48" customFormat="1">
      <c r="A3865" s="4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2" tint="-0.249977111117893"/>
  </sheetPr>
  <dimension ref="A1:D70"/>
  <sheetViews>
    <sheetView showGridLines="0" workbookViewId="0">
      <selection activeCell="B16" sqref="B16:D16"/>
    </sheetView>
  </sheetViews>
  <sheetFormatPr defaultColWidth="9.140625" defaultRowHeight="18.75"/>
  <cols>
    <col min="1" max="1" width="4" style="53" customWidth="1"/>
    <col min="2" max="2" width="2" style="63" bestFit="1" customWidth="1"/>
    <col min="3" max="3" width="2" style="62" customWidth="1"/>
    <col min="4" max="4" width="118.85546875" style="62" customWidth="1"/>
    <col min="5" max="5" width="2.140625" style="54" customWidth="1"/>
    <col min="6" max="16384" width="9.140625" style="54"/>
  </cols>
  <sheetData>
    <row r="1" spans="1:4" ht="9.75" customHeight="1">
      <c r="B1" s="235"/>
      <c r="C1" s="236"/>
      <c r="D1" s="237"/>
    </row>
    <row r="2" spans="1:4" ht="12.75" customHeight="1">
      <c r="B2" s="634">
        <f ca="1">NOW()</f>
        <v>43735.637566319441</v>
      </c>
      <c r="C2" s="634"/>
      <c r="D2" s="634"/>
    </row>
    <row r="3" spans="1:4">
      <c r="B3" s="235"/>
      <c r="C3" s="236"/>
      <c r="D3" s="236"/>
    </row>
    <row r="4" spans="1:4" ht="61.5" customHeight="1">
      <c r="B4" s="638" t="s">
        <v>979</v>
      </c>
      <c r="C4" s="638"/>
      <c r="D4" s="638"/>
    </row>
    <row r="5" spans="1:4" ht="15" customHeight="1">
      <c r="A5" s="221"/>
      <c r="B5" s="234"/>
      <c r="C5" s="238"/>
      <c r="D5" s="221"/>
    </row>
    <row r="6" spans="1:4" ht="15" customHeight="1">
      <c r="B6" s="235"/>
      <c r="C6" s="236"/>
      <c r="D6" s="239"/>
    </row>
    <row r="7" spans="1:4" ht="15.75">
      <c r="B7" s="645" t="s">
        <v>980</v>
      </c>
      <c r="C7" s="646"/>
      <c r="D7" s="647"/>
    </row>
    <row r="8" spans="1:4" ht="15.75">
      <c r="B8" s="240"/>
      <c r="C8" s="241" t="s">
        <v>836</v>
      </c>
      <c r="D8" s="242" t="s">
        <v>957</v>
      </c>
    </row>
    <row r="9" spans="1:4" ht="15.75">
      <c r="B9" s="241"/>
      <c r="C9" s="241" t="s">
        <v>836</v>
      </c>
      <c r="D9" s="243" t="s">
        <v>1103</v>
      </c>
    </row>
    <row r="10" spans="1:4" ht="31.5">
      <c r="B10" s="241"/>
      <c r="C10" s="241" t="s">
        <v>836</v>
      </c>
      <c r="D10" s="243" t="s">
        <v>1104</v>
      </c>
    </row>
    <row r="11" spans="1:4" ht="15.75">
      <c r="B11" s="241"/>
      <c r="C11" s="241" t="s">
        <v>836</v>
      </c>
      <c r="D11" s="243" t="s">
        <v>956</v>
      </c>
    </row>
    <row r="12" spans="1:4" ht="15.75">
      <c r="B12" s="241"/>
      <c r="C12" s="241" t="s">
        <v>836</v>
      </c>
      <c r="D12" s="243" t="s">
        <v>981</v>
      </c>
    </row>
    <row r="13" spans="1:4" ht="15.75">
      <c r="B13" s="244"/>
      <c r="C13" s="241" t="s">
        <v>836</v>
      </c>
      <c r="D13" s="243" t="s">
        <v>837</v>
      </c>
    </row>
    <row r="14" spans="1:4" ht="47.25">
      <c r="B14" s="244"/>
      <c r="C14" s="241" t="s">
        <v>836</v>
      </c>
      <c r="D14" s="243" t="s">
        <v>1107</v>
      </c>
    </row>
    <row r="15" spans="1:4" ht="15.75">
      <c r="B15" s="244"/>
      <c r="C15" s="244"/>
      <c r="D15" s="241"/>
    </row>
    <row r="16" spans="1:4" ht="15.75">
      <c r="B16" s="639" t="s">
        <v>838</v>
      </c>
      <c r="C16" s="640"/>
      <c r="D16" s="641"/>
    </row>
    <row r="17" spans="2:4" ht="15.75">
      <c r="B17" s="243"/>
      <c r="C17" s="241" t="s">
        <v>836</v>
      </c>
      <c r="D17" s="243" t="s">
        <v>1108</v>
      </c>
    </row>
    <row r="18" spans="2:4" ht="15.75" customHeight="1">
      <c r="B18" s="243"/>
      <c r="C18" s="241" t="s">
        <v>836</v>
      </c>
      <c r="D18" s="243" t="s">
        <v>1109</v>
      </c>
    </row>
    <row r="19" spans="2:4" ht="15.75">
      <c r="B19" s="243"/>
      <c r="C19" s="241" t="s">
        <v>836</v>
      </c>
      <c r="D19" s="243" t="s">
        <v>982</v>
      </c>
    </row>
    <row r="20" spans="2:4" ht="15.75">
      <c r="B20" s="243"/>
      <c r="C20" s="241" t="s">
        <v>836</v>
      </c>
      <c r="D20" s="243" t="s">
        <v>983</v>
      </c>
    </row>
    <row r="21" spans="2:4" ht="18" customHeight="1">
      <c r="B21" s="243"/>
      <c r="C21" s="241" t="s">
        <v>836</v>
      </c>
      <c r="D21" s="243" t="s">
        <v>1110</v>
      </c>
    </row>
    <row r="22" spans="2:4" ht="15.75">
      <c r="B22" s="243"/>
      <c r="C22" s="243"/>
      <c r="D22" s="243"/>
    </row>
    <row r="23" spans="2:4" ht="15.75">
      <c r="B23" s="639" t="s">
        <v>839</v>
      </c>
      <c r="C23" s="640"/>
      <c r="D23" s="641"/>
    </row>
    <row r="24" spans="2:4" ht="15.75">
      <c r="B24" s="245"/>
      <c r="C24" s="241" t="s">
        <v>836</v>
      </c>
      <c r="D24" s="246" t="s">
        <v>1114</v>
      </c>
    </row>
    <row r="25" spans="2:4" ht="6.75" customHeight="1">
      <c r="B25" s="245"/>
      <c r="C25" s="241"/>
      <c r="D25" s="246"/>
    </row>
    <row r="26" spans="2:4" ht="15.75">
      <c r="B26" s="245"/>
      <c r="C26" s="247" t="s">
        <v>984</v>
      </c>
      <c r="D26" s="245"/>
    </row>
    <row r="27" spans="2:4" ht="48.75" customHeight="1">
      <c r="B27" s="245"/>
      <c r="C27" s="241" t="s">
        <v>836</v>
      </c>
      <c r="D27" s="243" t="s">
        <v>1112</v>
      </c>
    </row>
    <row r="28" spans="2:4" ht="15.75">
      <c r="B28" s="245"/>
      <c r="C28" s="241" t="s">
        <v>836</v>
      </c>
      <c r="D28" s="243" t="s">
        <v>1126</v>
      </c>
    </row>
    <row r="29" spans="2:4" ht="78.75">
      <c r="B29" s="243"/>
      <c r="C29" s="241" t="s">
        <v>836</v>
      </c>
      <c r="D29" s="243" t="s">
        <v>1113</v>
      </c>
    </row>
    <row r="30" spans="2:4" ht="6.75" customHeight="1">
      <c r="B30" s="243"/>
      <c r="C30" s="241"/>
      <c r="D30" s="243"/>
    </row>
    <row r="31" spans="2:4" ht="15.75">
      <c r="B31" s="245"/>
      <c r="C31" s="247" t="s">
        <v>985</v>
      </c>
      <c r="D31" s="245"/>
    </row>
    <row r="32" spans="2:4" ht="33" customHeight="1">
      <c r="B32" s="243"/>
      <c r="C32" s="241" t="s">
        <v>836</v>
      </c>
      <c r="D32" s="243" t="s">
        <v>986</v>
      </c>
    </row>
    <row r="33" spans="2:4" ht="6.75" customHeight="1">
      <c r="B33" s="243"/>
      <c r="C33" s="241"/>
      <c r="D33" s="243"/>
    </row>
    <row r="34" spans="2:4" ht="15.75">
      <c r="B34" s="243"/>
      <c r="C34" s="247" t="s">
        <v>987</v>
      </c>
      <c r="D34" s="248"/>
    </row>
    <row r="35" spans="2:4" ht="15.75">
      <c r="B35" s="243"/>
      <c r="C35" s="241" t="s">
        <v>836</v>
      </c>
      <c r="D35" s="243" t="s">
        <v>988</v>
      </c>
    </row>
    <row r="36" spans="2:4" ht="15.75">
      <c r="B36" s="243"/>
      <c r="C36" s="241"/>
      <c r="D36" s="243"/>
    </row>
    <row r="37" spans="2:4" ht="15.75">
      <c r="B37" s="639" t="s">
        <v>840</v>
      </c>
      <c r="C37" s="640"/>
      <c r="D37" s="641"/>
    </row>
    <row r="38" spans="2:4" ht="15.75">
      <c r="B38" s="245"/>
      <c r="C38" s="241" t="s">
        <v>836</v>
      </c>
      <c r="D38" s="246" t="s">
        <v>1114</v>
      </c>
    </row>
    <row r="39" spans="2:4" ht="15.75">
      <c r="B39" s="243"/>
      <c r="C39" s="241" t="s">
        <v>836</v>
      </c>
      <c r="D39" s="243" t="s">
        <v>1116</v>
      </c>
    </row>
    <row r="40" spans="2:4" ht="63">
      <c r="B40" s="243"/>
      <c r="C40" s="241" t="s">
        <v>836</v>
      </c>
      <c r="D40" s="243" t="s">
        <v>1115</v>
      </c>
    </row>
    <row r="41" spans="2:4" ht="15.75">
      <c r="B41" s="243"/>
      <c r="C41" s="241" t="s">
        <v>836</v>
      </c>
      <c r="D41" s="243" t="s">
        <v>1117</v>
      </c>
    </row>
    <row r="42" spans="2:4" ht="15.75">
      <c r="B42" s="243"/>
      <c r="C42" s="241" t="s">
        <v>836</v>
      </c>
      <c r="D42" s="243" t="s">
        <v>1118</v>
      </c>
    </row>
    <row r="43" spans="2:4" ht="15.75">
      <c r="B43" s="243"/>
      <c r="C43" s="241" t="s">
        <v>836</v>
      </c>
      <c r="D43" s="243" t="s">
        <v>989</v>
      </c>
    </row>
    <row r="44" spans="2:4" ht="31.5">
      <c r="B44" s="243"/>
      <c r="C44" s="241" t="s">
        <v>836</v>
      </c>
      <c r="D44" s="243" t="s">
        <v>1119</v>
      </c>
    </row>
    <row r="45" spans="2:4" ht="15.75">
      <c r="B45" s="243"/>
      <c r="C45" s="241"/>
      <c r="D45" s="246"/>
    </row>
    <row r="46" spans="2:4" ht="15.75">
      <c r="B46" s="642" t="s">
        <v>1101</v>
      </c>
      <c r="C46" s="643"/>
      <c r="D46" s="644"/>
    </row>
    <row r="47" spans="2:4" ht="15.75">
      <c r="B47" s="249"/>
      <c r="C47" s="241" t="s">
        <v>836</v>
      </c>
      <c r="D47" s="246" t="s">
        <v>1114</v>
      </c>
    </row>
    <row r="48" spans="2:4" ht="31.5">
      <c r="B48" s="243"/>
      <c r="C48" s="241" t="s">
        <v>836</v>
      </c>
      <c r="D48" s="243" t="s">
        <v>990</v>
      </c>
    </row>
    <row r="49" spans="2:4" ht="31.5">
      <c r="B49" s="243"/>
      <c r="C49" s="241" t="s">
        <v>836</v>
      </c>
      <c r="D49" s="243" t="s">
        <v>1121</v>
      </c>
    </row>
    <row r="50" spans="2:4" ht="47.25">
      <c r="B50" s="243"/>
      <c r="C50" s="241" t="s">
        <v>836</v>
      </c>
      <c r="D50" s="243" t="s">
        <v>1122</v>
      </c>
    </row>
    <row r="51" spans="2:4" ht="15.75">
      <c r="B51" s="243"/>
      <c r="C51" s="241" t="s">
        <v>836</v>
      </c>
      <c r="D51" s="243" t="s">
        <v>1120</v>
      </c>
    </row>
    <row r="52" spans="2:4" ht="15.75">
      <c r="B52" s="250"/>
      <c r="C52" s="250"/>
      <c r="D52" s="243"/>
    </row>
    <row r="53" spans="2:4" ht="15.75">
      <c r="B53" s="635" t="s">
        <v>958</v>
      </c>
      <c r="C53" s="636"/>
      <c r="D53" s="637"/>
    </row>
    <row r="54" spans="2:4" ht="31.5">
      <c r="B54" s="243"/>
      <c r="C54" s="241" t="s">
        <v>836</v>
      </c>
      <c r="D54" s="243" t="s">
        <v>1123</v>
      </c>
    </row>
    <row r="55" spans="2:4" ht="15.75">
      <c r="B55" s="249"/>
      <c r="C55" s="241" t="s">
        <v>836</v>
      </c>
      <c r="D55" s="243" t="s">
        <v>991</v>
      </c>
    </row>
    <row r="56" spans="2:4" ht="15.75">
      <c r="B56" s="243"/>
      <c r="C56" s="241"/>
      <c r="D56" s="243"/>
    </row>
    <row r="57" spans="2:4" ht="15.75">
      <c r="B57" s="635" t="s">
        <v>1102</v>
      </c>
      <c r="C57" s="636"/>
      <c r="D57" s="637"/>
    </row>
    <row r="58" spans="2:4" ht="31.5">
      <c r="B58" s="243"/>
      <c r="C58" s="241" t="s">
        <v>836</v>
      </c>
      <c r="D58" s="243" t="s">
        <v>1123</v>
      </c>
    </row>
    <row r="59" spans="2:4" ht="15.75">
      <c r="B59" s="243"/>
      <c r="C59" s="241" t="s">
        <v>836</v>
      </c>
      <c r="D59" s="243" t="s">
        <v>991</v>
      </c>
    </row>
    <row r="60" spans="2:4" ht="15.75">
      <c r="B60" s="243"/>
      <c r="C60" s="241"/>
      <c r="D60" s="243"/>
    </row>
    <row r="61" spans="2:4" ht="15.75">
      <c r="B61" s="639" t="s">
        <v>953</v>
      </c>
      <c r="C61" s="640"/>
      <c r="D61" s="641"/>
    </row>
    <row r="62" spans="2:4" ht="15.75" customHeight="1">
      <c r="B62" s="243"/>
      <c r="C62" s="241" t="s">
        <v>836</v>
      </c>
      <c r="D62" s="243" t="s">
        <v>1124</v>
      </c>
    </row>
    <row r="63" spans="2:4" ht="15.75">
      <c r="B63" s="245"/>
      <c r="C63" s="241" t="s">
        <v>836</v>
      </c>
      <c r="D63" s="243" t="s">
        <v>991</v>
      </c>
    </row>
    <row r="64" spans="2:4" ht="15.75">
      <c r="B64" s="243"/>
      <c r="C64" s="241"/>
      <c r="D64" s="243"/>
    </row>
    <row r="65" spans="2:4" ht="15.75">
      <c r="B65" s="635" t="s">
        <v>954</v>
      </c>
      <c r="C65" s="636"/>
      <c r="D65" s="637"/>
    </row>
    <row r="66" spans="2:4" ht="31.5">
      <c r="B66" s="243"/>
      <c r="C66" s="241" t="s">
        <v>836</v>
      </c>
      <c r="D66" s="243" t="s">
        <v>1125</v>
      </c>
    </row>
    <row r="67" spans="2:4" ht="15.75">
      <c r="B67" s="74"/>
      <c r="C67" s="241" t="s">
        <v>836</v>
      </c>
      <c r="D67" s="243" t="s">
        <v>991</v>
      </c>
    </row>
    <row r="68" spans="2:4" ht="12.75">
      <c r="B68" s="54"/>
      <c r="C68" s="54"/>
      <c r="D68" s="54"/>
    </row>
    <row r="69" spans="2:4" ht="12.75">
      <c r="B69" s="54"/>
      <c r="C69" s="54"/>
      <c r="D69" s="54"/>
    </row>
    <row r="70" spans="2:4" ht="12.75">
      <c r="B70" s="54"/>
      <c r="C70" s="54"/>
      <c r="D70" s="54"/>
    </row>
  </sheetData>
  <sheetProtection algorithmName="SHA-512" hashValue="An0mbqqbOvGctNX7j19YuzN16k6zLN7OD1PI0teTedDksNb1d+yC/qrYwv/FffT0BY5E2jA3gR6Vvh54zc7qRw==" saltValue="v3a3RuBgNX2cDpN5d1HHAQ==" spinCount="100000" sheet="1" selectLockedCells="1"/>
  <mergeCells count="11">
    <mergeCell ref="B2:D2"/>
    <mergeCell ref="B65:D65"/>
    <mergeCell ref="B4:D4"/>
    <mergeCell ref="B16:D16"/>
    <mergeCell ref="B46:D46"/>
    <mergeCell ref="B53:D53"/>
    <mergeCell ref="B61:D61"/>
    <mergeCell ref="B23:D23"/>
    <mergeCell ref="B37:D37"/>
    <mergeCell ref="B57:D57"/>
    <mergeCell ref="B7:D7"/>
  </mergeCells>
  <hyperlinks>
    <hyperlink ref="B16" location="'School Info'!A1" display="School Info Tab" xr:uid="{00000000-0004-0000-0100-000000000000}"/>
    <hyperlink ref="B46" location="Assumption!A1" display="Assumptions Tab" xr:uid="{00000000-0004-0000-0100-000002000000}"/>
    <hyperlink ref="B53" location="'5 YR Budget'!A1" display="5 YR Budget Tab" xr:uid="{00000000-0004-0000-0100-000003000000}"/>
    <hyperlink ref="B61" location="Personnel!A1" display="Personnel Tab" xr:uid="{00000000-0004-0000-0100-000004000000}"/>
    <hyperlink ref="B65" location="'Cash Flow'!A1" display="Cash Flow Tab" xr:uid="{00000000-0004-0000-0100-000006000000}"/>
    <hyperlink ref="B61:D61" location="SOF!A1" display="SOF Tab" xr:uid="{00000000-0004-0000-0100-000008000000}"/>
    <hyperlink ref="B65:D65" location="'Payment Formula Example'!A1" display="Payment Formula with Example Tab" xr:uid="{00000000-0004-0000-0100-00000A000000}"/>
    <hyperlink ref="B23" location="Enrollment!A1" display="Enrollment Tab" xr:uid="{32565CA3-48D8-4FEE-8805-36D8843ADF49}"/>
    <hyperlink ref="B37" location="Personnel!A1" display="Personnel Tab" xr:uid="{30124505-D9A9-416C-8F34-517FEF47E955}"/>
    <hyperlink ref="B57" location="'Financial Plan Workbook Summary'!A1" display="Financial Plan Workbook Summary" xr:uid="{B8CC5E14-619A-4A5B-A341-7D9E6A6CF444}"/>
    <hyperlink ref="B53:D53" location="Budget!A1" display="Budget Tab" xr:uid="{83B140FD-7779-4960-8A0C-04B2894AA58F}"/>
    <hyperlink ref="B57:D57" location="'Financial Plan Workbook Summary'!A1" display="Financial Plan Workbook Summary Tab" xr:uid="{26AEC19E-3297-4C1A-8B65-5D47379B6DD3}"/>
    <hyperlink ref="B46:D46" location="'Start-Up, Y1, &amp; Assumptions'!A1" display="Start-Up, Y1, &amp; Assumptions Tab" xr:uid="{43BCB25C-D2D9-42D4-8340-C752B125EAD5}"/>
  </hyperlinks>
  <printOptions horizontalCentered="1"/>
  <pageMargins left="0.5" right="0.5" top="0.75" bottom="0.5" header="0.5" footer="0.5"/>
  <pageSetup scale="75" orientation="portrait" r:id="rId1"/>
  <headerFooter alignWithMargins="0">
    <oddFooter>Page &amp;P of &amp;N</oddFooter>
  </headerFooter>
  <rowBreaks count="1" manualBreakCount="1">
    <brk id="4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00"/>
  </sheetPr>
  <dimension ref="A1:A2"/>
  <sheetViews>
    <sheetView workbookViewId="0"/>
  </sheetViews>
  <sheetFormatPr defaultRowHeight="12.75"/>
  <sheetData>
    <row r="1" spans="1:1">
      <c r="A1" s="73" t="s">
        <v>974</v>
      </c>
    </row>
    <row r="2" spans="1:1">
      <c r="A2" s="73" t="s">
        <v>975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15BE-5926-470D-8DC5-147FEC6E42A1}">
  <sheetPr>
    <tabColor rgb="FF006600"/>
  </sheetPr>
  <dimension ref="C2:J15"/>
  <sheetViews>
    <sheetView showGridLines="0" tabSelected="1" topLeftCell="A4" workbookViewId="0">
      <selection activeCell="C4" sqref="C4:E4"/>
    </sheetView>
  </sheetViews>
  <sheetFormatPr defaultRowHeight="12.75"/>
  <cols>
    <col min="1" max="2" width="1.5703125" style="108" customWidth="1"/>
    <col min="3" max="3" width="32.140625" style="108" customWidth="1"/>
    <col min="4" max="4" width="18.5703125" style="108" customWidth="1"/>
    <col min="5" max="5" width="36.42578125" style="108" customWidth="1"/>
    <col min="6" max="6" width="2.140625" style="108" customWidth="1"/>
    <col min="7" max="7" width="6.85546875" style="108" customWidth="1"/>
    <col min="8" max="9" width="9.140625" style="108"/>
    <col min="10" max="10" width="11.140625" style="108" hidden="1" customWidth="1"/>
    <col min="11" max="16384" width="9.140625" style="108"/>
  </cols>
  <sheetData>
    <row r="2" spans="3:10" ht="15">
      <c r="C2" s="251">
        <f ca="1">NOW()</f>
        <v>43735.637566319441</v>
      </c>
    </row>
    <row r="3" spans="3:10" ht="6" customHeight="1" thickBot="1">
      <c r="I3" s="252"/>
    </row>
    <row r="4" spans="3:10" ht="45" customHeight="1">
      <c r="C4" s="652" t="s">
        <v>992</v>
      </c>
      <c r="D4" s="653"/>
      <c r="E4" s="654"/>
      <c r="I4" s="252"/>
    </row>
    <row r="5" spans="3:10" ht="21.75" thickBot="1">
      <c r="C5" s="655" t="s">
        <v>1019</v>
      </c>
      <c r="D5" s="656"/>
      <c r="E5" s="657"/>
    </row>
    <row r="6" spans="3:10" ht="15.75">
      <c r="C6" s="264"/>
      <c r="D6" s="265"/>
      <c r="E6" s="266"/>
      <c r="J6" s="253" t="s">
        <v>974</v>
      </c>
    </row>
    <row r="7" spans="3:10" ht="17.100000000000001" customHeight="1">
      <c r="C7" s="254" t="s">
        <v>841</v>
      </c>
      <c r="D7" s="650"/>
      <c r="E7" s="651"/>
      <c r="J7" s="253" t="s">
        <v>975</v>
      </c>
    </row>
    <row r="8" spans="3:10" ht="17.100000000000001" customHeight="1">
      <c r="C8" s="254" t="s">
        <v>842</v>
      </c>
      <c r="D8" s="648"/>
      <c r="E8" s="649"/>
      <c r="J8" s="255"/>
    </row>
    <row r="9" spans="3:10" ht="17.100000000000001" customHeight="1">
      <c r="C9" s="254" t="s">
        <v>843</v>
      </c>
      <c r="D9" s="650"/>
      <c r="E9" s="651"/>
      <c r="J9" s="255"/>
    </row>
    <row r="10" spans="3:10" ht="15.75">
      <c r="C10" s="256"/>
      <c r="D10" s="261"/>
      <c r="E10" s="267"/>
      <c r="J10" s="255"/>
    </row>
    <row r="11" spans="3:10" ht="17.100000000000001" customHeight="1">
      <c r="C11" s="257" t="s">
        <v>1020</v>
      </c>
      <c r="D11" s="262"/>
      <c r="E11" s="269" t="s">
        <v>1130</v>
      </c>
    </row>
    <row r="12" spans="3:10" ht="17.100000000000001" customHeight="1">
      <c r="C12" s="258" t="s">
        <v>844</v>
      </c>
      <c r="D12" s="262"/>
      <c r="E12" s="269" t="s">
        <v>1130</v>
      </c>
    </row>
    <row r="13" spans="3:10" ht="17.100000000000001" customHeight="1">
      <c r="C13" s="258" t="s">
        <v>973</v>
      </c>
      <c r="D13" s="263"/>
      <c r="E13" s="269" t="s">
        <v>1128</v>
      </c>
    </row>
    <row r="14" spans="3:10" ht="17.100000000000001" customHeight="1" thickBot="1">
      <c r="C14" s="259" t="s">
        <v>976</v>
      </c>
      <c r="D14" s="268"/>
      <c r="E14" s="270" t="s">
        <v>1129</v>
      </c>
    </row>
    <row r="15" spans="3:10">
      <c r="C15" s="260"/>
    </row>
  </sheetData>
  <sheetProtection algorithmName="SHA-512" hashValue="YtGcVhlSy9lRPq07OsbFiyHEI29fkARHJAbEvlpJXMNrZo+L7ude8231Nz2C/cicCXW6O/f4rj82CVFPNsnv4A==" saltValue="BG7OeySIBETxrSsniytDOA==" spinCount="100000" sheet="1" objects="1" scenarios="1" selectLockedCells="1"/>
  <mergeCells count="5">
    <mergeCell ref="D8:E8"/>
    <mergeCell ref="D9:E9"/>
    <mergeCell ref="C4:E4"/>
    <mergeCell ref="C5:E5"/>
    <mergeCell ref="D7:E7"/>
  </mergeCells>
  <dataValidations count="1">
    <dataValidation type="list" allowBlank="1" showInputMessage="1" showErrorMessage="1" sqref="D13" xr:uid="{0E980F1A-5AC7-46C2-8BD1-7BAE6D6EC0AC}">
      <formula1>$J$6:$J$7</formula1>
    </dataValidation>
  </dataValidations>
  <pageMargins left="0.7" right="0.7" top="0.75" bottom="0.75" header="0.3" footer="0.3"/>
  <pageSetup orientation="portrait" r:id="rId1"/>
  <headerFooter>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6600"/>
  </sheetPr>
  <dimension ref="A1:AM136"/>
  <sheetViews>
    <sheetView workbookViewId="0">
      <selection activeCell="C77" sqref="C77"/>
    </sheetView>
  </sheetViews>
  <sheetFormatPr defaultColWidth="8.85546875" defaultRowHeight="12.75"/>
  <cols>
    <col min="1" max="1" width="3.28515625" style="108" customWidth="1"/>
    <col min="2" max="2" width="55.28515625" style="108" customWidth="1"/>
    <col min="3" max="12" width="15.42578125" style="108" customWidth="1"/>
    <col min="13" max="13" width="2.85546875" style="273" customWidth="1"/>
    <col min="14" max="39" width="8.85546875" style="273"/>
    <col min="40" max="16384" width="8.85546875" style="108"/>
  </cols>
  <sheetData>
    <row r="1" spans="1:12" ht="16.5" customHeight="1">
      <c r="A1" s="271"/>
      <c r="B1" s="272"/>
      <c r="C1" s="272"/>
      <c r="D1" s="272"/>
      <c r="E1" s="272"/>
      <c r="F1" s="272"/>
      <c r="G1" s="272"/>
      <c r="H1" s="272"/>
      <c r="I1" s="272"/>
      <c r="J1" s="272"/>
      <c r="K1" s="272"/>
      <c r="L1" s="272"/>
    </row>
    <row r="2" spans="1:12" ht="15">
      <c r="A2" s="273"/>
      <c r="B2" s="251">
        <f ca="1">NOW()</f>
        <v>43735.637566319441</v>
      </c>
      <c r="C2" s="272"/>
      <c r="D2" s="272"/>
      <c r="E2" s="272"/>
      <c r="F2" s="272"/>
      <c r="G2" s="272"/>
      <c r="H2" s="272"/>
      <c r="I2" s="272"/>
      <c r="J2" s="272"/>
      <c r="K2" s="272"/>
      <c r="L2" s="272"/>
    </row>
    <row r="3" spans="1:12" ht="6" customHeight="1">
      <c r="A3" s="273"/>
      <c r="B3" s="274"/>
      <c r="C3" s="274"/>
      <c r="D3" s="274"/>
      <c r="E3" s="274"/>
      <c r="F3" s="274"/>
      <c r="G3" s="274"/>
      <c r="H3" s="274"/>
      <c r="I3" s="274"/>
      <c r="J3" s="274"/>
      <c r="K3" s="274"/>
      <c r="L3" s="274"/>
    </row>
    <row r="4" spans="1:12" ht="22.5">
      <c r="A4" s="273"/>
      <c r="B4" s="658" t="str">
        <f>X_School_Name</f>
        <v>Proposed Charter School Name</v>
      </c>
      <c r="C4" s="659"/>
      <c r="D4" s="659"/>
      <c r="E4" s="659"/>
      <c r="F4" s="659"/>
      <c r="G4" s="659"/>
      <c r="H4" s="659"/>
      <c r="I4" s="659"/>
      <c r="J4" s="659"/>
      <c r="K4" s="659"/>
      <c r="L4" s="659"/>
    </row>
    <row r="5" spans="1:12" ht="21">
      <c r="A5" s="273"/>
      <c r="B5" s="660" t="s">
        <v>1013</v>
      </c>
      <c r="C5" s="661"/>
      <c r="D5" s="661"/>
      <c r="E5" s="661"/>
      <c r="F5" s="661"/>
      <c r="G5" s="661"/>
      <c r="H5" s="661"/>
      <c r="I5" s="661"/>
      <c r="J5" s="661"/>
      <c r="K5" s="661"/>
      <c r="L5" s="661"/>
    </row>
    <row r="6" spans="1:12" ht="16.5" thickBot="1">
      <c r="A6" s="273"/>
      <c r="B6" s="275"/>
      <c r="C6" s="276"/>
      <c r="D6" s="277"/>
      <c r="E6" s="277"/>
      <c r="F6" s="277"/>
      <c r="G6" s="273"/>
      <c r="H6" s="273"/>
      <c r="I6" s="273"/>
      <c r="J6" s="273"/>
      <c r="K6" s="273"/>
      <c r="L6" s="273"/>
    </row>
    <row r="7" spans="1:12" ht="16.5" customHeight="1">
      <c r="A7" s="273"/>
      <c r="B7" s="278"/>
      <c r="C7" s="279" t="s">
        <v>847</v>
      </c>
      <c r="D7" s="280" t="s">
        <v>848</v>
      </c>
      <c r="E7" s="280" t="s">
        <v>849</v>
      </c>
      <c r="F7" s="280" t="s">
        <v>850</v>
      </c>
      <c r="G7" s="281" t="s">
        <v>851</v>
      </c>
      <c r="I7" s="273"/>
      <c r="J7" s="273"/>
      <c r="K7" s="273"/>
      <c r="L7" s="273"/>
    </row>
    <row r="8" spans="1:12" ht="19.5" thickBot="1">
      <c r="A8" s="273"/>
      <c r="B8" s="282" t="s">
        <v>1017</v>
      </c>
      <c r="C8" s="283">
        <f>'School Info'!D12</f>
        <v>0</v>
      </c>
      <c r="D8" s="284">
        <f>C8+1</f>
        <v>1</v>
      </c>
      <c r="E8" s="284">
        <f>D8+1</f>
        <v>2</v>
      </c>
      <c r="F8" s="284">
        <f>E8+1</f>
        <v>3</v>
      </c>
      <c r="G8" s="285">
        <f>F8+1</f>
        <v>4</v>
      </c>
      <c r="H8" s="273"/>
      <c r="I8" s="273"/>
      <c r="J8" s="273"/>
      <c r="K8" s="273"/>
      <c r="L8" s="273"/>
    </row>
    <row r="9" spans="1:12" ht="33" customHeight="1">
      <c r="A9" s="286"/>
      <c r="B9" s="287" t="s">
        <v>955</v>
      </c>
      <c r="C9" s="103"/>
      <c r="D9" s="103"/>
      <c r="E9" s="103"/>
      <c r="F9" s="103"/>
      <c r="G9" s="104"/>
      <c r="H9" s="273"/>
      <c r="I9" s="286"/>
      <c r="J9" s="286"/>
      <c r="K9" s="286"/>
      <c r="L9" s="286"/>
    </row>
    <row r="10" spans="1:12" ht="16.5" customHeight="1">
      <c r="A10" s="286"/>
      <c r="B10" s="288" t="s">
        <v>832</v>
      </c>
      <c r="C10" s="83"/>
      <c r="D10" s="83"/>
      <c r="E10" s="83"/>
      <c r="F10" s="83"/>
      <c r="G10" s="94"/>
      <c r="H10" s="273"/>
      <c r="I10" s="286"/>
      <c r="J10" s="286"/>
      <c r="K10" s="286"/>
      <c r="L10" s="286"/>
    </row>
    <row r="11" spans="1:12" ht="16.5" customHeight="1">
      <c r="A11" s="286"/>
      <c r="B11" s="288" t="s">
        <v>831</v>
      </c>
      <c r="C11" s="83"/>
      <c r="D11" s="83"/>
      <c r="E11" s="83"/>
      <c r="F11" s="83"/>
      <c r="G11" s="94"/>
      <c r="H11" s="273"/>
      <c r="I11" s="286"/>
      <c r="J11" s="286"/>
      <c r="K11" s="286"/>
      <c r="L11" s="286"/>
    </row>
    <row r="12" spans="1:12" ht="16.5" customHeight="1">
      <c r="A12" s="286"/>
      <c r="B12" s="288" t="s">
        <v>830</v>
      </c>
      <c r="C12" s="83"/>
      <c r="D12" s="83"/>
      <c r="E12" s="83"/>
      <c r="F12" s="83"/>
      <c r="G12" s="94"/>
      <c r="H12" s="273"/>
      <c r="I12" s="286"/>
      <c r="J12" s="286"/>
      <c r="K12" s="286"/>
      <c r="L12" s="286"/>
    </row>
    <row r="13" spans="1:12" ht="16.5" customHeight="1">
      <c r="A13" s="286"/>
      <c r="B13" s="288" t="s">
        <v>829</v>
      </c>
      <c r="C13" s="83"/>
      <c r="D13" s="83"/>
      <c r="E13" s="83"/>
      <c r="F13" s="83"/>
      <c r="G13" s="94"/>
      <c r="H13" s="273"/>
      <c r="I13" s="286"/>
      <c r="J13" s="286"/>
      <c r="K13" s="286"/>
      <c r="L13" s="286"/>
    </row>
    <row r="14" spans="1:12" ht="16.5" customHeight="1">
      <c r="A14" s="286"/>
      <c r="B14" s="288" t="s">
        <v>828</v>
      </c>
      <c r="C14" s="83"/>
      <c r="D14" s="83"/>
      <c r="E14" s="83"/>
      <c r="F14" s="83"/>
      <c r="G14" s="94"/>
      <c r="H14" s="273"/>
      <c r="I14" s="286"/>
      <c r="J14" s="286"/>
      <c r="K14" s="286"/>
      <c r="L14" s="286"/>
    </row>
    <row r="15" spans="1:12" ht="16.5" customHeight="1">
      <c r="A15" s="286"/>
      <c r="B15" s="288" t="s">
        <v>827</v>
      </c>
      <c r="C15" s="83"/>
      <c r="D15" s="83"/>
      <c r="E15" s="83"/>
      <c r="F15" s="83"/>
      <c r="G15" s="94"/>
      <c r="H15" s="273"/>
      <c r="I15" s="286"/>
      <c r="J15" s="286"/>
      <c r="K15" s="286"/>
      <c r="L15" s="286"/>
    </row>
    <row r="16" spans="1:12" ht="16.5" customHeight="1">
      <c r="A16" s="286"/>
      <c r="B16" s="288" t="s">
        <v>826</v>
      </c>
      <c r="C16" s="83"/>
      <c r="D16" s="83"/>
      <c r="E16" s="83"/>
      <c r="F16" s="83"/>
      <c r="G16" s="94"/>
      <c r="H16" s="273"/>
      <c r="I16" s="286"/>
      <c r="J16" s="286"/>
      <c r="K16" s="286"/>
      <c r="L16" s="286"/>
    </row>
    <row r="17" spans="1:39" ht="16.5" customHeight="1">
      <c r="A17" s="286"/>
      <c r="B17" s="288" t="s">
        <v>825</v>
      </c>
      <c r="C17" s="83"/>
      <c r="D17" s="83"/>
      <c r="E17" s="83"/>
      <c r="F17" s="83"/>
      <c r="G17" s="94"/>
      <c r="H17" s="273"/>
      <c r="I17" s="286"/>
      <c r="J17" s="286"/>
      <c r="K17" s="286"/>
      <c r="L17" s="286"/>
    </row>
    <row r="18" spans="1:39" ht="16.5" customHeight="1">
      <c r="A18" s="286"/>
      <c r="B18" s="288" t="s">
        <v>824</v>
      </c>
      <c r="C18" s="83"/>
      <c r="D18" s="83"/>
      <c r="E18" s="83"/>
      <c r="F18" s="83"/>
      <c r="G18" s="94"/>
      <c r="H18" s="273"/>
      <c r="I18" s="286"/>
      <c r="J18" s="286"/>
      <c r="K18" s="286"/>
      <c r="L18" s="286"/>
    </row>
    <row r="19" spans="1:39" ht="16.5" customHeight="1">
      <c r="A19" s="286"/>
      <c r="B19" s="288" t="s">
        <v>823</v>
      </c>
      <c r="C19" s="83"/>
      <c r="D19" s="83"/>
      <c r="E19" s="83"/>
      <c r="F19" s="83"/>
      <c r="G19" s="94"/>
      <c r="H19" s="273"/>
      <c r="I19" s="286"/>
      <c r="J19" s="286"/>
      <c r="K19" s="286"/>
      <c r="L19" s="286"/>
    </row>
    <row r="20" spans="1:39" ht="16.5" customHeight="1">
      <c r="A20" s="286"/>
      <c r="B20" s="288" t="s">
        <v>822</v>
      </c>
      <c r="C20" s="83"/>
      <c r="D20" s="83"/>
      <c r="E20" s="83"/>
      <c r="F20" s="83"/>
      <c r="G20" s="94"/>
      <c r="H20" s="273"/>
      <c r="I20" s="286"/>
      <c r="J20" s="286"/>
      <c r="K20" s="286"/>
      <c r="L20" s="286"/>
    </row>
    <row r="21" spans="1:39" ht="16.5" customHeight="1">
      <c r="A21" s="286"/>
      <c r="B21" s="288" t="s">
        <v>821</v>
      </c>
      <c r="C21" s="83"/>
      <c r="D21" s="83"/>
      <c r="E21" s="83"/>
      <c r="F21" s="83"/>
      <c r="G21" s="94"/>
      <c r="H21" s="273"/>
      <c r="I21" s="286"/>
      <c r="J21" s="286"/>
      <c r="K21" s="286"/>
      <c r="L21" s="286"/>
    </row>
    <row r="22" spans="1:39" ht="16.5" customHeight="1">
      <c r="A22" s="286"/>
      <c r="B22" s="288" t="s">
        <v>820</v>
      </c>
      <c r="C22" s="83"/>
      <c r="D22" s="83"/>
      <c r="E22" s="83"/>
      <c r="F22" s="83"/>
      <c r="G22" s="94"/>
      <c r="H22" s="273"/>
      <c r="I22" s="286"/>
      <c r="J22" s="286"/>
      <c r="K22" s="286"/>
      <c r="L22" s="286"/>
    </row>
    <row r="23" spans="1:39" s="295" customFormat="1" ht="15">
      <c r="A23" s="289"/>
      <c r="B23" s="290"/>
      <c r="C23" s="291"/>
      <c r="D23" s="292"/>
      <c r="E23" s="292"/>
      <c r="F23" s="292"/>
      <c r="G23" s="293"/>
      <c r="H23" s="294"/>
      <c r="I23" s="289"/>
      <c r="J23" s="289"/>
      <c r="K23" s="289"/>
      <c r="L23" s="289"/>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row>
    <row r="24" spans="1:39" s="295" customFormat="1" ht="15">
      <c r="A24" s="289"/>
      <c r="B24" s="296" t="s">
        <v>819</v>
      </c>
      <c r="C24" s="297">
        <f>SUM(C9:C22)</f>
        <v>0</v>
      </c>
      <c r="D24" s="297">
        <f>SUM(D9:D22)</f>
        <v>0</v>
      </c>
      <c r="E24" s="297">
        <f t="shared" ref="E24:G24" si="0">SUM(E9:E22)</f>
        <v>0</v>
      </c>
      <c r="F24" s="297">
        <f t="shared" si="0"/>
        <v>0</v>
      </c>
      <c r="G24" s="298">
        <f t="shared" si="0"/>
        <v>0</v>
      </c>
      <c r="H24" s="294"/>
      <c r="J24" s="289"/>
      <c r="K24" s="289"/>
      <c r="L24" s="289"/>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39" s="295" customFormat="1" ht="15">
      <c r="A25" s="289"/>
      <c r="B25" s="296" t="s">
        <v>128</v>
      </c>
      <c r="C25" s="297">
        <f>SUM(C19:C22)</f>
        <v>0</v>
      </c>
      <c r="D25" s="297">
        <f>SUM(D19:D22)</f>
        <v>0</v>
      </c>
      <c r="E25" s="297">
        <f t="shared" ref="E25:G25" si="1">SUM(E19:E22)</f>
        <v>0</v>
      </c>
      <c r="F25" s="297">
        <f t="shared" si="1"/>
        <v>0</v>
      </c>
      <c r="G25" s="298">
        <f t="shared" si="1"/>
        <v>0</v>
      </c>
      <c r="H25" s="294"/>
      <c r="I25" s="289"/>
      <c r="J25" s="289"/>
      <c r="K25" s="289"/>
      <c r="L25" s="289"/>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39" s="295" customFormat="1" ht="15">
      <c r="A26" s="289"/>
      <c r="B26" s="296"/>
      <c r="C26" s="299"/>
      <c r="D26" s="299"/>
      <c r="E26" s="299"/>
      <c r="F26" s="299"/>
      <c r="G26" s="300"/>
      <c r="H26" s="294"/>
      <c r="I26" s="289"/>
      <c r="J26" s="289"/>
      <c r="K26" s="289"/>
      <c r="L26" s="289"/>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39" s="295" customFormat="1" ht="15">
      <c r="A27" s="289"/>
      <c r="B27" s="296" t="s">
        <v>1127</v>
      </c>
      <c r="C27" s="85"/>
      <c r="D27" s="85"/>
      <c r="E27" s="85"/>
      <c r="F27" s="85"/>
      <c r="G27" s="105"/>
      <c r="H27" s="294"/>
      <c r="I27" s="301"/>
      <c r="J27" s="301"/>
      <c r="K27" s="301"/>
      <c r="L27" s="301"/>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row>
    <row r="28" spans="1:39" s="295" customFormat="1" ht="15" customHeight="1">
      <c r="A28" s="289"/>
      <c r="B28" s="302" t="s">
        <v>818</v>
      </c>
      <c r="C28" s="86">
        <f>C24*C27</f>
        <v>0</v>
      </c>
      <c r="D28" s="86">
        <f>D24*D27</f>
        <v>0</v>
      </c>
      <c r="E28" s="86">
        <f t="shared" ref="E28:G28" si="2">E24*E27</f>
        <v>0</v>
      </c>
      <c r="F28" s="86">
        <f t="shared" si="2"/>
        <v>0</v>
      </c>
      <c r="G28" s="106">
        <f t="shared" si="2"/>
        <v>0</v>
      </c>
      <c r="H28" s="294"/>
      <c r="I28" s="289"/>
      <c r="J28" s="289"/>
      <c r="K28" s="289"/>
      <c r="L28" s="289"/>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row>
    <row r="29" spans="1:39" s="295" customFormat="1" ht="15.75" thickBot="1">
      <c r="A29" s="289"/>
      <c r="B29" s="303" t="s">
        <v>952</v>
      </c>
      <c r="C29" s="107"/>
      <c r="D29" s="304">
        <f>IF(C28&gt;0,D28/C28-1,0)</f>
        <v>0</v>
      </c>
      <c r="E29" s="304">
        <f>IF(D28&gt;0,E28/D28-1,0)</f>
        <v>0</v>
      </c>
      <c r="F29" s="304">
        <f>IF(E28&gt;0,F28/E28-1,0)</f>
        <v>0</v>
      </c>
      <c r="G29" s="305">
        <f>IF(F28&gt;0,G28/F28-1,0)</f>
        <v>0</v>
      </c>
      <c r="H29" s="289"/>
      <c r="I29" s="289"/>
      <c r="J29" s="289"/>
      <c r="K29" s="289"/>
      <c r="L29" s="289"/>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row>
    <row r="30" spans="1:39" s="295" customFormat="1" ht="15.75" thickBot="1">
      <c r="A30" s="289"/>
      <c r="B30" s="306"/>
      <c r="C30" s="87"/>
      <c r="D30" s="307"/>
      <c r="E30" s="289"/>
      <c r="F30" s="289"/>
      <c r="G30" s="289"/>
      <c r="H30" s="289"/>
      <c r="I30" s="289"/>
      <c r="J30" s="289"/>
      <c r="K30" s="289"/>
      <c r="L30" s="289"/>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row>
    <row r="31" spans="1:39" s="295" customFormat="1" ht="19.5" thickBot="1">
      <c r="A31" s="289"/>
      <c r="B31" s="282" t="s">
        <v>817</v>
      </c>
      <c r="C31" s="662" t="s">
        <v>1014</v>
      </c>
      <c r="D31" s="663"/>
      <c r="E31" s="663"/>
      <c r="F31" s="663"/>
      <c r="G31" s="663"/>
      <c r="H31" s="663"/>
      <c r="I31" s="663"/>
      <c r="J31" s="663"/>
      <c r="K31" s="663"/>
      <c r="L31" s="66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row>
    <row r="32" spans="1:39" s="295" customFormat="1" ht="19.5" thickBot="1">
      <c r="A32" s="289"/>
      <c r="B32" s="308" t="s">
        <v>220</v>
      </c>
      <c r="C32" s="309">
        <f>C8</f>
        <v>0</v>
      </c>
      <c r="D32" s="310" t="str">
        <f>CONCATENATE("EYS ",C32)</f>
        <v>EYS 0</v>
      </c>
      <c r="E32" s="309">
        <f>C32+1</f>
        <v>1</v>
      </c>
      <c r="F32" s="310" t="str">
        <f>CONCATENATE("EYS ",E32)</f>
        <v>EYS 1</v>
      </c>
      <c r="G32" s="309">
        <f>E32+1</f>
        <v>2</v>
      </c>
      <c r="H32" s="310" t="str">
        <f>CONCATENATE("EYS ",G32)</f>
        <v>EYS 2</v>
      </c>
      <c r="I32" s="309">
        <f>G32+1</f>
        <v>3</v>
      </c>
      <c r="J32" s="310" t="str">
        <f>CONCATENATE("EYS ",I32)</f>
        <v>EYS 3</v>
      </c>
      <c r="K32" s="309">
        <f>I32+1</f>
        <v>4</v>
      </c>
      <c r="L32" s="311" t="str">
        <f>CONCATENATE("EYS ",K32)</f>
        <v>EYS 4</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row>
    <row r="33" spans="1:39" s="295" customFormat="1" ht="16.5" customHeight="1">
      <c r="A33" s="289"/>
      <c r="B33" s="312" t="s">
        <v>833</v>
      </c>
      <c r="C33" s="226">
        <v>0</v>
      </c>
      <c r="D33" s="226">
        <v>0</v>
      </c>
      <c r="E33" s="84">
        <v>0</v>
      </c>
      <c r="F33" s="84">
        <v>0</v>
      </c>
      <c r="G33" s="84">
        <v>0</v>
      </c>
      <c r="H33" s="84">
        <v>0</v>
      </c>
      <c r="I33" s="84">
        <v>0</v>
      </c>
      <c r="J33" s="84">
        <v>0</v>
      </c>
      <c r="K33" s="84">
        <v>0</v>
      </c>
      <c r="L33" s="93">
        <v>0</v>
      </c>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row>
    <row r="34" spans="1:39" s="295" customFormat="1" ht="16.5" customHeight="1">
      <c r="A34" s="289"/>
      <c r="B34" s="312" t="s">
        <v>834</v>
      </c>
      <c r="C34" s="226">
        <v>0</v>
      </c>
      <c r="D34" s="226">
        <v>0</v>
      </c>
      <c r="E34" s="83">
        <v>0</v>
      </c>
      <c r="F34" s="83">
        <v>0</v>
      </c>
      <c r="G34" s="83">
        <v>0</v>
      </c>
      <c r="H34" s="83">
        <v>0</v>
      </c>
      <c r="I34" s="83">
        <v>0</v>
      </c>
      <c r="J34" s="83">
        <v>0</v>
      </c>
      <c r="K34" s="83">
        <v>0</v>
      </c>
      <c r="L34" s="94">
        <v>0</v>
      </c>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39" s="295" customFormat="1" ht="16.5" customHeight="1">
      <c r="A35" s="289"/>
      <c r="B35" s="312" t="s">
        <v>816</v>
      </c>
      <c r="C35" s="226">
        <v>0</v>
      </c>
      <c r="D35" s="226">
        <v>0</v>
      </c>
      <c r="E35" s="83">
        <v>0</v>
      </c>
      <c r="F35" s="83">
        <v>0</v>
      </c>
      <c r="G35" s="83">
        <v>0</v>
      </c>
      <c r="H35" s="83">
        <v>0</v>
      </c>
      <c r="I35" s="83">
        <v>0</v>
      </c>
      <c r="J35" s="83">
        <v>0</v>
      </c>
      <c r="K35" s="83">
        <v>0</v>
      </c>
      <c r="L35" s="94">
        <v>0</v>
      </c>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39" s="295" customFormat="1" ht="16.5" customHeight="1">
      <c r="A36" s="289"/>
      <c r="B36" s="312" t="s">
        <v>815</v>
      </c>
      <c r="C36" s="226">
        <v>0</v>
      </c>
      <c r="D36" s="226">
        <v>0</v>
      </c>
      <c r="E36" s="83">
        <v>0</v>
      </c>
      <c r="F36" s="83">
        <v>0</v>
      </c>
      <c r="G36" s="83">
        <v>0</v>
      </c>
      <c r="H36" s="83">
        <v>0</v>
      </c>
      <c r="I36" s="83">
        <v>0</v>
      </c>
      <c r="J36" s="83">
        <v>0</v>
      </c>
      <c r="K36" s="83">
        <v>0</v>
      </c>
      <c r="L36" s="94">
        <v>0</v>
      </c>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39" s="295" customFormat="1" ht="16.5" customHeight="1">
      <c r="A37" s="289"/>
      <c r="B37" s="313" t="s">
        <v>814</v>
      </c>
      <c r="C37" s="226">
        <v>0</v>
      </c>
      <c r="D37" s="226">
        <v>0</v>
      </c>
      <c r="E37" s="83">
        <v>0</v>
      </c>
      <c r="F37" s="83">
        <v>0</v>
      </c>
      <c r="G37" s="83">
        <v>0</v>
      </c>
      <c r="H37" s="83">
        <v>0</v>
      </c>
      <c r="I37" s="83">
        <v>0</v>
      </c>
      <c r="J37" s="83">
        <v>0</v>
      </c>
      <c r="K37" s="83">
        <v>0</v>
      </c>
      <c r="L37" s="94">
        <v>0</v>
      </c>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row>
    <row r="38" spans="1:39" s="295" customFormat="1" ht="16.5" customHeight="1">
      <c r="A38" s="289"/>
      <c r="B38" s="312" t="s">
        <v>813</v>
      </c>
      <c r="C38" s="226">
        <v>0</v>
      </c>
      <c r="D38" s="226">
        <v>0</v>
      </c>
      <c r="E38" s="83">
        <v>0</v>
      </c>
      <c r="F38" s="83">
        <v>0</v>
      </c>
      <c r="G38" s="83">
        <v>0</v>
      </c>
      <c r="H38" s="83">
        <v>0</v>
      </c>
      <c r="I38" s="83">
        <v>0</v>
      </c>
      <c r="J38" s="83">
        <v>0</v>
      </c>
      <c r="K38" s="83">
        <v>0</v>
      </c>
      <c r="L38" s="94">
        <v>0</v>
      </c>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row>
    <row r="39" spans="1:39" s="295" customFormat="1" ht="16.5" customHeight="1">
      <c r="A39" s="289"/>
      <c r="B39" s="312" t="s">
        <v>812</v>
      </c>
      <c r="C39" s="226">
        <v>0</v>
      </c>
      <c r="D39" s="226">
        <v>0</v>
      </c>
      <c r="E39" s="83">
        <v>0</v>
      </c>
      <c r="F39" s="83">
        <v>0</v>
      </c>
      <c r="G39" s="83">
        <v>0</v>
      </c>
      <c r="H39" s="83">
        <v>0</v>
      </c>
      <c r="I39" s="83">
        <v>0</v>
      </c>
      <c r="J39" s="83">
        <v>0</v>
      </c>
      <c r="K39" s="83">
        <v>0</v>
      </c>
      <c r="L39" s="94">
        <v>0</v>
      </c>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row>
    <row r="40" spans="1:39" s="295" customFormat="1" ht="16.5" customHeight="1">
      <c r="A40" s="289"/>
      <c r="B40" s="312" t="s">
        <v>811</v>
      </c>
      <c r="C40" s="226">
        <v>0</v>
      </c>
      <c r="D40" s="226">
        <v>0</v>
      </c>
      <c r="E40" s="83">
        <v>0</v>
      </c>
      <c r="F40" s="83">
        <v>0</v>
      </c>
      <c r="G40" s="83">
        <v>0</v>
      </c>
      <c r="H40" s="83">
        <v>0</v>
      </c>
      <c r="I40" s="83">
        <v>0</v>
      </c>
      <c r="J40" s="83">
        <v>0</v>
      </c>
      <c r="K40" s="83">
        <v>0</v>
      </c>
      <c r="L40" s="94">
        <v>0</v>
      </c>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s="295" customFormat="1" ht="16.5" customHeight="1">
      <c r="A41" s="289"/>
      <c r="B41" s="312" t="s">
        <v>810</v>
      </c>
      <c r="C41" s="226">
        <v>0</v>
      </c>
      <c r="D41" s="226">
        <v>0</v>
      </c>
      <c r="E41" s="83">
        <v>0</v>
      </c>
      <c r="F41" s="83">
        <v>0</v>
      </c>
      <c r="G41" s="83">
        <v>0</v>
      </c>
      <c r="H41" s="83">
        <v>0</v>
      </c>
      <c r="I41" s="83">
        <v>0</v>
      </c>
      <c r="J41" s="83">
        <v>0</v>
      </c>
      <c r="K41" s="83">
        <v>0</v>
      </c>
      <c r="L41" s="94">
        <v>0</v>
      </c>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s="295" customFormat="1" ht="16.5" customHeight="1">
      <c r="A42" s="289"/>
      <c r="B42" s="312" t="s">
        <v>809</v>
      </c>
      <c r="C42" s="227">
        <v>0</v>
      </c>
      <c r="D42" s="227">
        <v>0</v>
      </c>
      <c r="E42" s="83">
        <v>0</v>
      </c>
      <c r="F42" s="83">
        <v>0</v>
      </c>
      <c r="G42" s="83">
        <v>0</v>
      </c>
      <c r="H42" s="83">
        <v>0</v>
      </c>
      <c r="I42" s="83">
        <v>0</v>
      </c>
      <c r="J42" s="83">
        <v>0</v>
      </c>
      <c r="K42" s="83">
        <v>0</v>
      </c>
      <c r="L42" s="94">
        <v>0</v>
      </c>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row>
    <row r="43" spans="1:39" s="295" customFormat="1" ht="16.5" customHeight="1">
      <c r="A43" s="289"/>
      <c r="B43" s="312" t="s">
        <v>808</v>
      </c>
      <c r="C43" s="227">
        <v>0</v>
      </c>
      <c r="D43" s="227"/>
      <c r="E43" s="83"/>
      <c r="F43" s="83"/>
      <c r="G43" s="83"/>
      <c r="H43" s="83"/>
      <c r="I43" s="83"/>
      <c r="J43" s="83"/>
      <c r="K43" s="83"/>
      <c r="L43" s="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row>
    <row r="44" spans="1:39" s="295" customFormat="1" ht="16.5" customHeight="1">
      <c r="A44" s="289"/>
      <c r="B44" s="314" t="s">
        <v>807</v>
      </c>
      <c r="C44" s="315">
        <f t="shared" ref="C44:D44" si="3">SUM(C33:C43)</f>
        <v>0</v>
      </c>
      <c r="D44" s="315">
        <f t="shared" si="3"/>
        <v>0</v>
      </c>
      <c r="E44" s="316">
        <f t="shared" ref="E44:L44" si="4">SUM(E33:E43)</f>
        <v>0</v>
      </c>
      <c r="F44" s="315">
        <f t="shared" si="4"/>
        <v>0</v>
      </c>
      <c r="G44" s="315">
        <f t="shared" si="4"/>
        <v>0</v>
      </c>
      <c r="H44" s="315">
        <f t="shared" si="4"/>
        <v>0</v>
      </c>
      <c r="I44" s="315">
        <f t="shared" si="4"/>
        <v>0</v>
      </c>
      <c r="J44" s="315">
        <f t="shared" si="4"/>
        <v>0</v>
      </c>
      <c r="K44" s="315">
        <f t="shared" si="4"/>
        <v>0</v>
      </c>
      <c r="L44" s="317">
        <f t="shared" si="4"/>
        <v>0</v>
      </c>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row>
    <row r="45" spans="1:39" s="295" customFormat="1" ht="16.5" customHeight="1">
      <c r="A45" s="289"/>
      <c r="B45" s="318" t="s">
        <v>806</v>
      </c>
      <c r="C45" s="319" t="str">
        <f>IF(C44=0,"",C44/C24)</f>
        <v/>
      </c>
      <c r="D45" s="319" t="str">
        <f>IF(D44=0,"",D44/C24)</f>
        <v/>
      </c>
      <c r="E45" s="319" t="str">
        <f>IF(E44=0,"",E44/D24)</f>
        <v/>
      </c>
      <c r="F45" s="319" t="str">
        <f>IF(F44=0,"",F44/D24)</f>
        <v/>
      </c>
      <c r="G45" s="319" t="str">
        <f>IF(G44=0,"",G44/E24)</f>
        <v/>
      </c>
      <c r="H45" s="319" t="str">
        <f>IF(H44=0,"",H44/E24)</f>
        <v/>
      </c>
      <c r="I45" s="319" t="str">
        <f>IF(I44=0,"",I44/F24)</f>
        <v/>
      </c>
      <c r="J45" s="319" t="str">
        <f>IF(J44=0,"",J44/F24)</f>
        <v/>
      </c>
      <c r="K45" s="319" t="str">
        <f>IF(K44=0,"",K44/G24)</f>
        <v/>
      </c>
      <c r="L45" s="320" t="str">
        <f>IF(L44=0,"",L44/G24)</f>
        <v/>
      </c>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row>
    <row r="46" spans="1:39" s="295" customFormat="1" ht="16.5" customHeight="1" thickBot="1">
      <c r="A46" s="289"/>
      <c r="B46" s="303" t="s">
        <v>952</v>
      </c>
      <c r="C46" s="321"/>
      <c r="D46" s="321"/>
      <c r="E46" s="322">
        <f>IF(C44&gt;0,E44/C44-1,0)</f>
        <v>0</v>
      </c>
      <c r="F46" s="322">
        <f t="shared" ref="F46:L46" si="5">IF(D44&gt;0,F44/D44-1,0)</f>
        <v>0</v>
      </c>
      <c r="G46" s="322">
        <f t="shared" si="5"/>
        <v>0</v>
      </c>
      <c r="H46" s="322">
        <f t="shared" si="5"/>
        <v>0</v>
      </c>
      <c r="I46" s="322">
        <f t="shared" si="5"/>
        <v>0</v>
      </c>
      <c r="J46" s="322">
        <f t="shared" si="5"/>
        <v>0</v>
      </c>
      <c r="K46" s="322">
        <f t="shared" si="5"/>
        <v>0</v>
      </c>
      <c r="L46" s="323">
        <f t="shared" si="5"/>
        <v>0</v>
      </c>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row>
    <row r="47" spans="1:39" s="295" customFormat="1" ht="16.5" customHeight="1" thickBot="1">
      <c r="A47" s="289"/>
      <c r="B47" s="324"/>
      <c r="C47" s="299"/>
      <c r="D47" s="299"/>
      <c r="E47" s="325"/>
      <c r="F47" s="325"/>
      <c r="G47" s="325"/>
      <c r="H47" s="325"/>
      <c r="I47" s="325"/>
      <c r="J47" s="325"/>
      <c r="K47" s="325"/>
      <c r="L47" s="326"/>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row>
    <row r="48" spans="1:39" s="295" customFormat="1" ht="33" thickBot="1">
      <c r="A48" s="289"/>
      <c r="B48" s="327" t="s">
        <v>805</v>
      </c>
      <c r="C48" s="328">
        <f>C8</f>
        <v>0</v>
      </c>
      <c r="D48" s="329" t="str">
        <f>CONCATENATE("Advanced C&amp;T FTE ",C48)</f>
        <v>Advanced C&amp;T FTE 0</v>
      </c>
      <c r="E48" s="328">
        <f>C48+1</f>
        <v>1</v>
      </c>
      <c r="F48" s="329" t="str">
        <f>CONCATENATE("Advanced C&amp;T FTE ",E48)</f>
        <v>Advanced C&amp;T FTE 1</v>
      </c>
      <c r="G48" s="328">
        <f>E48+1</f>
        <v>2</v>
      </c>
      <c r="H48" s="329" t="str">
        <f>CONCATENATE("Advanced C&amp;T FTE ",G48)</f>
        <v>Advanced C&amp;T FTE 2</v>
      </c>
      <c r="I48" s="328">
        <f>G48+1</f>
        <v>3</v>
      </c>
      <c r="J48" s="329" t="str">
        <f>CONCATENATE("Advanced C&amp;T FTE ",I48)</f>
        <v>Advanced C&amp;T FTE 3</v>
      </c>
      <c r="K48" s="328">
        <f>I48+1</f>
        <v>4</v>
      </c>
      <c r="L48" s="330" t="str">
        <f>CONCATENATE("Advanced C&amp;T FTE ",K48)</f>
        <v>Advanced C&amp;T FTE 4</v>
      </c>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row>
    <row r="49" spans="1:39" s="295" customFormat="1" ht="16.5" customHeight="1">
      <c r="A49" s="289"/>
      <c r="B49" s="331" t="s">
        <v>804</v>
      </c>
      <c r="C49" s="228">
        <v>0</v>
      </c>
      <c r="D49" s="229">
        <v>0</v>
      </c>
      <c r="E49" s="90"/>
      <c r="F49" s="90"/>
      <c r="G49" s="90"/>
      <c r="H49" s="90"/>
      <c r="I49" s="90"/>
      <c r="J49" s="90"/>
      <c r="K49" s="90"/>
      <c r="L49" s="91"/>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row>
    <row r="50" spans="1:39" s="295" customFormat="1" ht="16.5" customHeight="1">
      <c r="A50" s="289"/>
      <c r="B50" s="312" t="s">
        <v>803</v>
      </c>
      <c r="C50" s="230"/>
      <c r="D50" s="226">
        <v>0</v>
      </c>
      <c r="E50" s="82"/>
      <c r="F50" s="82"/>
      <c r="G50" s="82"/>
      <c r="H50" s="82"/>
      <c r="I50" s="82"/>
      <c r="J50" s="82"/>
      <c r="K50" s="82"/>
      <c r="L50" s="92"/>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row>
    <row r="51" spans="1:39" s="295" customFormat="1" ht="16.5" customHeight="1">
      <c r="A51" s="289"/>
      <c r="B51" s="312" t="s">
        <v>802</v>
      </c>
      <c r="C51" s="230"/>
      <c r="D51" s="226">
        <v>0</v>
      </c>
      <c r="E51" s="82"/>
      <c r="F51" s="82"/>
      <c r="G51" s="82"/>
      <c r="H51" s="82"/>
      <c r="I51" s="82"/>
      <c r="J51" s="82"/>
      <c r="K51" s="82"/>
      <c r="L51" s="92"/>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row>
    <row r="52" spans="1:39" s="295" customFormat="1" ht="16.5" customHeight="1">
      <c r="A52" s="289"/>
      <c r="B52" s="312" t="s">
        <v>801</v>
      </c>
      <c r="C52" s="230"/>
      <c r="D52" s="226">
        <v>0</v>
      </c>
      <c r="E52" s="82"/>
      <c r="F52" s="82"/>
      <c r="G52" s="82"/>
      <c r="H52" s="82"/>
      <c r="I52" s="82"/>
      <c r="J52" s="82"/>
      <c r="K52" s="82"/>
      <c r="L52" s="92"/>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row>
    <row r="53" spans="1:39" s="295" customFormat="1" ht="16.5" customHeight="1">
      <c r="A53" s="289"/>
      <c r="B53" s="312" t="s">
        <v>800</v>
      </c>
      <c r="C53" s="230"/>
      <c r="D53" s="226">
        <v>0</v>
      </c>
      <c r="E53" s="82"/>
      <c r="F53" s="82"/>
      <c r="G53" s="82"/>
      <c r="H53" s="82"/>
      <c r="I53" s="82"/>
      <c r="J53" s="82"/>
      <c r="K53" s="82"/>
      <c r="L53" s="92"/>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row>
    <row r="54" spans="1:39" s="295" customFormat="1" ht="16.5" customHeight="1">
      <c r="A54" s="289"/>
      <c r="B54" s="312" t="s">
        <v>799</v>
      </c>
      <c r="C54" s="231"/>
      <c r="D54" s="227">
        <v>0</v>
      </c>
      <c r="E54" s="82"/>
      <c r="F54" s="82"/>
      <c r="G54" s="82"/>
      <c r="H54" s="82"/>
      <c r="I54" s="82"/>
      <c r="J54" s="82"/>
      <c r="K54" s="82"/>
      <c r="L54" s="92"/>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row>
    <row r="55" spans="1:39" s="295" customFormat="1" ht="16.5" customHeight="1">
      <c r="A55" s="289"/>
      <c r="B55" s="332" t="s">
        <v>798</v>
      </c>
      <c r="C55" s="333">
        <f t="shared" ref="C55:D55" si="6">SUM(C49:C54)</f>
        <v>0</v>
      </c>
      <c r="D55" s="333">
        <f t="shared" si="6"/>
        <v>0</v>
      </c>
      <c r="E55" s="333">
        <f>SUM(E49:E54)</f>
        <v>0</v>
      </c>
      <c r="F55" s="333">
        <f t="shared" ref="F55:L55" si="7">SUM(F49:F54)</f>
        <v>0</v>
      </c>
      <c r="G55" s="333">
        <f t="shared" si="7"/>
        <v>0</v>
      </c>
      <c r="H55" s="333">
        <f t="shared" si="7"/>
        <v>0</v>
      </c>
      <c r="I55" s="333">
        <f t="shared" si="7"/>
        <v>0</v>
      </c>
      <c r="J55" s="333">
        <f t="shared" si="7"/>
        <v>0</v>
      </c>
      <c r="K55" s="333">
        <f t="shared" si="7"/>
        <v>0</v>
      </c>
      <c r="L55" s="334">
        <f t="shared" si="7"/>
        <v>0</v>
      </c>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row>
    <row r="56" spans="1:39" s="295" customFormat="1" ht="16.5" customHeight="1">
      <c r="A56" s="289"/>
      <c r="B56" s="318" t="s">
        <v>797</v>
      </c>
      <c r="C56" s="319" t="str">
        <f>IF(C55=0,"",C55/C24)</f>
        <v/>
      </c>
      <c r="D56" s="319" t="str">
        <f>IF(D55=0,"",D55/C24)</f>
        <v/>
      </c>
      <c r="E56" s="319" t="str">
        <f>IF(E55=0,"",E55/D24)</f>
        <v/>
      </c>
      <c r="F56" s="319" t="str">
        <f>IF(F55=0,"",F55/D24)</f>
        <v/>
      </c>
      <c r="G56" s="319" t="str">
        <f>IF(G55=0,"",G55/E24)</f>
        <v/>
      </c>
      <c r="H56" s="319" t="str">
        <f>IF(H55=0,"",H55/E24)</f>
        <v/>
      </c>
      <c r="I56" s="319" t="str">
        <f>IF(I55=0,"",I55/F24)</f>
        <v/>
      </c>
      <c r="J56" s="319" t="str">
        <f>IF(J55=0,"",J55/F24)</f>
        <v/>
      </c>
      <c r="K56" s="319" t="str">
        <f>IF(K55=0,"",K55/G24)</f>
        <v/>
      </c>
      <c r="L56" s="320" t="str">
        <f>IF(L55=0,"",L55/G24)</f>
        <v/>
      </c>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row>
    <row r="57" spans="1:39" s="295" customFormat="1" ht="16.5" customHeight="1" thickBot="1">
      <c r="A57" s="289"/>
      <c r="B57" s="303" t="s">
        <v>952</v>
      </c>
      <c r="C57" s="321"/>
      <c r="D57" s="321"/>
      <c r="E57" s="304">
        <f t="shared" ref="E57:L57" si="8">IF(C55&gt;0,E55/C55-1,0)</f>
        <v>0</v>
      </c>
      <c r="F57" s="304">
        <f t="shared" si="8"/>
        <v>0</v>
      </c>
      <c r="G57" s="304">
        <f t="shared" si="8"/>
        <v>0</v>
      </c>
      <c r="H57" s="304">
        <f t="shared" si="8"/>
        <v>0</v>
      </c>
      <c r="I57" s="304">
        <f t="shared" si="8"/>
        <v>0</v>
      </c>
      <c r="J57" s="304">
        <f t="shared" si="8"/>
        <v>0</v>
      </c>
      <c r="K57" s="304">
        <f t="shared" si="8"/>
        <v>0</v>
      </c>
      <c r="L57" s="305">
        <f t="shared" si="8"/>
        <v>0</v>
      </c>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row>
    <row r="58" spans="1:39" s="295" customFormat="1" ht="16.5" customHeight="1" thickBot="1">
      <c r="A58" s="289"/>
      <c r="B58" s="335"/>
      <c r="C58" s="299"/>
      <c r="D58" s="299"/>
      <c r="E58" s="336"/>
      <c r="F58" s="336"/>
      <c r="G58" s="336"/>
      <c r="H58" s="336"/>
      <c r="I58" s="336"/>
      <c r="J58" s="336"/>
      <c r="K58" s="336"/>
      <c r="L58" s="336"/>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row>
    <row r="59" spans="1:39" s="295" customFormat="1" ht="33" customHeight="1" thickBot="1">
      <c r="A59" s="289"/>
      <c r="B59" s="668" t="s">
        <v>1016</v>
      </c>
      <c r="C59" s="665" t="s">
        <v>1014</v>
      </c>
      <c r="D59" s="666"/>
      <c r="E59" s="666"/>
      <c r="F59" s="666"/>
      <c r="G59" s="667"/>
      <c r="H59" s="337"/>
      <c r="I59" s="336"/>
      <c r="J59" s="336"/>
      <c r="K59" s="336"/>
      <c r="L59" s="336"/>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row>
    <row r="60" spans="1:39" s="295" customFormat="1" ht="16.5" customHeight="1" thickBot="1">
      <c r="A60" s="289"/>
      <c r="B60" s="669"/>
      <c r="C60" s="338">
        <f>C8</f>
        <v>0</v>
      </c>
      <c r="D60" s="339">
        <f>C60+1</f>
        <v>1</v>
      </c>
      <c r="E60" s="339">
        <f>D60+1</f>
        <v>2</v>
      </c>
      <c r="F60" s="339">
        <f>E60+1</f>
        <v>3</v>
      </c>
      <c r="G60" s="340">
        <f>F60+1</f>
        <v>4</v>
      </c>
      <c r="H60" s="341"/>
      <c r="I60" s="289"/>
      <c r="J60" s="289"/>
      <c r="K60" s="289"/>
      <c r="L60" s="289"/>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row>
    <row r="61" spans="1:39" s="295" customFormat="1" ht="16.5" customHeight="1">
      <c r="A61" s="289"/>
      <c r="B61" s="332" t="s">
        <v>796</v>
      </c>
      <c r="C61" s="226"/>
      <c r="D61" s="89"/>
      <c r="E61" s="89"/>
      <c r="F61" s="89"/>
      <c r="G61" s="95"/>
      <c r="H61" s="294"/>
      <c r="I61" s="289"/>
      <c r="J61" s="289"/>
      <c r="K61" s="289"/>
      <c r="L61" s="289"/>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row>
    <row r="62" spans="1:39" s="295" customFormat="1" ht="16.5" customHeight="1">
      <c r="A62" s="289"/>
      <c r="B62" s="342" t="s">
        <v>795</v>
      </c>
      <c r="C62" s="319" t="str">
        <f>IF(C61=0,"",C61/C24)</f>
        <v/>
      </c>
      <c r="D62" s="319" t="str">
        <f>IF(D61=0,"",D61/D24)</f>
        <v/>
      </c>
      <c r="E62" s="319" t="str">
        <f>IF(E61=0,"",E61/E24)</f>
        <v/>
      </c>
      <c r="F62" s="319" t="str">
        <f>IF(F61=0,"",F61/F24)</f>
        <v/>
      </c>
      <c r="G62" s="320" t="str">
        <f>IF(G61=0,"",G61/G24)</f>
        <v/>
      </c>
      <c r="H62" s="294"/>
      <c r="I62" s="289"/>
      <c r="J62" s="289"/>
      <c r="K62" s="289"/>
      <c r="L62" s="289"/>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row>
    <row r="63" spans="1:39" s="295" customFormat="1" ht="15">
      <c r="A63" s="289"/>
      <c r="B63" s="343"/>
      <c r="C63" s="344"/>
      <c r="D63" s="345"/>
      <c r="E63" s="345"/>
      <c r="F63" s="345"/>
      <c r="G63" s="346"/>
      <c r="H63" s="294"/>
      <c r="I63" s="292"/>
      <c r="J63" s="289"/>
      <c r="K63" s="289"/>
      <c r="L63" s="289"/>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row>
    <row r="64" spans="1:39" s="295" customFormat="1" ht="16.5" customHeight="1">
      <c r="A64" s="289"/>
      <c r="B64" s="347" t="s">
        <v>794</v>
      </c>
      <c r="C64" s="227"/>
      <c r="D64" s="88"/>
      <c r="E64" s="88"/>
      <c r="F64" s="88"/>
      <c r="G64" s="96"/>
      <c r="H64" s="294"/>
      <c r="I64" s="289"/>
      <c r="J64" s="289"/>
      <c r="K64" s="289"/>
      <c r="L64" s="289"/>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row>
    <row r="65" spans="1:39" s="295" customFormat="1" ht="16.5" customHeight="1">
      <c r="A65" s="289"/>
      <c r="B65" s="342" t="s">
        <v>793</v>
      </c>
      <c r="C65" s="319" t="str">
        <f>IF(C64=0,"",C64/C24)</f>
        <v/>
      </c>
      <c r="D65" s="319" t="str">
        <f>IF(D64=0,"",D64/D24)</f>
        <v/>
      </c>
      <c r="E65" s="319" t="str">
        <f>IF(E64=0,"",E64/E24)</f>
        <v/>
      </c>
      <c r="F65" s="319" t="str">
        <f>IF(F64=0,"",F64/F24)</f>
        <v/>
      </c>
      <c r="G65" s="320" t="str">
        <f>IF(G64=0,"",G64/G24)</f>
        <v/>
      </c>
      <c r="H65" s="294"/>
      <c r="I65" s="289"/>
      <c r="J65" s="289"/>
      <c r="K65" s="289"/>
      <c r="L65" s="289"/>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row>
    <row r="66" spans="1:39" s="295" customFormat="1" ht="15">
      <c r="A66" s="289"/>
      <c r="B66" s="343"/>
      <c r="C66" s="344"/>
      <c r="D66" s="345"/>
      <c r="E66" s="345"/>
      <c r="F66" s="345"/>
      <c r="G66" s="346"/>
      <c r="H66" s="294"/>
      <c r="I66" s="292"/>
      <c r="J66" s="289"/>
      <c r="K66" s="289"/>
      <c r="L66" s="289"/>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row>
    <row r="67" spans="1:39" s="295" customFormat="1" ht="16.5" customHeight="1">
      <c r="A67" s="289"/>
      <c r="B67" s="347" t="s">
        <v>1015</v>
      </c>
      <c r="C67" s="232"/>
      <c r="D67" s="157"/>
      <c r="E67" s="157"/>
      <c r="F67" s="157"/>
      <c r="G67" s="158"/>
      <c r="H67" s="294"/>
      <c r="I67" s="289"/>
      <c r="J67" s="289"/>
      <c r="K67" s="289"/>
      <c r="L67" s="289"/>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row>
    <row r="68" spans="1:39" s="295" customFormat="1" ht="16.5" customHeight="1" thickBot="1">
      <c r="A68" s="289"/>
      <c r="B68" s="348" t="s">
        <v>792</v>
      </c>
      <c r="C68" s="349" t="str">
        <f>IF(C67=0,"",C67/C24)</f>
        <v/>
      </c>
      <c r="D68" s="349" t="str">
        <f>IF(D67=0,"",D67/D24)</f>
        <v/>
      </c>
      <c r="E68" s="349" t="str">
        <f>IF(E67=0,"",E67/E24)</f>
        <v/>
      </c>
      <c r="F68" s="349" t="str">
        <f>IF(F67=0,"",F67/F24)</f>
        <v/>
      </c>
      <c r="G68" s="350" t="str">
        <f>IF(G67=0,"",G67/G24)</f>
        <v/>
      </c>
      <c r="H68" s="294"/>
      <c r="I68" s="289"/>
      <c r="J68" s="289"/>
      <c r="K68" s="289"/>
      <c r="L68" s="289"/>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row>
    <row r="69" spans="1:39" s="295" customFormat="1" ht="15.75" thickBot="1">
      <c r="A69" s="289"/>
      <c r="B69" s="351"/>
      <c r="C69" s="299"/>
      <c r="D69" s="345"/>
      <c r="E69" s="345"/>
      <c r="F69" s="345"/>
      <c r="G69" s="352"/>
      <c r="H69" s="294"/>
      <c r="I69" s="292"/>
      <c r="J69" s="289"/>
      <c r="K69" s="289"/>
      <c r="L69" s="289"/>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row>
    <row r="70" spans="1:39" s="295" customFormat="1" ht="16.5" customHeight="1">
      <c r="A70" s="292"/>
      <c r="B70" s="353" t="s">
        <v>221</v>
      </c>
      <c r="C70" s="354" t="str">
        <f>IF(C44&gt;C24, "Sped Total Error","")</f>
        <v/>
      </c>
      <c r="D70" s="354" t="str">
        <f>IF(E44&gt;D24, "Sped Total Error","")</f>
        <v/>
      </c>
      <c r="E70" s="354" t="str">
        <f>IF(G44&gt;E24, "Sped Total Error","")</f>
        <v/>
      </c>
      <c r="F70" s="354" t="str">
        <f>IF(I44&gt;F24, "Sped Total Error","")</f>
        <v/>
      </c>
      <c r="G70" s="355" t="str">
        <f>IF(K44&gt;G24, "Sped Total Error","")</f>
        <v/>
      </c>
      <c r="H70" s="294"/>
      <c r="I70" s="289"/>
      <c r="J70" s="289"/>
      <c r="K70" s="289"/>
      <c r="L70" s="289"/>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row>
    <row r="71" spans="1:39" s="295" customFormat="1" ht="16.5" customHeight="1" thickBot="1">
      <c r="A71" s="292"/>
      <c r="B71" s="356" t="s">
        <v>222</v>
      </c>
      <c r="C71" s="357" t="str">
        <f>IF(C55&gt;C24, "CATE Total Error","")</f>
        <v/>
      </c>
      <c r="D71" s="358" t="str">
        <f>IF(E55&gt;D24, "CATE Total Error","")</f>
        <v/>
      </c>
      <c r="E71" s="358" t="str">
        <f>IF(G55&gt;E24, "CATE Total Error","")</f>
        <v/>
      </c>
      <c r="F71" s="358" t="str">
        <f>IF(I55&gt;F24, "CATE Total Error","")</f>
        <v/>
      </c>
      <c r="G71" s="359" t="str">
        <f>IF(K55&gt;G24, "CATE Total Error","")</f>
        <v/>
      </c>
      <c r="H71" s="294"/>
      <c r="I71" s="289"/>
      <c r="J71" s="289"/>
      <c r="K71" s="289"/>
      <c r="L71" s="289"/>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row>
    <row r="72" spans="1:39" s="295" customFormat="1" ht="15.75" thickBot="1">
      <c r="A72" s="292"/>
      <c r="B72" s="360"/>
      <c r="C72" s="306"/>
      <c r="D72" s="345"/>
      <c r="E72" s="345"/>
      <c r="F72" s="345"/>
      <c r="G72" s="345"/>
      <c r="H72" s="341"/>
      <c r="I72" s="292"/>
      <c r="J72" s="289"/>
      <c r="K72" s="289"/>
      <c r="L72" s="289"/>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39" s="295" customFormat="1" ht="16.5" customHeight="1" thickBot="1">
      <c r="A73" s="292"/>
      <c r="B73" s="361" t="s">
        <v>223</v>
      </c>
      <c r="C73" s="223"/>
      <c r="D73" s="224"/>
      <c r="E73" s="224"/>
      <c r="F73" s="224"/>
      <c r="G73" s="225"/>
      <c r="H73" s="294"/>
      <c r="I73" s="289"/>
      <c r="J73" s="289"/>
      <c r="K73" s="289"/>
      <c r="L73" s="289"/>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row>
    <row r="74" spans="1:39" s="295" customFormat="1" ht="16.5" customHeight="1" thickBot="1">
      <c r="A74" s="292"/>
      <c r="B74" s="306"/>
      <c r="C74" s="362"/>
      <c r="D74" s="292"/>
      <c r="E74" s="289"/>
      <c r="F74" s="289"/>
      <c r="G74" s="289"/>
      <c r="H74" s="294"/>
      <c r="I74" s="289"/>
      <c r="J74" s="289"/>
      <c r="K74" s="289"/>
      <c r="L74" s="289"/>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row>
    <row r="75" spans="1:39" s="295" customFormat="1" ht="19.5" thickBot="1">
      <c r="A75" s="292"/>
      <c r="B75" s="282" t="s">
        <v>1111</v>
      </c>
      <c r="C75" s="363">
        <f>C8</f>
        <v>0</v>
      </c>
      <c r="D75" s="364">
        <f>C75+1</f>
        <v>1</v>
      </c>
      <c r="E75" s="364">
        <f>D75+1</f>
        <v>2</v>
      </c>
      <c r="F75" s="364">
        <f>E75+1</f>
        <v>3</v>
      </c>
      <c r="G75" s="365">
        <f>F75+1</f>
        <v>4</v>
      </c>
      <c r="H75" s="294"/>
      <c r="I75" s="366"/>
      <c r="J75" s="289"/>
      <c r="K75" s="289"/>
      <c r="L75" s="289"/>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row>
    <row r="76" spans="1:39" s="295" customFormat="1" ht="16.5" customHeight="1">
      <c r="A76" s="292"/>
      <c r="B76" s="367" t="s">
        <v>338</v>
      </c>
      <c r="C76" s="97">
        <v>0</v>
      </c>
      <c r="D76" s="98">
        <v>0</v>
      </c>
      <c r="E76" s="98">
        <v>0</v>
      </c>
      <c r="F76" s="98">
        <v>0</v>
      </c>
      <c r="G76" s="99">
        <v>0</v>
      </c>
      <c r="H76" s="294"/>
      <c r="I76" s="368"/>
      <c r="J76" s="289"/>
      <c r="K76" s="289"/>
      <c r="L76" s="289"/>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row>
    <row r="77" spans="1:39" s="295" customFormat="1" ht="16.5" customHeight="1">
      <c r="A77" s="292"/>
      <c r="B77" s="369" t="s">
        <v>337</v>
      </c>
      <c r="C77" s="100">
        <v>0</v>
      </c>
      <c r="D77" s="101">
        <v>0</v>
      </c>
      <c r="E77" s="101">
        <v>0</v>
      </c>
      <c r="F77" s="101">
        <v>0</v>
      </c>
      <c r="G77" s="102">
        <v>0</v>
      </c>
      <c r="H77" s="294"/>
      <c r="I77" s="368"/>
      <c r="J77" s="289"/>
      <c r="K77" s="289"/>
      <c r="L77" s="289"/>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row>
    <row r="78" spans="1:39" s="295" customFormat="1" ht="16.5" customHeight="1">
      <c r="A78" s="292"/>
      <c r="B78" s="369" t="s">
        <v>336</v>
      </c>
      <c r="C78" s="100">
        <v>0</v>
      </c>
      <c r="D78" s="101">
        <v>0</v>
      </c>
      <c r="E78" s="101">
        <v>0</v>
      </c>
      <c r="F78" s="101">
        <v>0</v>
      </c>
      <c r="G78" s="102">
        <v>0</v>
      </c>
      <c r="H78" s="294"/>
      <c r="I78" s="368"/>
      <c r="J78" s="289"/>
      <c r="K78" s="289"/>
      <c r="L78" s="289"/>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row>
    <row r="79" spans="1:39" s="295" customFormat="1" ht="16.5" customHeight="1">
      <c r="A79" s="292"/>
      <c r="B79" s="370" t="s">
        <v>335</v>
      </c>
      <c r="C79" s="371">
        <f>SUM(C76:C78)</f>
        <v>0</v>
      </c>
      <c r="D79" s="372">
        <f>SUM(D76:D78)</f>
        <v>0</v>
      </c>
      <c r="E79" s="372">
        <f t="shared" ref="E79:G79" si="9">SUM(E76:E78)</f>
        <v>0</v>
      </c>
      <c r="F79" s="372">
        <f t="shared" si="9"/>
        <v>0</v>
      </c>
      <c r="G79" s="373">
        <f t="shared" si="9"/>
        <v>0</v>
      </c>
      <c r="H79" s="294"/>
      <c r="I79" s="368"/>
      <c r="J79" s="289"/>
      <c r="K79" s="289"/>
      <c r="L79" s="289"/>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row>
    <row r="80" spans="1:39" s="273" customFormat="1" ht="15.75" thickBot="1">
      <c r="A80" s="286"/>
      <c r="B80" s="374" t="s">
        <v>952</v>
      </c>
      <c r="C80" s="321"/>
      <c r="D80" s="304">
        <f>IF(C79&gt;0,D79/C79-1,0)</f>
        <v>0</v>
      </c>
      <c r="E80" s="304">
        <f>IF(D79&gt;0,E79/D79-1,0)</f>
        <v>0</v>
      </c>
      <c r="F80" s="304">
        <f>IF(E79&gt;0,F79/E79-1,0)</f>
        <v>0</v>
      </c>
      <c r="G80" s="305">
        <f>IF(F79&gt;0,G79/F79-1,0)</f>
        <v>0</v>
      </c>
      <c r="I80" s="336"/>
      <c r="J80" s="286"/>
      <c r="K80" s="286"/>
      <c r="L80" s="286"/>
    </row>
    <row r="81" spans="1:12" s="273" customFormat="1" ht="15">
      <c r="A81" s="286"/>
      <c r="B81" s="286"/>
      <c r="C81" s="286"/>
      <c r="D81" s="286"/>
      <c r="E81" s="286"/>
      <c r="F81" s="286"/>
      <c r="G81" s="286"/>
      <c r="H81" s="286"/>
      <c r="I81" s="286"/>
      <c r="J81" s="286"/>
      <c r="K81" s="286"/>
      <c r="L81" s="286"/>
    </row>
    <row r="82" spans="1:12" s="273" customFormat="1"/>
    <row r="83" spans="1:12" s="273" customFormat="1"/>
    <row r="84" spans="1:12" s="273" customFormat="1"/>
    <row r="85" spans="1:12" s="273" customFormat="1"/>
    <row r="86" spans="1:12" s="273" customFormat="1"/>
    <row r="87" spans="1:12" s="273" customFormat="1"/>
    <row r="88" spans="1:12" s="273" customFormat="1"/>
    <row r="89" spans="1:12" s="273" customFormat="1"/>
    <row r="90" spans="1:12" s="273" customFormat="1"/>
    <row r="91" spans="1:12" s="273" customFormat="1"/>
    <row r="92" spans="1:12" s="273" customFormat="1"/>
    <row r="93" spans="1:12" s="273" customFormat="1"/>
    <row r="94" spans="1:12" s="273" customFormat="1"/>
    <row r="95" spans="1:12" s="273" customFormat="1"/>
    <row r="96" spans="1:12" s="273" customFormat="1"/>
    <row r="97" s="273" customFormat="1"/>
    <row r="98" s="273" customFormat="1"/>
    <row r="99" s="273" customFormat="1"/>
    <row r="100" s="273" customFormat="1"/>
    <row r="101" s="273" customFormat="1"/>
    <row r="102" s="273" customFormat="1"/>
    <row r="103" s="273" customFormat="1"/>
    <row r="104" s="273" customFormat="1"/>
    <row r="105" s="273" customFormat="1"/>
    <row r="106" s="273" customFormat="1"/>
    <row r="107" s="273" customFormat="1"/>
    <row r="108" s="273" customFormat="1"/>
    <row r="109" s="273" customFormat="1"/>
    <row r="110" s="273" customFormat="1"/>
    <row r="111" s="273" customFormat="1"/>
    <row r="112" s="273" customFormat="1"/>
    <row r="113" s="273" customFormat="1"/>
    <row r="114" s="273" customFormat="1"/>
    <row r="115" s="273" customFormat="1"/>
    <row r="116" s="273" customFormat="1"/>
    <row r="117" s="273" customFormat="1"/>
    <row r="118" s="273" customFormat="1"/>
    <row r="119" s="273" customFormat="1"/>
    <row r="120" s="273" customFormat="1"/>
    <row r="121" s="273" customFormat="1"/>
    <row r="122" s="273" customFormat="1"/>
    <row r="123" s="273" customFormat="1"/>
    <row r="124" s="273" customFormat="1"/>
    <row r="125" s="273" customFormat="1"/>
    <row r="126" s="273" customFormat="1"/>
    <row r="127" s="273" customFormat="1"/>
    <row r="128" s="273" customFormat="1"/>
    <row r="129" s="273" customFormat="1"/>
    <row r="130" s="273" customFormat="1"/>
    <row r="131" s="273" customFormat="1"/>
    <row r="132" s="273" customFormat="1"/>
    <row r="133" s="273" customFormat="1"/>
    <row r="134" s="273" customFormat="1"/>
    <row r="135" s="273" customFormat="1"/>
    <row r="136" s="273" customFormat="1"/>
  </sheetData>
  <sheetProtection algorithmName="SHA-512" hashValue="r+St513s5+Uo9xFNibH6yFz8j33p590FdBktNyi+c3IKbMeoOZNOfEPX315LBlWzHfPCJ81qJ4x1F3VMLuwnOQ==" saltValue="JyUcSyxJtw5RuxqwRTxhdA==" spinCount="100000" sheet="1" objects="1" scenarios="1" selectLockedCells="1"/>
  <mergeCells count="5">
    <mergeCell ref="B4:L4"/>
    <mergeCell ref="B5:L5"/>
    <mergeCell ref="C31:L31"/>
    <mergeCell ref="C59:G59"/>
    <mergeCell ref="B59:B60"/>
  </mergeCells>
  <phoneticPr fontId="7" type="noConversion"/>
  <conditionalFormatting sqref="C33:D43 C49:D54 C61 C58:D58 C47:D47 C63:C64 C66:C67 C69">
    <cfRule type="cellIs" dxfId="26" priority="14" stopIfTrue="1" operator="greaterThan">
      <formula>$C$24</formula>
    </cfRule>
  </conditionalFormatting>
  <conditionalFormatting sqref="C70:G70">
    <cfRule type="containsText" dxfId="25" priority="1" operator="containsText" text="ERROR">
      <formula>NOT(ISERROR(SEARCH("ERROR",C70)))</formula>
    </cfRule>
  </conditionalFormatting>
  <dataValidations count="4">
    <dataValidation type="custom" allowBlank="1" showInputMessage="1" showErrorMessage="1" errorTitle="Value Error" error="The number of students enrolled in this program cannot be greater than Total Number of Students Enrolled." sqref="C25:G26" xr:uid="{6356B5C1-8D01-4E33-8B45-D4ACD0BB0A4F}">
      <formula1>AND(C25&lt;=C$24)</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C69 C46:C47 C61 C63:C64 C66:C67 C33:C44 C49:C55 C57:C58" xr:uid="{782C87AB-4E5A-4808-BD5B-8B7035FED5B5}">
      <formula1>AND(C33&lt;=C$24,MOD(C33,0.5)=0)</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D33:D47 D49:D58" xr:uid="{3973A72A-8E67-4FAE-891C-7E5C741052C0}">
      <formula1>AND(D33&lt;=H$24,MOD(D33,0.5)=0)</formula1>
    </dataValidation>
    <dataValidation allowBlank="1" showInputMessage="1" showErrorMessage="1" errorTitle="Value Error" error="The number of students enrolled in this program cannot be greater than Total Number of Students Enrolled.  Additionally the data entered here must be students enrolled, not ADA or FTE's._x000a_" sqref="C45 C56" xr:uid="{6D1EC660-7BE5-4350-A8AB-1DE499483954}"/>
  </dataValidations>
  <pageMargins left="0.25" right="0.25" top="0.75" bottom="0.5" header="0.5" footer="0.5"/>
  <pageSetup scale="63" fitToWidth="5" orientation="landscape" cellComments="asDisplayed" r:id="rId1"/>
  <headerFooter alignWithMargins="0">
    <oddFooter>Page &amp;P of &amp;N</oddFooter>
  </headerFooter>
  <rowBreaks count="1" manualBreakCount="1">
    <brk id="47" max="16383" man="1"/>
  </rowBreaks>
  <ignoredErrors>
    <ignoredError sqref="C75 C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535" r:id="rId4" name="Button 199">
              <controlPr defaultSize="0" print="0" autoFill="0" autoPict="0" macro="[0]!Schools">
                <anchor moveWithCells="1" sizeWithCells="1">
                  <from>
                    <xdr:col>2</xdr:col>
                    <xdr:colOff>0</xdr:colOff>
                    <xdr:row>1</xdr:row>
                    <xdr:rowOff>0</xdr:rowOff>
                  </from>
                  <to>
                    <xdr:col>2</xdr:col>
                    <xdr:colOff>0</xdr:colOff>
                    <xdr:row>1</xdr:row>
                    <xdr:rowOff>0</xdr:rowOff>
                  </to>
                </anchor>
              </controlPr>
            </control>
          </mc:Choice>
        </mc:AlternateContent>
        <mc:AlternateContent xmlns:mc="http://schemas.openxmlformats.org/markup-compatibility/2006">
          <mc:Choice Requires="x14">
            <control shapeId="14536" r:id="rId5" name="Button 200">
              <controlPr defaultSize="0" print="0" autoFill="0" autoPict="0" macro="[0]!Expense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14537" r:id="rId6" name="Button 201">
              <controlPr defaultSize="0" print="0" autoFill="0" autoPict="0" macro="[0]!Grades_and_Enrollment">
                <anchor moveWithCells="1" sizeWithCells="1">
                  <from>
                    <xdr:col>2</xdr:col>
                    <xdr:colOff>0</xdr:colOff>
                    <xdr:row>1</xdr:row>
                    <xdr:rowOff>0</xdr:rowOff>
                  </from>
                  <to>
                    <xdr:col>2</xdr:col>
                    <xdr:colOff>0</xdr:colOff>
                    <xdr:row>1</xdr:row>
                    <xdr:rowOff>0</xdr:rowOff>
                  </to>
                </anchor>
              </controlPr>
            </control>
          </mc:Choice>
        </mc:AlternateContent>
        <mc:AlternateContent xmlns:mc="http://schemas.openxmlformats.org/markup-compatibility/2006">
          <mc:Choice Requires="x14">
            <control shapeId="14538" r:id="rId7" name="Button 202">
              <controlPr defaultSize="0" print="0" autoFill="0" autoPict="0" macro="[0]!Expenses">
                <anchor moveWithCells="1" sizeWithCells="1">
                  <from>
                    <xdr:col>3</xdr:col>
                    <xdr:colOff>0</xdr:colOff>
                    <xdr:row>1</xdr:row>
                    <xdr:rowOff>0</xdr:rowOff>
                  </from>
                  <to>
                    <xdr:col>3</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6600"/>
  </sheetPr>
  <dimension ref="C2:X73"/>
  <sheetViews>
    <sheetView workbookViewId="0">
      <selection activeCell="K61" sqref="K61"/>
    </sheetView>
  </sheetViews>
  <sheetFormatPr defaultColWidth="10.28515625" defaultRowHeight="15"/>
  <cols>
    <col min="1" max="2" width="3" style="376" customWidth="1"/>
    <col min="3" max="3" width="34.140625" style="376" customWidth="1"/>
    <col min="4" max="4" width="33.140625" style="376" bestFit="1" customWidth="1"/>
    <col min="5" max="5" width="12.85546875" style="376" customWidth="1"/>
    <col min="6" max="11" width="10.5703125" style="376" customWidth="1"/>
    <col min="12" max="12" width="1.85546875" style="376" customWidth="1"/>
    <col min="13" max="13" width="26.85546875" style="376" customWidth="1"/>
    <col min="14" max="19" width="15.7109375" style="376" customWidth="1"/>
    <col min="20" max="20" width="10.28515625" style="376"/>
    <col min="21" max="21" width="16.42578125" style="376" customWidth="1"/>
    <col min="22" max="22" width="29.85546875" style="376" hidden="1" customWidth="1"/>
    <col min="23" max="23" width="16" style="376" customWidth="1"/>
    <col min="24" max="24" width="12.28515625" style="376" bestFit="1" customWidth="1"/>
    <col min="25" max="16384" width="10.28515625" style="376"/>
  </cols>
  <sheetData>
    <row r="2" spans="3:24">
      <c r="C2" s="375">
        <f ca="1">NOW()</f>
        <v>43735.637566319441</v>
      </c>
    </row>
    <row r="3" spans="3:24" ht="6" customHeight="1">
      <c r="C3" s="377"/>
    </row>
    <row r="4" spans="3:24" ht="23.25" thickBot="1">
      <c r="C4" s="670" t="str">
        <f>X_School_Name</f>
        <v>Proposed Charter School Name</v>
      </c>
      <c r="D4" s="671"/>
      <c r="E4" s="671"/>
      <c r="F4" s="671"/>
      <c r="G4" s="671"/>
      <c r="H4" s="671"/>
      <c r="I4" s="671"/>
      <c r="J4" s="671"/>
      <c r="K4" s="671"/>
      <c r="L4" s="671"/>
      <c r="M4" s="671"/>
      <c r="N4" s="671"/>
      <c r="O4" s="671"/>
      <c r="P4" s="671"/>
      <c r="Q4" s="671"/>
      <c r="R4" s="671"/>
      <c r="S4" s="672"/>
    </row>
    <row r="5" spans="3:24" ht="21.75" thickBot="1">
      <c r="C5" s="679" t="s">
        <v>1000</v>
      </c>
      <c r="D5" s="680"/>
      <c r="E5" s="680"/>
      <c r="F5" s="680"/>
      <c r="G5" s="680"/>
      <c r="H5" s="680"/>
      <c r="I5" s="680"/>
      <c r="J5" s="680"/>
      <c r="K5" s="680"/>
      <c r="L5" s="680"/>
      <c r="M5" s="680"/>
      <c r="N5" s="680"/>
      <c r="O5" s="680"/>
      <c r="P5" s="680"/>
      <c r="Q5" s="680"/>
      <c r="R5" s="680"/>
      <c r="S5" s="681"/>
    </row>
    <row r="6" spans="3:24" ht="15" customHeight="1">
      <c r="C6" s="682" t="s">
        <v>845</v>
      </c>
      <c r="D6" s="684" t="s">
        <v>1001</v>
      </c>
      <c r="E6" s="378"/>
      <c r="F6" s="676" t="s">
        <v>1003</v>
      </c>
      <c r="G6" s="677"/>
      <c r="H6" s="677"/>
      <c r="I6" s="677"/>
      <c r="J6" s="677"/>
      <c r="K6" s="678"/>
      <c r="L6" s="379"/>
      <c r="M6" s="686" t="s">
        <v>1105</v>
      </c>
      <c r="N6" s="690" t="s">
        <v>1002</v>
      </c>
      <c r="O6" s="691"/>
      <c r="P6" s="691"/>
      <c r="Q6" s="691"/>
      <c r="R6" s="691"/>
      <c r="S6" s="692"/>
    </row>
    <row r="7" spans="3:24" ht="30.75" customHeight="1">
      <c r="C7" s="682"/>
      <c r="D7" s="684"/>
      <c r="E7" s="380" t="s">
        <v>846</v>
      </c>
      <c r="F7" s="381" t="s">
        <v>997</v>
      </c>
      <c r="G7" s="381" t="s">
        <v>847</v>
      </c>
      <c r="H7" s="381" t="s">
        <v>848</v>
      </c>
      <c r="I7" s="381" t="s">
        <v>849</v>
      </c>
      <c r="J7" s="381" t="s">
        <v>850</v>
      </c>
      <c r="K7" s="381" t="s">
        <v>851</v>
      </c>
      <c r="L7" s="379"/>
      <c r="M7" s="686"/>
      <c r="N7" s="382" t="s">
        <v>997</v>
      </c>
      <c r="O7" s="382" t="s">
        <v>847</v>
      </c>
      <c r="P7" s="381" t="s">
        <v>848</v>
      </c>
      <c r="Q7" s="381" t="s">
        <v>849</v>
      </c>
      <c r="R7" s="381" t="s">
        <v>850</v>
      </c>
      <c r="S7" s="383" t="s">
        <v>851</v>
      </c>
    </row>
    <row r="8" spans="3:24" ht="15.75" customHeight="1" thickBot="1">
      <c r="C8" s="682"/>
      <c r="D8" s="684"/>
      <c r="E8" s="384" t="s">
        <v>852</v>
      </c>
      <c r="F8" s="385">
        <f>'School Info'!D11</f>
        <v>0</v>
      </c>
      <c r="G8" s="385">
        <f>'School Info'!D12</f>
        <v>0</v>
      </c>
      <c r="H8" s="385">
        <f>G8+1</f>
        <v>1</v>
      </c>
      <c r="I8" s="385">
        <f>H8+1</f>
        <v>2</v>
      </c>
      <c r="J8" s="385">
        <f>I8+1</f>
        <v>3</v>
      </c>
      <c r="K8" s="385">
        <f>J8+1</f>
        <v>4</v>
      </c>
      <c r="L8" s="379"/>
      <c r="M8" s="686"/>
      <c r="N8" s="386">
        <f t="shared" ref="N8:S8" si="0">F8</f>
        <v>0</v>
      </c>
      <c r="O8" s="386">
        <f t="shared" si="0"/>
        <v>0</v>
      </c>
      <c r="P8" s="387">
        <f t="shared" si="0"/>
        <v>1</v>
      </c>
      <c r="Q8" s="387">
        <f t="shared" si="0"/>
        <v>2</v>
      </c>
      <c r="R8" s="387">
        <f t="shared" si="0"/>
        <v>3</v>
      </c>
      <c r="S8" s="388">
        <f t="shared" si="0"/>
        <v>4</v>
      </c>
    </row>
    <row r="9" spans="3:24" ht="15.75" customHeight="1" thickTop="1">
      <c r="C9" s="682"/>
      <c r="D9" s="684"/>
      <c r="E9" s="688" t="s">
        <v>853</v>
      </c>
      <c r="F9" s="389"/>
      <c r="G9" s="389"/>
      <c r="H9" s="389"/>
      <c r="I9" s="389"/>
      <c r="J9" s="389"/>
      <c r="K9" s="389"/>
      <c r="L9" s="379"/>
      <c r="M9" s="686"/>
      <c r="N9" s="378"/>
      <c r="O9" s="673" t="s">
        <v>854</v>
      </c>
      <c r="P9" s="674"/>
      <c r="Q9" s="674"/>
      <c r="R9" s="674"/>
      <c r="S9" s="675"/>
    </row>
    <row r="10" spans="3:24" ht="15.75" customHeight="1" thickBot="1">
      <c r="C10" s="683"/>
      <c r="D10" s="685"/>
      <c r="E10" s="689"/>
      <c r="F10" s="390" t="s">
        <v>1004</v>
      </c>
      <c r="G10" s="390" t="s">
        <v>1004</v>
      </c>
      <c r="H10" s="390" t="s">
        <v>1004</v>
      </c>
      <c r="I10" s="390" t="s">
        <v>1004</v>
      </c>
      <c r="J10" s="390" t="s">
        <v>1004</v>
      </c>
      <c r="K10" s="390" t="s">
        <v>1004</v>
      </c>
      <c r="L10" s="379"/>
      <c r="M10" s="687"/>
      <c r="N10" s="391">
        <v>0</v>
      </c>
      <c r="O10" s="391">
        <v>0</v>
      </c>
      <c r="P10" s="78">
        <v>0</v>
      </c>
      <c r="Q10" s="78">
        <v>0</v>
      </c>
      <c r="R10" s="78">
        <v>0</v>
      </c>
      <c r="S10" s="79">
        <v>0</v>
      </c>
    </row>
    <row r="11" spans="3:24" ht="4.5" customHeight="1" thickTop="1" thickBot="1">
      <c r="C11" s="392"/>
      <c r="D11" s="393"/>
      <c r="E11" s="394"/>
      <c r="F11" s="393"/>
      <c r="G11" s="393"/>
      <c r="H11" s="393"/>
      <c r="I11" s="393"/>
      <c r="J11" s="393"/>
      <c r="K11" s="395"/>
      <c r="L11" s="396"/>
      <c r="M11" s="429"/>
      <c r="N11" s="397">
        <f>1+N10</f>
        <v>1</v>
      </c>
      <c r="O11" s="397">
        <f>1+O10</f>
        <v>1</v>
      </c>
      <c r="P11" s="398">
        <f>O11*(1+P10)</f>
        <v>1</v>
      </c>
      <c r="Q11" s="398">
        <f>P11*(1+Q10)</f>
        <v>1</v>
      </c>
      <c r="R11" s="398">
        <f>Q11*(1+R10)</f>
        <v>1</v>
      </c>
      <c r="S11" s="398">
        <f>R11*(1+S10)</f>
        <v>1</v>
      </c>
      <c r="T11" s="399"/>
      <c r="U11" s="400"/>
      <c r="W11" s="401"/>
    </row>
    <row r="12" spans="3:24" ht="15" customHeight="1">
      <c r="C12" s="64"/>
      <c r="D12" s="65"/>
      <c r="E12" s="55">
        <v>0</v>
      </c>
      <c r="F12" s="72">
        <v>0</v>
      </c>
      <c r="G12" s="56">
        <v>0</v>
      </c>
      <c r="H12" s="56">
        <v>0</v>
      </c>
      <c r="I12" s="56">
        <v>0</v>
      </c>
      <c r="J12" s="56">
        <v>0</v>
      </c>
      <c r="K12" s="56">
        <v>0</v>
      </c>
      <c r="L12" s="396"/>
      <c r="M12" s="67"/>
      <c r="N12" s="402">
        <f t="shared" ref="N12:N22" si="1">SUM(F12*$E12)*N$11</f>
        <v>0</v>
      </c>
      <c r="O12" s="402">
        <f t="shared" ref="O12:O22" si="2">SUM(G12*$E12)*O$11</f>
        <v>0</v>
      </c>
      <c r="P12" s="403">
        <f t="shared" ref="P12:P22" si="3">SUM(H12*$E12)*P$11</f>
        <v>0</v>
      </c>
      <c r="Q12" s="403">
        <f t="shared" ref="Q12:Q22" si="4">SUM(I12*$E12)*Q$11</f>
        <v>0</v>
      </c>
      <c r="R12" s="403">
        <f t="shared" ref="R12:R22" si="5">SUM(J12*$E12)*R$11</f>
        <v>0</v>
      </c>
      <c r="S12" s="404">
        <f t="shared" ref="S12:S22" si="6">SUM(K12*$E12)*S$11</f>
        <v>0</v>
      </c>
      <c r="U12" s="405"/>
      <c r="V12" s="376" t="s">
        <v>855</v>
      </c>
      <c r="W12" s="405"/>
      <c r="X12" s="405"/>
    </row>
    <row r="13" spans="3:24" ht="15" customHeight="1">
      <c r="C13" s="64"/>
      <c r="D13" s="65"/>
      <c r="E13" s="55">
        <v>0</v>
      </c>
      <c r="F13" s="72">
        <v>0</v>
      </c>
      <c r="G13" s="56">
        <v>0</v>
      </c>
      <c r="H13" s="56">
        <v>0</v>
      </c>
      <c r="I13" s="56">
        <v>0</v>
      </c>
      <c r="J13" s="56">
        <v>0</v>
      </c>
      <c r="K13" s="56">
        <v>0</v>
      </c>
      <c r="L13" s="396"/>
      <c r="M13" s="67"/>
      <c r="N13" s="406">
        <f t="shared" si="1"/>
        <v>0</v>
      </c>
      <c r="O13" s="406">
        <f t="shared" si="2"/>
        <v>0</v>
      </c>
      <c r="P13" s="407">
        <f t="shared" si="3"/>
        <v>0</v>
      </c>
      <c r="Q13" s="407">
        <f t="shared" si="4"/>
        <v>0</v>
      </c>
      <c r="R13" s="407">
        <f t="shared" si="5"/>
        <v>0</v>
      </c>
      <c r="S13" s="404">
        <f t="shared" si="6"/>
        <v>0</v>
      </c>
      <c r="V13" s="376" t="s">
        <v>856</v>
      </c>
    </row>
    <row r="14" spans="3:24" ht="15" customHeight="1">
      <c r="C14" s="64"/>
      <c r="D14" s="65"/>
      <c r="E14" s="55">
        <v>0</v>
      </c>
      <c r="F14" s="72">
        <v>0</v>
      </c>
      <c r="G14" s="56">
        <v>0</v>
      </c>
      <c r="H14" s="56">
        <v>0</v>
      </c>
      <c r="I14" s="56">
        <v>0</v>
      </c>
      <c r="J14" s="56">
        <v>0</v>
      </c>
      <c r="K14" s="56">
        <v>0</v>
      </c>
      <c r="L14" s="396"/>
      <c r="M14" s="67"/>
      <c r="N14" s="408">
        <f t="shared" si="1"/>
        <v>0</v>
      </c>
      <c r="O14" s="408">
        <f t="shared" si="2"/>
        <v>0</v>
      </c>
      <c r="P14" s="409">
        <f t="shared" si="3"/>
        <v>0</v>
      </c>
      <c r="Q14" s="409">
        <f t="shared" si="4"/>
        <v>0</v>
      </c>
      <c r="R14" s="409">
        <f t="shared" si="5"/>
        <v>0</v>
      </c>
      <c r="S14" s="410">
        <f t="shared" si="6"/>
        <v>0</v>
      </c>
      <c r="V14" s="376" t="s">
        <v>857</v>
      </c>
    </row>
    <row r="15" spans="3:24" ht="15" customHeight="1">
      <c r="C15" s="64"/>
      <c r="D15" s="65"/>
      <c r="E15" s="55">
        <v>0</v>
      </c>
      <c r="F15" s="72">
        <v>0</v>
      </c>
      <c r="G15" s="56">
        <v>0</v>
      </c>
      <c r="H15" s="56">
        <v>0</v>
      </c>
      <c r="I15" s="56">
        <v>0</v>
      </c>
      <c r="J15" s="56">
        <v>0</v>
      </c>
      <c r="K15" s="56">
        <v>0</v>
      </c>
      <c r="L15" s="396"/>
      <c r="M15" s="67"/>
      <c r="N15" s="408">
        <f t="shared" si="1"/>
        <v>0</v>
      </c>
      <c r="O15" s="408">
        <f t="shared" si="2"/>
        <v>0</v>
      </c>
      <c r="P15" s="409">
        <f t="shared" si="3"/>
        <v>0</v>
      </c>
      <c r="Q15" s="409">
        <f t="shared" si="4"/>
        <v>0</v>
      </c>
      <c r="R15" s="409">
        <f t="shared" si="5"/>
        <v>0</v>
      </c>
      <c r="S15" s="410">
        <f t="shared" si="6"/>
        <v>0</v>
      </c>
      <c r="V15" s="376" t="s">
        <v>858</v>
      </c>
    </row>
    <row r="16" spans="3:24" ht="15" customHeight="1">
      <c r="C16" s="64"/>
      <c r="D16" s="65"/>
      <c r="E16" s="55">
        <v>0</v>
      </c>
      <c r="F16" s="72">
        <v>0</v>
      </c>
      <c r="G16" s="56">
        <v>0</v>
      </c>
      <c r="H16" s="56">
        <v>0</v>
      </c>
      <c r="I16" s="56">
        <v>0</v>
      </c>
      <c r="J16" s="56">
        <v>0</v>
      </c>
      <c r="K16" s="56">
        <v>0</v>
      </c>
      <c r="L16" s="396"/>
      <c r="M16" s="67"/>
      <c r="N16" s="408">
        <f t="shared" si="1"/>
        <v>0</v>
      </c>
      <c r="O16" s="408">
        <f t="shared" si="2"/>
        <v>0</v>
      </c>
      <c r="P16" s="409">
        <f t="shared" si="3"/>
        <v>0</v>
      </c>
      <c r="Q16" s="409">
        <f t="shared" si="4"/>
        <v>0</v>
      </c>
      <c r="R16" s="409">
        <f t="shared" si="5"/>
        <v>0</v>
      </c>
      <c r="S16" s="410">
        <f t="shared" si="6"/>
        <v>0</v>
      </c>
      <c r="V16" s="376" t="s">
        <v>859</v>
      </c>
    </row>
    <row r="17" spans="3:22" ht="15" customHeight="1">
      <c r="C17" s="64"/>
      <c r="D17" s="65"/>
      <c r="E17" s="55">
        <v>0</v>
      </c>
      <c r="F17" s="72">
        <v>0</v>
      </c>
      <c r="G17" s="56">
        <v>0</v>
      </c>
      <c r="H17" s="56">
        <v>0</v>
      </c>
      <c r="I17" s="56">
        <v>0</v>
      </c>
      <c r="J17" s="56">
        <v>0</v>
      </c>
      <c r="K17" s="56">
        <v>0</v>
      </c>
      <c r="L17" s="396"/>
      <c r="M17" s="67"/>
      <c r="N17" s="408">
        <f t="shared" si="1"/>
        <v>0</v>
      </c>
      <c r="O17" s="408">
        <f t="shared" si="2"/>
        <v>0</v>
      </c>
      <c r="P17" s="409">
        <f t="shared" si="3"/>
        <v>0</v>
      </c>
      <c r="Q17" s="409">
        <f t="shared" si="4"/>
        <v>0</v>
      </c>
      <c r="R17" s="409">
        <f t="shared" si="5"/>
        <v>0</v>
      </c>
      <c r="S17" s="410">
        <f t="shared" si="6"/>
        <v>0</v>
      </c>
      <c r="V17" s="376" t="s">
        <v>860</v>
      </c>
    </row>
    <row r="18" spans="3:22" ht="15" customHeight="1">
      <c r="C18" s="64"/>
      <c r="D18" s="65"/>
      <c r="E18" s="55">
        <v>0</v>
      </c>
      <c r="F18" s="72">
        <v>0</v>
      </c>
      <c r="G18" s="56">
        <v>0</v>
      </c>
      <c r="H18" s="56">
        <v>0</v>
      </c>
      <c r="I18" s="56">
        <v>0</v>
      </c>
      <c r="J18" s="56">
        <v>0</v>
      </c>
      <c r="K18" s="56">
        <v>0</v>
      </c>
      <c r="L18" s="396"/>
      <c r="M18" s="67"/>
      <c r="N18" s="408">
        <f t="shared" si="1"/>
        <v>0</v>
      </c>
      <c r="O18" s="408">
        <f t="shared" si="2"/>
        <v>0</v>
      </c>
      <c r="P18" s="409">
        <f t="shared" si="3"/>
        <v>0</v>
      </c>
      <c r="Q18" s="409">
        <f t="shared" si="4"/>
        <v>0</v>
      </c>
      <c r="R18" s="409">
        <f t="shared" si="5"/>
        <v>0</v>
      </c>
      <c r="S18" s="410">
        <f t="shared" si="6"/>
        <v>0</v>
      </c>
      <c r="V18" s="376" t="s">
        <v>861</v>
      </c>
    </row>
    <row r="19" spans="3:22" ht="15" customHeight="1">
      <c r="C19" s="64"/>
      <c r="D19" s="65"/>
      <c r="E19" s="55">
        <v>0</v>
      </c>
      <c r="F19" s="72">
        <v>0</v>
      </c>
      <c r="G19" s="56">
        <v>0</v>
      </c>
      <c r="H19" s="56">
        <v>0</v>
      </c>
      <c r="I19" s="56">
        <v>0</v>
      </c>
      <c r="J19" s="56">
        <v>0</v>
      </c>
      <c r="K19" s="56">
        <v>0</v>
      </c>
      <c r="L19" s="396"/>
      <c r="M19" s="67"/>
      <c r="N19" s="408">
        <f t="shared" si="1"/>
        <v>0</v>
      </c>
      <c r="O19" s="408">
        <f t="shared" si="2"/>
        <v>0</v>
      </c>
      <c r="P19" s="409">
        <f t="shared" si="3"/>
        <v>0</v>
      </c>
      <c r="Q19" s="409">
        <f t="shared" si="4"/>
        <v>0</v>
      </c>
      <c r="R19" s="409">
        <f t="shared" si="5"/>
        <v>0</v>
      </c>
      <c r="S19" s="410">
        <f t="shared" si="6"/>
        <v>0</v>
      </c>
      <c r="V19" s="376" t="s">
        <v>862</v>
      </c>
    </row>
    <row r="20" spans="3:22" ht="15" customHeight="1">
      <c r="C20" s="64"/>
      <c r="D20" s="65"/>
      <c r="E20" s="55">
        <v>0</v>
      </c>
      <c r="F20" s="72">
        <v>0</v>
      </c>
      <c r="G20" s="56">
        <v>0</v>
      </c>
      <c r="H20" s="56">
        <v>0</v>
      </c>
      <c r="I20" s="56">
        <v>0</v>
      </c>
      <c r="J20" s="56">
        <v>0</v>
      </c>
      <c r="K20" s="56">
        <v>0</v>
      </c>
      <c r="L20" s="396"/>
      <c r="M20" s="67"/>
      <c r="N20" s="408">
        <f t="shared" si="1"/>
        <v>0</v>
      </c>
      <c r="O20" s="408">
        <f t="shared" si="2"/>
        <v>0</v>
      </c>
      <c r="P20" s="409">
        <f t="shared" si="3"/>
        <v>0</v>
      </c>
      <c r="Q20" s="409">
        <f t="shared" si="4"/>
        <v>0</v>
      </c>
      <c r="R20" s="409">
        <f t="shared" si="5"/>
        <v>0</v>
      </c>
      <c r="S20" s="410">
        <f t="shared" si="6"/>
        <v>0</v>
      </c>
      <c r="V20" s="376" t="s">
        <v>863</v>
      </c>
    </row>
    <row r="21" spans="3:22" ht="15" customHeight="1">
      <c r="C21" s="64"/>
      <c r="D21" s="65"/>
      <c r="E21" s="55">
        <v>0</v>
      </c>
      <c r="F21" s="72">
        <v>0</v>
      </c>
      <c r="G21" s="56">
        <v>0</v>
      </c>
      <c r="H21" s="56">
        <v>0</v>
      </c>
      <c r="I21" s="56">
        <v>0</v>
      </c>
      <c r="J21" s="56">
        <v>0</v>
      </c>
      <c r="K21" s="56">
        <v>0</v>
      </c>
      <c r="L21" s="396"/>
      <c r="M21" s="67"/>
      <c r="N21" s="408">
        <f t="shared" si="1"/>
        <v>0</v>
      </c>
      <c r="O21" s="408">
        <f t="shared" si="2"/>
        <v>0</v>
      </c>
      <c r="P21" s="409">
        <f t="shared" si="3"/>
        <v>0</v>
      </c>
      <c r="Q21" s="409">
        <f t="shared" si="4"/>
        <v>0</v>
      </c>
      <c r="R21" s="409">
        <f t="shared" si="5"/>
        <v>0</v>
      </c>
      <c r="S21" s="410">
        <f t="shared" si="6"/>
        <v>0</v>
      </c>
      <c r="V21" s="376" t="s">
        <v>864</v>
      </c>
    </row>
    <row r="22" spans="3:22" ht="15" customHeight="1">
      <c r="C22" s="64"/>
      <c r="D22" s="65"/>
      <c r="E22" s="55">
        <v>0</v>
      </c>
      <c r="F22" s="56">
        <v>0</v>
      </c>
      <c r="G22" s="56">
        <v>0</v>
      </c>
      <c r="H22" s="56">
        <v>0</v>
      </c>
      <c r="I22" s="56">
        <v>0</v>
      </c>
      <c r="J22" s="56">
        <v>0</v>
      </c>
      <c r="K22" s="56">
        <v>0</v>
      </c>
      <c r="L22" s="396"/>
      <c r="M22" s="67"/>
      <c r="N22" s="408">
        <f t="shared" si="1"/>
        <v>0</v>
      </c>
      <c r="O22" s="408">
        <f t="shared" si="2"/>
        <v>0</v>
      </c>
      <c r="P22" s="409">
        <f t="shared" si="3"/>
        <v>0</v>
      </c>
      <c r="Q22" s="409">
        <f t="shared" si="4"/>
        <v>0</v>
      </c>
      <c r="R22" s="409">
        <f t="shared" si="5"/>
        <v>0</v>
      </c>
      <c r="S22" s="410">
        <f t="shared" si="6"/>
        <v>0</v>
      </c>
      <c r="V22" s="376" t="s">
        <v>865</v>
      </c>
    </row>
    <row r="23" spans="3:22" ht="15" customHeight="1">
      <c r="C23" s="64"/>
      <c r="D23" s="65"/>
      <c r="E23" s="55">
        <v>0</v>
      </c>
      <c r="F23" s="56">
        <v>0</v>
      </c>
      <c r="G23" s="56">
        <v>0</v>
      </c>
      <c r="H23" s="56">
        <v>0</v>
      </c>
      <c r="I23" s="56">
        <v>0</v>
      </c>
      <c r="J23" s="56">
        <v>0</v>
      </c>
      <c r="K23" s="56">
        <v>0</v>
      </c>
      <c r="L23" s="396"/>
      <c r="M23" s="67"/>
      <c r="N23" s="408">
        <f t="shared" ref="N23:N47" si="7">SUM(F23*$E23)*N$11</f>
        <v>0</v>
      </c>
      <c r="O23" s="408">
        <f t="shared" ref="O23:O47" si="8">SUM(G23*$E23)*O$11</f>
        <v>0</v>
      </c>
      <c r="P23" s="409">
        <f t="shared" ref="P23:P47" si="9">SUM(H23*$E23)*P$11</f>
        <v>0</v>
      </c>
      <c r="Q23" s="409">
        <f t="shared" ref="Q23:Q47" si="10">SUM(I23*$E23)*Q$11</f>
        <v>0</v>
      </c>
      <c r="R23" s="409">
        <f t="shared" ref="R23:R47" si="11">SUM(J23*$E23)*R$11</f>
        <v>0</v>
      </c>
      <c r="S23" s="410">
        <f t="shared" ref="S23:S47" si="12">SUM(K23*$E23)*S$11</f>
        <v>0</v>
      </c>
      <c r="V23" s="376" t="s">
        <v>866</v>
      </c>
    </row>
    <row r="24" spans="3:22" ht="15" customHeight="1">
      <c r="C24" s="64"/>
      <c r="D24" s="65"/>
      <c r="E24" s="55">
        <v>0</v>
      </c>
      <c r="F24" s="56">
        <v>0</v>
      </c>
      <c r="G24" s="56">
        <v>0</v>
      </c>
      <c r="H24" s="56">
        <v>0</v>
      </c>
      <c r="I24" s="56">
        <v>0</v>
      </c>
      <c r="J24" s="56">
        <v>0</v>
      </c>
      <c r="K24" s="56">
        <v>0</v>
      </c>
      <c r="L24" s="396"/>
      <c r="M24" s="67"/>
      <c r="N24" s="408">
        <f t="shared" si="7"/>
        <v>0</v>
      </c>
      <c r="O24" s="408">
        <f t="shared" si="8"/>
        <v>0</v>
      </c>
      <c r="P24" s="409">
        <f t="shared" si="9"/>
        <v>0</v>
      </c>
      <c r="Q24" s="409">
        <f t="shared" si="10"/>
        <v>0</v>
      </c>
      <c r="R24" s="409">
        <f t="shared" si="11"/>
        <v>0</v>
      </c>
      <c r="S24" s="410">
        <f t="shared" si="12"/>
        <v>0</v>
      </c>
      <c r="V24" s="376" t="s">
        <v>867</v>
      </c>
    </row>
    <row r="25" spans="3:22" ht="15" customHeight="1">
      <c r="C25" s="64"/>
      <c r="D25" s="65"/>
      <c r="E25" s="55">
        <v>0</v>
      </c>
      <c r="F25" s="56">
        <v>0</v>
      </c>
      <c r="G25" s="56">
        <v>0</v>
      </c>
      <c r="H25" s="56">
        <v>0</v>
      </c>
      <c r="I25" s="56">
        <v>0</v>
      </c>
      <c r="J25" s="56">
        <v>0</v>
      </c>
      <c r="K25" s="56">
        <v>0</v>
      </c>
      <c r="L25" s="396"/>
      <c r="M25" s="68"/>
      <c r="N25" s="408">
        <f t="shared" si="7"/>
        <v>0</v>
      </c>
      <c r="O25" s="408">
        <f t="shared" si="8"/>
        <v>0</v>
      </c>
      <c r="P25" s="409">
        <f t="shared" si="9"/>
        <v>0</v>
      </c>
      <c r="Q25" s="409">
        <f t="shared" si="10"/>
        <v>0</v>
      </c>
      <c r="R25" s="409">
        <f t="shared" si="11"/>
        <v>0</v>
      </c>
      <c r="S25" s="410">
        <f t="shared" si="12"/>
        <v>0</v>
      </c>
      <c r="V25" s="376" t="s">
        <v>868</v>
      </c>
    </row>
    <row r="26" spans="3:22" ht="15" customHeight="1">
      <c r="C26" s="64"/>
      <c r="D26" s="65"/>
      <c r="E26" s="55">
        <v>0</v>
      </c>
      <c r="F26" s="56">
        <v>0</v>
      </c>
      <c r="G26" s="56">
        <v>0</v>
      </c>
      <c r="H26" s="56">
        <v>0</v>
      </c>
      <c r="I26" s="56">
        <v>0</v>
      </c>
      <c r="J26" s="56">
        <v>0</v>
      </c>
      <c r="K26" s="56">
        <v>0</v>
      </c>
      <c r="L26" s="396"/>
      <c r="M26" s="68"/>
      <c r="N26" s="408">
        <f t="shared" si="7"/>
        <v>0</v>
      </c>
      <c r="O26" s="408">
        <f t="shared" si="8"/>
        <v>0</v>
      </c>
      <c r="P26" s="409">
        <f t="shared" si="9"/>
        <v>0</v>
      </c>
      <c r="Q26" s="409">
        <f t="shared" si="10"/>
        <v>0</v>
      </c>
      <c r="R26" s="409">
        <f t="shared" si="11"/>
        <v>0</v>
      </c>
      <c r="S26" s="410">
        <f t="shared" si="12"/>
        <v>0</v>
      </c>
      <c r="V26" s="376" t="s">
        <v>869</v>
      </c>
    </row>
    <row r="27" spans="3:22" ht="15" customHeight="1">
      <c r="C27" s="64"/>
      <c r="D27" s="65"/>
      <c r="E27" s="55">
        <v>0</v>
      </c>
      <c r="F27" s="56">
        <v>0</v>
      </c>
      <c r="G27" s="56">
        <v>0</v>
      </c>
      <c r="H27" s="56">
        <v>0</v>
      </c>
      <c r="I27" s="56">
        <v>0</v>
      </c>
      <c r="J27" s="56">
        <v>0</v>
      </c>
      <c r="K27" s="56">
        <v>0</v>
      </c>
      <c r="L27" s="396"/>
      <c r="M27" s="68"/>
      <c r="N27" s="408">
        <f t="shared" si="7"/>
        <v>0</v>
      </c>
      <c r="O27" s="408">
        <f t="shared" si="8"/>
        <v>0</v>
      </c>
      <c r="P27" s="409">
        <f t="shared" si="9"/>
        <v>0</v>
      </c>
      <c r="Q27" s="409">
        <f t="shared" si="10"/>
        <v>0</v>
      </c>
      <c r="R27" s="409">
        <f t="shared" si="11"/>
        <v>0</v>
      </c>
      <c r="S27" s="410">
        <f t="shared" si="12"/>
        <v>0</v>
      </c>
      <c r="V27" s="376" t="s">
        <v>870</v>
      </c>
    </row>
    <row r="28" spans="3:22" ht="15" customHeight="1">
      <c r="C28" s="64"/>
      <c r="D28" s="65"/>
      <c r="E28" s="55">
        <v>0</v>
      </c>
      <c r="F28" s="56">
        <v>0</v>
      </c>
      <c r="G28" s="56">
        <v>0</v>
      </c>
      <c r="H28" s="56">
        <v>0</v>
      </c>
      <c r="I28" s="56">
        <v>0</v>
      </c>
      <c r="J28" s="56">
        <v>0</v>
      </c>
      <c r="K28" s="56">
        <v>0</v>
      </c>
      <c r="L28" s="396"/>
      <c r="M28" s="68"/>
      <c r="N28" s="408">
        <f t="shared" si="7"/>
        <v>0</v>
      </c>
      <c r="O28" s="408">
        <f t="shared" si="8"/>
        <v>0</v>
      </c>
      <c r="P28" s="409">
        <f t="shared" si="9"/>
        <v>0</v>
      </c>
      <c r="Q28" s="409">
        <f t="shared" si="10"/>
        <v>0</v>
      </c>
      <c r="R28" s="409">
        <f t="shared" si="11"/>
        <v>0</v>
      </c>
      <c r="S28" s="410">
        <f t="shared" si="12"/>
        <v>0</v>
      </c>
      <c r="V28" s="376" t="s">
        <v>871</v>
      </c>
    </row>
    <row r="29" spans="3:22" ht="15" customHeight="1">
      <c r="C29" s="64"/>
      <c r="D29" s="65"/>
      <c r="E29" s="55">
        <v>0</v>
      </c>
      <c r="F29" s="56">
        <v>0</v>
      </c>
      <c r="G29" s="56">
        <v>0</v>
      </c>
      <c r="H29" s="56">
        <v>0</v>
      </c>
      <c r="I29" s="56">
        <v>0</v>
      </c>
      <c r="J29" s="56">
        <v>0</v>
      </c>
      <c r="K29" s="56">
        <v>0</v>
      </c>
      <c r="L29" s="396"/>
      <c r="M29" s="68"/>
      <c r="N29" s="408">
        <f t="shared" si="7"/>
        <v>0</v>
      </c>
      <c r="O29" s="408">
        <f t="shared" si="8"/>
        <v>0</v>
      </c>
      <c r="P29" s="409">
        <f t="shared" si="9"/>
        <v>0</v>
      </c>
      <c r="Q29" s="409">
        <f t="shared" si="10"/>
        <v>0</v>
      </c>
      <c r="R29" s="409">
        <f t="shared" si="11"/>
        <v>0</v>
      </c>
      <c r="S29" s="410">
        <f t="shared" si="12"/>
        <v>0</v>
      </c>
      <c r="V29" s="376" t="s">
        <v>872</v>
      </c>
    </row>
    <row r="30" spans="3:22" ht="15" customHeight="1">
      <c r="C30" s="64"/>
      <c r="D30" s="65"/>
      <c r="E30" s="55">
        <v>0</v>
      </c>
      <c r="F30" s="56">
        <v>0</v>
      </c>
      <c r="G30" s="56">
        <v>0</v>
      </c>
      <c r="H30" s="56">
        <v>0</v>
      </c>
      <c r="I30" s="56">
        <v>0</v>
      </c>
      <c r="J30" s="56">
        <v>0</v>
      </c>
      <c r="K30" s="56">
        <v>0</v>
      </c>
      <c r="L30" s="396"/>
      <c r="M30" s="67"/>
      <c r="N30" s="408">
        <f t="shared" si="7"/>
        <v>0</v>
      </c>
      <c r="O30" s="408">
        <f t="shared" si="8"/>
        <v>0</v>
      </c>
      <c r="P30" s="409">
        <f t="shared" si="9"/>
        <v>0</v>
      </c>
      <c r="Q30" s="409">
        <f t="shared" si="10"/>
        <v>0</v>
      </c>
      <c r="R30" s="409">
        <f t="shared" si="11"/>
        <v>0</v>
      </c>
      <c r="S30" s="410">
        <f t="shared" si="12"/>
        <v>0</v>
      </c>
      <c r="V30" s="376" t="s">
        <v>873</v>
      </c>
    </row>
    <row r="31" spans="3:22" ht="15.75">
      <c r="C31" s="64"/>
      <c r="D31" s="65"/>
      <c r="E31" s="55">
        <v>0</v>
      </c>
      <c r="F31" s="56">
        <v>0</v>
      </c>
      <c r="G31" s="56">
        <v>0</v>
      </c>
      <c r="H31" s="56">
        <v>0</v>
      </c>
      <c r="I31" s="56">
        <v>0</v>
      </c>
      <c r="J31" s="56">
        <v>0</v>
      </c>
      <c r="K31" s="56">
        <v>0</v>
      </c>
      <c r="L31" s="396"/>
      <c r="M31" s="68"/>
      <c r="N31" s="408">
        <f t="shared" si="7"/>
        <v>0</v>
      </c>
      <c r="O31" s="408">
        <f t="shared" si="8"/>
        <v>0</v>
      </c>
      <c r="P31" s="409">
        <f t="shared" si="9"/>
        <v>0</v>
      </c>
      <c r="Q31" s="409">
        <f t="shared" si="10"/>
        <v>0</v>
      </c>
      <c r="R31" s="409">
        <f t="shared" si="11"/>
        <v>0</v>
      </c>
      <c r="S31" s="410">
        <f t="shared" si="12"/>
        <v>0</v>
      </c>
      <c r="V31" s="376" t="s">
        <v>874</v>
      </c>
    </row>
    <row r="32" spans="3:22" ht="15" customHeight="1">
      <c r="C32" s="64"/>
      <c r="D32" s="65"/>
      <c r="E32" s="55">
        <v>0</v>
      </c>
      <c r="F32" s="56">
        <v>0</v>
      </c>
      <c r="G32" s="56">
        <v>0</v>
      </c>
      <c r="H32" s="56">
        <v>0</v>
      </c>
      <c r="I32" s="56">
        <v>0</v>
      </c>
      <c r="J32" s="56">
        <v>0</v>
      </c>
      <c r="K32" s="57">
        <v>0</v>
      </c>
      <c r="L32" s="396"/>
      <c r="M32" s="67"/>
      <c r="N32" s="408">
        <f t="shared" si="7"/>
        <v>0</v>
      </c>
      <c r="O32" s="408">
        <f t="shared" si="8"/>
        <v>0</v>
      </c>
      <c r="P32" s="409">
        <f t="shared" si="9"/>
        <v>0</v>
      </c>
      <c r="Q32" s="409">
        <f t="shared" si="10"/>
        <v>0</v>
      </c>
      <c r="R32" s="409">
        <f t="shared" si="11"/>
        <v>0</v>
      </c>
      <c r="S32" s="410">
        <f t="shared" si="12"/>
        <v>0</v>
      </c>
    </row>
    <row r="33" spans="3:19" ht="15" customHeight="1">
      <c r="C33" s="64"/>
      <c r="D33" s="65"/>
      <c r="E33" s="55">
        <v>0</v>
      </c>
      <c r="F33" s="56">
        <v>0</v>
      </c>
      <c r="G33" s="56">
        <v>0</v>
      </c>
      <c r="H33" s="56">
        <v>0</v>
      </c>
      <c r="I33" s="56">
        <v>0</v>
      </c>
      <c r="J33" s="56">
        <v>0</v>
      </c>
      <c r="K33" s="57">
        <v>0</v>
      </c>
      <c r="L33" s="396"/>
      <c r="M33" s="67"/>
      <c r="N33" s="408">
        <f t="shared" si="7"/>
        <v>0</v>
      </c>
      <c r="O33" s="408">
        <f t="shared" si="8"/>
        <v>0</v>
      </c>
      <c r="P33" s="409">
        <f t="shared" si="9"/>
        <v>0</v>
      </c>
      <c r="Q33" s="409">
        <f t="shared" si="10"/>
        <v>0</v>
      </c>
      <c r="R33" s="409">
        <f t="shared" si="11"/>
        <v>0</v>
      </c>
      <c r="S33" s="410">
        <f t="shared" si="12"/>
        <v>0</v>
      </c>
    </row>
    <row r="34" spans="3:19" ht="15" customHeight="1">
      <c r="C34" s="64"/>
      <c r="D34" s="65"/>
      <c r="E34" s="55">
        <v>0</v>
      </c>
      <c r="F34" s="56">
        <v>0</v>
      </c>
      <c r="G34" s="56">
        <v>0</v>
      </c>
      <c r="H34" s="56">
        <v>0</v>
      </c>
      <c r="I34" s="56">
        <v>0</v>
      </c>
      <c r="J34" s="56">
        <v>0</v>
      </c>
      <c r="K34" s="57">
        <v>0</v>
      </c>
      <c r="L34" s="396"/>
      <c r="M34" s="67"/>
      <c r="N34" s="408">
        <f t="shared" si="7"/>
        <v>0</v>
      </c>
      <c r="O34" s="408">
        <f t="shared" si="8"/>
        <v>0</v>
      </c>
      <c r="P34" s="409">
        <f t="shared" si="9"/>
        <v>0</v>
      </c>
      <c r="Q34" s="409">
        <f t="shared" si="10"/>
        <v>0</v>
      </c>
      <c r="R34" s="409">
        <f t="shared" si="11"/>
        <v>0</v>
      </c>
      <c r="S34" s="410">
        <f t="shared" si="12"/>
        <v>0</v>
      </c>
    </row>
    <row r="35" spans="3:19" ht="15" customHeight="1">
      <c r="C35" s="64"/>
      <c r="D35" s="65"/>
      <c r="E35" s="55">
        <v>0</v>
      </c>
      <c r="F35" s="56">
        <v>0</v>
      </c>
      <c r="G35" s="56">
        <v>0</v>
      </c>
      <c r="H35" s="56">
        <v>0</v>
      </c>
      <c r="I35" s="56">
        <v>0</v>
      </c>
      <c r="J35" s="56">
        <v>0</v>
      </c>
      <c r="K35" s="57">
        <v>0</v>
      </c>
      <c r="L35" s="396"/>
      <c r="M35" s="68"/>
      <c r="N35" s="408">
        <f t="shared" si="7"/>
        <v>0</v>
      </c>
      <c r="O35" s="408">
        <f t="shared" si="8"/>
        <v>0</v>
      </c>
      <c r="P35" s="409">
        <f t="shared" si="9"/>
        <v>0</v>
      </c>
      <c r="Q35" s="409">
        <f t="shared" si="10"/>
        <v>0</v>
      </c>
      <c r="R35" s="409">
        <f t="shared" si="11"/>
        <v>0</v>
      </c>
      <c r="S35" s="410">
        <f t="shared" si="12"/>
        <v>0</v>
      </c>
    </row>
    <row r="36" spans="3:19" ht="15" customHeight="1">
      <c r="C36" s="64"/>
      <c r="D36" s="65"/>
      <c r="E36" s="55">
        <v>0</v>
      </c>
      <c r="F36" s="56">
        <v>0</v>
      </c>
      <c r="G36" s="56">
        <v>0</v>
      </c>
      <c r="H36" s="56">
        <v>0</v>
      </c>
      <c r="I36" s="56">
        <v>0</v>
      </c>
      <c r="J36" s="56">
        <v>0</v>
      </c>
      <c r="K36" s="57">
        <v>0</v>
      </c>
      <c r="L36" s="396"/>
      <c r="M36" s="68"/>
      <c r="N36" s="408">
        <f t="shared" si="7"/>
        <v>0</v>
      </c>
      <c r="O36" s="408">
        <f t="shared" si="8"/>
        <v>0</v>
      </c>
      <c r="P36" s="409">
        <f t="shared" si="9"/>
        <v>0</v>
      </c>
      <c r="Q36" s="409">
        <f t="shared" si="10"/>
        <v>0</v>
      </c>
      <c r="R36" s="409">
        <f t="shared" si="11"/>
        <v>0</v>
      </c>
      <c r="S36" s="410">
        <f t="shared" si="12"/>
        <v>0</v>
      </c>
    </row>
    <row r="37" spans="3:19" ht="15" customHeight="1">
      <c r="C37" s="64"/>
      <c r="D37" s="65"/>
      <c r="E37" s="55">
        <v>0</v>
      </c>
      <c r="F37" s="56">
        <v>0</v>
      </c>
      <c r="G37" s="56">
        <v>0</v>
      </c>
      <c r="H37" s="56">
        <v>0</v>
      </c>
      <c r="I37" s="56">
        <v>0</v>
      </c>
      <c r="J37" s="56">
        <v>0</v>
      </c>
      <c r="K37" s="57">
        <v>0</v>
      </c>
      <c r="L37" s="396"/>
      <c r="M37" s="68"/>
      <c r="N37" s="408">
        <f t="shared" si="7"/>
        <v>0</v>
      </c>
      <c r="O37" s="408">
        <f t="shared" si="8"/>
        <v>0</v>
      </c>
      <c r="P37" s="409">
        <f t="shared" si="9"/>
        <v>0</v>
      </c>
      <c r="Q37" s="409">
        <f t="shared" si="10"/>
        <v>0</v>
      </c>
      <c r="R37" s="409">
        <f t="shared" si="11"/>
        <v>0</v>
      </c>
      <c r="S37" s="410">
        <f t="shared" si="12"/>
        <v>0</v>
      </c>
    </row>
    <row r="38" spans="3:19" ht="15" customHeight="1">
      <c r="C38" s="64"/>
      <c r="D38" s="65"/>
      <c r="E38" s="55">
        <v>0</v>
      </c>
      <c r="F38" s="56">
        <v>0</v>
      </c>
      <c r="G38" s="56">
        <v>0</v>
      </c>
      <c r="H38" s="56">
        <v>0</v>
      </c>
      <c r="I38" s="56">
        <v>0</v>
      </c>
      <c r="J38" s="56">
        <v>0</v>
      </c>
      <c r="K38" s="57">
        <v>0</v>
      </c>
      <c r="L38" s="396"/>
      <c r="M38" s="68"/>
      <c r="N38" s="408">
        <f t="shared" si="7"/>
        <v>0</v>
      </c>
      <c r="O38" s="408">
        <f t="shared" si="8"/>
        <v>0</v>
      </c>
      <c r="P38" s="409">
        <f t="shared" si="9"/>
        <v>0</v>
      </c>
      <c r="Q38" s="409">
        <f t="shared" si="10"/>
        <v>0</v>
      </c>
      <c r="R38" s="409">
        <f t="shared" si="11"/>
        <v>0</v>
      </c>
      <c r="S38" s="410">
        <f t="shared" si="12"/>
        <v>0</v>
      </c>
    </row>
    <row r="39" spans="3:19" ht="15" customHeight="1">
      <c r="C39" s="64"/>
      <c r="D39" s="65"/>
      <c r="E39" s="55">
        <v>0</v>
      </c>
      <c r="F39" s="56">
        <v>0</v>
      </c>
      <c r="G39" s="56">
        <v>0</v>
      </c>
      <c r="H39" s="56">
        <v>0</v>
      </c>
      <c r="I39" s="56">
        <v>0</v>
      </c>
      <c r="J39" s="56">
        <v>0</v>
      </c>
      <c r="K39" s="57">
        <v>0</v>
      </c>
      <c r="L39" s="396"/>
      <c r="M39" s="68"/>
      <c r="N39" s="408">
        <f t="shared" si="7"/>
        <v>0</v>
      </c>
      <c r="O39" s="408">
        <f t="shared" si="8"/>
        <v>0</v>
      </c>
      <c r="P39" s="409">
        <f t="shared" si="9"/>
        <v>0</v>
      </c>
      <c r="Q39" s="409">
        <f t="shared" si="10"/>
        <v>0</v>
      </c>
      <c r="R39" s="409">
        <f t="shared" si="11"/>
        <v>0</v>
      </c>
      <c r="S39" s="410">
        <f t="shared" si="12"/>
        <v>0</v>
      </c>
    </row>
    <row r="40" spans="3:19" ht="15" customHeight="1">
      <c r="C40" s="64"/>
      <c r="D40" s="65"/>
      <c r="E40" s="55">
        <v>0</v>
      </c>
      <c r="F40" s="56">
        <v>0</v>
      </c>
      <c r="G40" s="56">
        <v>0</v>
      </c>
      <c r="H40" s="56">
        <v>0</v>
      </c>
      <c r="I40" s="56">
        <v>0</v>
      </c>
      <c r="J40" s="56">
        <v>0</v>
      </c>
      <c r="K40" s="57">
        <v>0</v>
      </c>
      <c r="L40" s="396"/>
      <c r="M40" s="68"/>
      <c r="N40" s="408">
        <f t="shared" si="7"/>
        <v>0</v>
      </c>
      <c r="O40" s="408">
        <f t="shared" si="8"/>
        <v>0</v>
      </c>
      <c r="P40" s="409">
        <f t="shared" si="9"/>
        <v>0</v>
      </c>
      <c r="Q40" s="409">
        <f t="shared" si="10"/>
        <v>0</v>
      </c>
      <c r="R40" s="409">
        <f t="shared" si="11"/>
        <v>0</v>
      </c>
      <c r="S40" s="410">
        <f t="shared" si="12"/>
        <v>0</v>
      </c>
    </row>
    <row r="41" spans="3:19" ht="15" customHeight="1">
      <c r="C41" s="64"/>
      <c r="D41" s="65"/>
      <c r="E41" s="55">
        <v>0</v>
      </c>
      <c r="F41" s="56">
        <v>0</v>
      </c>
      <c r="G41" s="56">
        <v>0</v>
      </c>
      <c r="H41" s="56">
        <v>0</v>
      </c>
      <c r="I41" s="56">
        <v>0</v>
      </c>
      <c r="J41" s="56">
        <v>0</v>
      </c>
      <c r="K41" s="57">
        <v>0</v>
      </c>
      <c r="L41" s="396"/>
      <c r="M41" s="68"/>
      <c r="N41" s="408">
        <f t="shared" si="7"/>
        <v>0</v>
      </c>
      <c r="O41" s="408">
        <f t="shared" si="8"/>
        <v>0</v>
      </c>
      <c r="P41" s="409">
        <f t="shared" si="9"/>
        <v>0</v>
      </c>
      <c r="Q41" s="409">
        <f t="shared" si="10"/>
        <v>0</v>
      </c>
      <c r="R41" s="409">
        <f t="shared" si="11"/>
        <v>0</v>
      </c>
      <c r="S41" s="410">
        <f t="shared" si="12"/>
        <v>0</v>
      </c>
    </row>
    <row r="42" spans="3:19" ht="15" customHeight="1">
      <c r="C42" s="64"/>
      <c r="D42" s="65"/>
      <c r="E42" s="55"/>
      <c r="F42" s="70"/>
      <c r="G42" s="56"/>
      <c r="H42" s="56"/>
      <c r="I42" s="56"/>
      <c r="J42" s="56"/>
      <c r="K42" s="57"/>
      <c r="L42" s="396"/>
      <c r="M42" s="68"/>
      <c r="N42" s="408">
        <f t="shared" si="7"/>
        <v>0</v>
      </c>
      <c r="O42" s="408">
        <f t="shared" si="8"/>
        <v>0</v>
      </c>
      <c r="P42" s="409">
        <f t="shared" si="9"/>
        <v>0</v>
      </c>
      <c r="Q42" s="409">
        <f t="shared" si="10"/>
        <v>0</v>
      </c>
      <c r="R42" s="409">
        <f t="shared" si="11"/>
        <v>0</v>
      </c>
      <c r="S42" s="410">
        <f t="shared" si="12"/>
        <v>0</v>
      </c>
    </row>
    <row r="43" spans="3:19" ht="15" customHeight="1">
      <c r="C43" s="64"/>
      <c r="D43" s="65"/>
      <c r="E43" s="55"/>
      <c r="F43" s="70"/>
      <c r="G43" s="56"/>
      <c r="H43" s="56"/>
      <c r="I43" s="56"/>
      <c r="J43" s="56"/>
      <c r="K43" s="57"/>
      <c r="L43" s="396"/>
      <c r="M43" s="67"/>
      <c r="N43" s="408">
        <f t="shared" si="7"/>
        <v>0</v>
      </c>
      <c r="O43" s="408">
        <f t="shared" si="8"/>
        <v>0</v>
      </c>
      <c r="P43" s="409">
        <f t="shared" si="9"/>
        <v>0</v>
      </c>
      <c r="Q43" s="409">
        <f t="shared" si="10"/>
        <v>0</v>
      </c>
      <c r="R43" s="409">
        <f t="shared" si="11"/>
        <v>0</v>
      </c>
      <c r="S43" s="410">
        <f t="shared" si="12"/>
        <v>0</v>
      </c>
    </row>
    <row r="44" spans="3:19" ht="15" customHeight="1">
      <c r="C44" s="64"/>
      <c r="D44" s="65"/>
      <c r="E44" s="55"/>
      <c r="F44" s="70"/>
      <c r="G44" s="56"/>
      <c r="H44" s="56"/>
      <c r="I44" s="56"/>
      <c r="J44" s="56"/>
      <c r="K44" s="57"/>
      <c r="L44" s="396"/>
      <c r="M44" s="67"/>
      <c r="N44" s="408">
        <f t="shared" si="7"/>
        <v>0</v>
      </c>
      <c r="O44" s="408">
        <f t="shared" si="8"/>
        <v>0</v>
      </c>
      <c r="P44" s="409">
        <f t="shared" si="9"/>
        <v>0</v>
      </c>
      <c r="Q44" s="409">
        <f t="shared" si="10"/>
        <v>0</v>
      </c>
      <c r="R44" s="409">
        <f t="shared" si="11"/>
        <v>0</v>
      </c>
      <c r="S44" s="410">
        <f t="shared" si="12"/>
        <v>0</v>
      </c>
    </row>
    <row r="45" spans="3:19" ht="15" customHeight="1">
      <c r="C45" s="64"/>
      <c r="D45" s="65"/>
      <c r="E45" s="55"/>
      <c r="F45" s="70"/>
      <c r="G45" s="56"/>
      <c r="H45" s="56"/>
      <c r="I45" s="56"/>
      <c r="J45" s="56"/>
      <c r="K45" s="57"/>
      <c r="L45" s="396"/>
      <c r="M45" s="68"/>
      <c r="N45" s="408">
        <f t="shared" si="7"/>
        <v>0</v>
      </c>
      <c r="O45" s="408">
        <f t="shared" si="8"/>
        <v>0</v>
      </c>
      <c r="P45" s="409">
        <f t="shared" si="9"/>
        <v>0</v>
      </c>
      <c r="Q45" s="409">
        <f t="shared" si="10"/>
        <v>0</v>
      </c>
      <c r="R45" s="409">
        <f t="shared" si="11"/>
        <v>0</v>
      </c>
      <c r="S45" s="410">
        <f t="shared" si="12"/>
        <v>0</v>
      </c>
    </row>
    <row r="46" spans="3:19" ht="15" customHeight="1">
      <c r="C46" s="64"/>
      <c r="D46" s="65"/>
      <c r="E46" s="55"/>
      <c r="F46" s="70"/>
      <c r="G46" s="56"/>
      <c r="H46" s="56"/>
      <c r="I46" s="56"/>
      <c r="J46" s="56"/>
      <c r="K46" s="57"/>
      <c r="L46" s="396"/>
      <c r="M46" s="67"/>
      <c r="N46" s="408">
        <f t="shared" si="7"/>
        <v>0</v>
      </c>
      <c r="O46" s="408">
        <f t="shared" si="8"/>
        <v>0</v>
      </c>
      <c r="P46" s="409">
        <f t="shared" si="9"/>
        <v>0</v>
      </c>
      <c r="Q46" s="409">
        <f t="shared" si="10"/>
        <v>0</v>
      </c>
      <c r="R46" s="409">
        <f t="shared" si="11"/>
        <v>0</v>
      </c>
      <c r="S46" s="410">
        <f t="shared" si="12"/>
        <v>0</v>
      </c>
    </row>
    <row r="47" spans="3:19" ht="15" customHeight="1">
      <c r="C47" s="64"/>
      <c r="D47" s="65"/>
      <c r="E47" s="55"/>
      <c r="F47" s="70"/>
      <c r="G47" s="56"/>
      <c r="H47" s="56"/>
      <c r="I47" s="56"/>
      <c r="J47" s="56"/>
      <c r="K47" s="57"/>
      <c r="L47" s="396"/>
      <c r="M47" s="68"/>
      <c r="N47" s="408">
        <f t="shared" si="7"/>
        <v>0</v>
      </c>
      <c r="O47" s="408">
        <f t="shared" si="8"/>
        <v>0</v>
      </c>
      <c r="P47" s="409">
        <f t="shared" si="9"/>
        <v>0</v>
      </c>
      <c r="Q47" s="409">
        <f t="shared" si="10"/>
        <v>0</v>
      </c>
      <c r="R47" s="409">
        <f t="shared" si="11"/>
        <v>0</v>
      </c>
      <c r="S47" s="410">
        <f t="shared" si="12"/>
        <v>0</v>
      </c>
    </row>
    <row r="48" spans="3:19" ht="15" customHeight="1">
      <c r="C48" s="64"/>
      <c r="D48" s="65"/>
      <c r="E48" s="55"/>
      <c r="F48" s="70"/>
      <c r="G48" s="56"/>
      <c r="H48" s="56"/>
      <c r="I48" s="56"/>
      <c r="J48" s="56"/>
      <c r="K48" s="57"/>
      <c r="L48" s="396"/>
      <c r="M48" s="68"/>
      <c r="N48" s="408">
        <f t="shared" ref="N48:N69" si="13">SUM(F48*$E48)*N$11</f>
        <v>0</v>
      </c>
      <c r="O48" s="408">
        <f t="shared" ref="O48:O69" si="14">SUM(G48*$E48)*O$11</f>
        <v>0</v>
      </c>
      <c r="P48" s="409">
        <f t="shared" ref="P48:P69" si="15">SUM(H48*$E48)*P$11</f>
        <v>0</v>
      </c>
      <c r="Q48" s="409">
        <f t="shared" ref="Q48:Q69" si="16">SUM(I48*$E48)*Q$11</f>
        <v>0</v>
      </c>
      <c r="R48" s="409">
        <f t="shared" ref="R48:R69" si="17">SUM(J48*$E48)*R$11</f>
        <v>0</v>
      </c>
      <c r="S48" s="410">
        <f t="shared" ref="S48:S69" si="18">SUM(K48*$E48)*S$11</f>
        <v>0</v>
      </c>
    </row>
    <row r="49" spans="3:19" ht="15" customHeight="1">
      <c r="C49" s="64"/>
      <c r="D49" s="65"/>
      <c r="E49" s="58"/>
      <c r="F49" s="71"/>
      <c r="G49" s="56"/>
      <c r="H49" s="56"/>
      <c r="I49" s="56"/>
      <c r="J49" s="56"/>
      <c r="K49" s="57"/>
      <c r="L49" s="396"/>
      <c r="M49" s="68"/>
      <c r="N49" s="408">
        <f t="shared" si="13"/>
        <v>0</v>
      </c>
      <c r="O49" s="408">
        <f t="shared" si="14"/>
        <v>0</v>
      </c>
      <c r="P49" s="409">
        <f t="shared" si="15"/>
        <v>0</v>
      </c>
      <c r="Q49" s="409">
        <f t="shared" si="16"/>
        <v>0</v>
      </c>
      <c r="R49" s="409">
        <f t="shared" si="17"/>
        <v>0</v>
      </c>
      <c r="S49" s="410">
        <f t="shared" si="18"/>
        <v>0</v>
      </c>
    </row>
    <row r="50" spans="3:19" ht="15" customHeight="1">
      <c r="C50" s="64"/>
      <c r="D50" s="65"/>
      <c r="E50" s="55"/>
      <c r="F50" s="70"/>
      <c r="G50" s="56"/>
      <c r="H50" s="56"/>
      <c r="I50" s="56"/>
      <c r="J50" s="56"/>
      <c r="K50" s="57"/>
      <c r="L50" s="396"/>
      <c r="M50" s="68"/>
      <c r="N50" s="408">
        <f t="shared" si="13"/>
        <v>0</v>
      </c>
      <c r="O50" s="408">
        <f t="shared" si="14"/>
        <v>0</v>
      </c>
      <c r="P50" s="409">
        <f t="shared" si="15"/>
        <v>0</v>
      </c>
      <c r="Q50" s="409">
        <f t="shared" si="16"/>
        <v>0</v>
      </c>
      <c r="R50" s="409">
        <f t="shared" si="17"/>
        <v>0</v>
      </c>
      <c r="S50" s="410">
        <f t="shared" si="18"/>
        <v>0</v>
      </c>
    </row>
    <row r="51" spans="3:19" ht="15" customHeight="1">
      <c r="C51" s="64"/>
      <c r="D51" s="65"/>
      <c r="E51" s="55"/>
      <c r="F51" s="70"/>
      <c r="G51" s="56"/>
      <c r="H51" s="56"/>
      <c r="I51" s="56"/>
      <c r="J51" s="56"/>
      <c r="K51" s="57"/>
      <c r="L51" s="396"/>
      <c r="M51" s="68"/>
      <c r="N51" s="408">
        <f t="shared" si="13"/>
        <v>0</v>
      </c>
      <c r="O51" s="408">
        <f t="shared" si="14"/>
        <v>0</v>
      </c>
      <c r="P51" s="409">
        <f t="shared" si="15"/>
        <v>0</v>
      </c>
      <c r="Q51" s="409">
        <f t="shared" si="16"/>
        <v>0</v>
      </c>
      <c r="R51" s="409">
        <f t="shared" si="17"/>
        <v>0</v>
      </c>
      <c r="S51" s="410">
        <f t="shared" si="18"/>
        <v>0</v>
      </c>
    </row>
    <row r="52" spans="3:19" ht="15" customHeight="1">
      <c r="C52" s="64"/>
      <c r="D52" s="65"/>
      <c r="E52" s="58"/>
      <c r="F52" s="71"/>
      <c r="G52" s="56"/>
      <c r="H52" s="56"/>
      <c r="I52" s="56"/>
      <c r="J52" s="56"/>
      <c r="K52" s="57"/>
      <c r="L52" s="396"/>
      <c r="M52" s="68"/>
      <c r="N52" s="408">
        <f t="shared" si="13"/>
        <v>0</v>
      </c>
      <c r="O52" s="408">
        <f t="shared" si="14"/>
        <v>0</v>
      </c>
      <c r="P52" s="409">
        <f t="shared" si="15"/>
        <v>0</v>
      </c>
      <c r="Q52" s="409">
        <f t="shared" si="16"/>
        <v>0</v>
      </c>
      <c r="R52" s="409">
        <f t="shared" si="17"/>
        <v>0</v>
      </c>
      <c r="S52" s="410">
        <f t="shared" si="18"/>
        <v>0</v>
      </c>
    </row>
    <row r="53" spans="3:19" ht="15" customHeight="1">
      <c r="C53" s="64"/>
      <c r="D53" s="65"/>
      <c r="E53" s="58"/>
      <c r="F53" s="71"/>
      <c r="G53" s="56"/>
      <c r="H53" s="56"/>
      <c r="I53" s="56"/>
      <c r="J53" s="56"/>
      <c r="K53" s="57"/>
      <c r="L53" s="396"/>
      <c r="M53" s="68"/>
      <c r="N53" s="408">
        <f t="shared" si="13"/>
        <v>0</v>
      </c>
      <c r="O53" s="408">
        <f t="shared" si="14"/>
        <v>0</v>
      </c>
      <c r="P53" s="409">
        <f t="shared" si="15"/>
        <v>0</v>
      </c>
      <c r="Q53" s="409">
        <f t="shared" si="16"/>
        <v>0</v>
      </c>
      <c r="R53" s="409">
        <f t="shared" si="17"/>
        <v>0</v>
      </c>
      <c r="S53" s="410">
        <f t="shared" si="18"/>
        <v>0</v>
      </c>
    </row>
    <row r="54" spans="3:19" ht="15" customHeight="1">
      <c r="C54" s="64"/>
      <c r="D54" s="65"/>
      <c r="E54" s="58"/>
      <c r="F54" s="71"/>
      <c r="G54" s="56"/>
      <c r="H54" s="56"/>
      <c r="I54" s="56"/>
      <c r="J54" s="56"/>
      <c r="K54" s="57"/>
      <c r="L54" s="396"/>
      <c r="M54" s="68"/>
      <c r="N54" s="408">
        <f t="shared" si="13"/>
        <v>0</v>
      </c>
      <c r="O54" s="408">
        <f t="shared" si="14"/>
        <v>0</v>
      </c>
      <c r="P54" s="409">
        <f t="shared" si="15"/>
        <v>0</v>
      </c>
      <c r="Q54" s="409">
        <f t="shared" si="16"/>
        <v>0</v>
      </c>
      <c r="R54" s="409">
        <f t="shared" si="17"/>
        <v>0</v>
      </c>
      <c r="S54" s="410">
        <f t="shared" si="18"/>
        <v>0</v>
      </c>
    </row>
    <row r="55" spans="3:19" ht="15" customHeight="1">
      <c r="C55" s="64"/>
      <c r="D55" s="65"/>
      <c r="E55" s="58"/>
      <c r="F55" s="71"/>
      <c r="G55" s="56"/>
      <c r="H55" s="56"/>
      <c r="I55" s="56"/>
      <c r="J55" s="56"/>
      <c r="K55" s="57"/>
      <c r="L55" s="396"/>
      <c r="M55" s="68"/>
      <c r="N55" s="408">
        <f t="shared" si="13"/>
        <v>0</v>
      </c>
      <c r="O55" s="408">
        <f t="shared" si="14"/>
        <v>0</v>
      </c>
      <c r="P55" s="409">
        <f t="shared" si="15"/>
        <v>0</v>
      </c>
      <c r="Q55" s="409">
        <f t="shared" si="16"/>
        <v>0</v>
      </c>
      <c r="R55" s="409">
        <f t="shared" si="17"/>
        <v>0</v>
      </c>
      <c r="S55" s="410">
        <f t="shared" si="18"/>
        <v>0</v>
      </c>
    </row>
    <row r="56" spans="3:19" ht="15" customHeight="1">
      <c r="C56" s="64"/>
      <c r="D56" s="65"/>
      <c r="E56" s="58"/>
      <c r="F56" s="71"/>
      <c r="G56" s="56"/>
      <c r="H56" s="56"/>
      <c r="I56" s="56"/>
      <c r="J56" s="56"/>
      <c r="K56" s="57"/>
      <c r="L56" s="396"/>
      <c r="M56" s="68"/>
      <c r="N56" s="408">
        <f t="shared" si="13"/>
        <v>0</v>
      </c>
      <c r="O56" s="408">
        <f t="shared" si="14"/>
        <v>0</v>
      </c>
      <c r="P56" s="409">
        <f t="shared" si="15"/>
        <v>0</v>
      </c>
      <c r="Q56" s="409">
        <f t="shared" si="16"/>
        <v>0</v>
      </c>
      <c r="R56" s="409">
        <f t="shared" si="17"/>
        <v>0</v>
      </c>
      <c r="S56" s="410">
        <f t="shared" si="18"/>
        <v>0</v>
      </c>
    </row>
    <row r="57" spans="3:19" ht="15" customHeight="1">
      <c r="C57" s="64"/>
      <c r="D57" s="65"/>
      <c r="E57" s="58"/>
      <c r="F57" s="71"/>
      <c r="G57" s="56"/>
      <c r="H57" s="56"/>
      <c r="I57" s="56"/>
      <c r="J57" s="56"/>
      <c r="K57" s="57"/>
      <c r="L57" s="396"/>
      <c r="M57" s="68"/>
      <c r="N57" s="408">
        <f t="shared" si="13"/>
        <v>0</v>
      </c>
      <c r="O57" s="408">
        <f t="shared" si="14"/>
        <v>0</v>
      </c>
      <c r="P57" s="409">
        <f t="shared" si="15"/>
        <v>0</v>
      </c>
      <c r="Q57" s="409">
        <f t="shared" si="16"/>
        <v>0</v>
      </c>
      <c r="R57" s="409">
        <f t="shared" si="17"/>
        <v>0</v>
      </c>
      <c r="S57" s="410">
        <f t="shared" si="18"/>
        <v>0</v>
      </c>
    </row>
    <row r="58" spans="3:19" ht="15" customHeight="1">
      <c r="C58" s="64"/>
      <c r="D58" s="65"/>
      <c r="E58" s="58"/>
      <c r="F58" s="71"/>
      <c r="G58" s="56"/>
      <c r="H58" s="56"/>
      <c r="I58" s="56"/>
      <c r="J58" s="56"/>
      <c r="K58" s="57"/>
      <c r="L58" s="396"/>
      <c r="M58" s="68"/>
      <c r="N58" s="408">
        <f t="shared" si="13"/>
        <v>0</v>
      </c>
      <c r="O58" s="408">
        <f t="shared" si="14"/>
        <v>0</v>
      </c>
      <c r="P58" s="409">
        <f t="shared" si="15"/>
        <v>0</v>
      </c>
      <c r="Q58" s="409">
        <f t="shared" si="16"/>
        <v>0</v>
      </c>
      <c r="R58" s="409">
        <f t="shared" si="17"/>
        <v>0</v>
      </c>
      <c r="S58" s="410">
        <f t="shared" si="18"/>
        <v>0</v>
      </c>
    </row>
    <row r="59" spans="3:19" ht="15" customHeight="1">
      <c r="C59" s="64"/>
      <c r="D59" s="65"/>
      <c r="E59" s="58"/>
      <c r="F59" s="71"/>
      <c r="G59" s="56"/>
      <c r="H59" s="56"/>
      <c r="I59" s="56"/>
      <c r="J59" s="56"/>
      <c r="K59" s="57"/>
      <c r="L59" s="396"/>
      <c r="M59" s="68"/>
      <c r="N59" s="408">
        <f t="shared" si="13"/>
        <v>0</v>
      </c>
      <c r="O59" s="408">
        <f t="shared" si="14"/>
        <v>0</v>
      </c>
      <c r="P59" s="409">
        <f t="shared" si="15"/>
        <v>0</v>
      </c>
      <c r="Q59" s="409">
        <f t="shared" si="16"/>
        <v>0</v>
      </c>
      <c r="R59" s="409">
        <f t="shared" si="17"/>
        <v>0</v>
      </c>
      <c r="S59" s="410">
        <f t="shared" si="18"/>
        <v>0</v>
      </c>
    </row>
    <row r="60" spans="3:19" ht="15" customHeight="1">
      <c r="C60" s="64"/>
      <c r="D60" s="65"/>
      <c r="E60" s="58"/>
      <c r="F60" s="71"/>
      <c r="G60" s="56"/>
      <c r="H60" s="56"/>
      <c r="I60" s="56"/>
      <c r="J60" s="56"/>
      <c r="K60" s="57"/>
      <c r="L60" s="396"/>
      <c r="M60" s="68"/>
      <c r="N60" s="408">
        <f t="shared" si="13"/>
        <v>0</v>
      </c>
      <c r="O60" s="408">
        <f t="shared" si="14"/>
        <v>0</v>
      </c>
      <c r="P60" s="409">
        <f t="shared" si="15"/>
        <v>0</v>
      </c>
      <c r="Q60" s="409">
        <f t="shared" si="16"/>
        <v>0</v>
      </c>
      <c r="R60" s="409">
        <f t="shared" si="17"/>
        <v>0</v>
      </c>
      <c r="S60" s="410">
        <f t="shared" si="18"/>
        <v>0</v>
      </c>
    </row>
    <row r="61" spans="3:19" ht="15" customHeight="1">
      <c r="C61" s="64"/>
      <c r="D61" s="65"/>
      <c r="E61" s="58"/>
      <c r="F61" s="71"/>
      <c r="G61" s="56"/>
      <c r="H61" s="56"/>
      <c r="I61" s="56"/>
      <c r="J61" s="56"/>
      <c r="K61" s="57"/>
      <c r="L61" s="396"/>
      <c r="M61" s="68"/>
      <c r="N61" s="408">
        <f t="shared" si="13"/>
        <v>0</v>
      </c>
      <c r="O61" s="408">
        <f t="shared" si="14"/>
        <v>0</v>
      </c>
      <c r="P61" s="409">
        <f t="shared" si="15"/>
        <v>0</v>
      </c>
      <c r="Q61" s="409">
        <f t="shared" si="16"/>
        <v>0</v>
      </c>
      <c r="R61" s="409">
        <f t="shared" si="17"/>
        <v>0</v>
      </c>
      <c r="S61" s="410">
        <f t="shared" si="18"/>
        <v>0</v>
      </c>
    </row>
    <row r="62" spans="3:19" ht="15" customHeight="1">
      <c r="C62" s="64"/>
      <c r="D62" s="65"/>
      <c r="E62" s="58"/>
      <c r="F62" s="71"/>
      <c r="G62" s="56"/>
      <c r="H62" s="56"/>
      <c r="I62" s="56"/>
      <c r="J62" s="56"/>
      <c r="K62" s="57"/>
      <c r="L62" s="396"/>
      <c r="M62" s="68"/>
      <c r="N62" s="408">
        <f t="shared" si="13"/>
        <v>0</v>
      </c>
      <c r="O62" s="408">
        <f t="shared" si="14"/>
        <v>0</v>
      </c>
      <c r="P62" s="409">
        <f t="shared" si="15"/>
        <v>0</v>
      </c>
      <c r="Q62" s="409">
        <f t="shared" si="16"/>
        <v>0</v>
      </c>
      <c r="R62" s="409">
        <f t="shared" si="17"/>
        <v>0</v>
      </c>
      <c r="S62" s="410">
        <f t="shared" si="18"/>
        <v>0</v>
      </c>
    </row>
    <row r="63" spans="3:19" ht="15" customHeight="1">
      <c r="C63" s="64"/>
      <c r="D63" s="65"/>
      <c r="E63" s="58"/>
      <c r="F63" s="71"/>
      <c r="G63" s="56"/>
      <c r="H63" s="56"/>
      <c r="I63" s="56"/>
      <c r="J63" s="56"/>
      <c r="K63" s="57"/>
      <c r="L63" s="396"/>
      <c r="M63" s="68"/>
      <c r="N63" s="408">
        <f t="shared" si="13"/>
        <v>0</v>
      </c>
      <c r="O63" s="408">
        <f t="shared" si="14"/>
        <v>0</v>
      </c>
      <c r="P63" s="409">
        <f t="shared" si="15"/>
        <v>0</v>
      </c>
      <c r="Q63" s="409">
        <f t="shared" si="16"/>
        <v>0</v>
      </c>
      <c r="R63" s="409">
        <f t="shared" si="17"/>
        <v>0</v>
      </c>
      <c r="S63" s="410">
        <f t="shared" si="18"/>
        <v>0</v>
      </c>
    </row>
    <row r="64" spans="3:19" ht="15" customHeight="1">
      <c r="C64" s="64"/>
      <c r="D64" s="65"/>
      <c r="E64" s="58"/>
      <c r="F64" s="71"/>
      <c r="G64" s="56"/>
      <c r="H64" s="56"/>
      <c r="I64" s="56"/>
      <c r="J64" s="56"/>
      <c r="K64" s="57"/>
      <c r="L64" s="396"/>
      <c r="M64" s="68"/>
      <c r="N64" s="408">
        <f t="shared" si="13"/>
        <v>0</v>
      </c>
      <c r="O64" s="408">
        <f t="shared" si="14"/>
        <v>0</v>
      </c>
      <c r="P64" s="409">
        <f t="shared" si="15"/>
        <v>0</v>
      </c>
      <c r="Q64" s="409">
        <f t="shared" si="16"/>
        <v>0</v>
      </c>
      <c r="R64" s="409">
        <f t="shared" si="17"/>
        <v>0</v>
      </c>
      <c r="S64" s="410">
        <f t="shared" si="18"/>
        <v>0</v>
      </c>
    </row>
    <row r="65" spans="3:19" ht="15" customHeight="1">
      <c r="C65" s="64"/>
      <c r="D65" s="65"/>
      <c r="E65" s="58"/>
      <c r="F65" s="71"/>
      <c r="G65" s="56"/>
      <c r="H65" s="56"/>
      <c r="I65" s="56"/>
      <c r="J65" s="56"/>
      <c r="K65" s="57"/>
      <c r="L65" s="396"/>
      <c r="M65" s="68"/>
      <c r="N65" s="408">
        <f t="shared" si="13"/>
        <v>0</v>
      </c>
      <c r="O65" s="408">
        <f t="shared" si="14"/>
        <v>0</v>
      </c>
      <c r="P65" s="409">
        <f t="shared" si="15"/>
        <v>0</v>
      </c>
      <c r="Q65" s="409">
        <f t="shared" si="16"/>
        <v>0</v>
      </c>
      <c r="R65" s="409">
        <f t="shared" si="17"/>
        <v>0</v>
      </c>
      <c r="S65" s="410">
        <f t="shared" si="18"/>
        <v>0</v>
      </c>
    </row>
    <row r="66" spans="3:19" ht="15" customHeight="1">
      <c r="C66" s="64"/>
      <c r="D66" s="65"/>
      <c r="E66" s="58"/>
      <c r="F66" s="71"/>
      <c r="G66" s="56"/>
      <c r="H66" s="56"/>
      <c r="I66" s="56"/>
      <c r="J66" s="56"/>
      <c r="K66" s="57"/>
      <c r="L66" s="396"/>
      <c r="M66" s="68"/>
      <c r="N66" s="408">
        <f t="shared" si="13"/>
        <v>0</v>
      </c>
      <c r="O66" s="408">
        <f t="shared" si="14"/>
        <v>0</v>
      </c>
      <c r="P66" s="409">
        <f t="shared" si="15"/>
        <v>0</v>
      </c>
      <c r="Q66" s="409">
        <f t="shared" si="16"/>
        <v>0</v>
      </c>
      <c r="R66" s="409">
        <f t="shared" si="17"/>
        <v>0</v>
      </c>
      <c r="S66" s="410">
        <f t="shared" si="18"/>
        <v>0</v>
      </c>
    </row>
    <row r="67" spans="3:19" ht="15" customHeight="1">
      <c r="C67" s="64"/>
      <c r="D67" s="65"/>
      <c r="E67" s="58"/>
      <c r="F67" s="71"/>
      <c r="G67" s="56"/>
      <c r="H67" s="56"/>
      <c r="I67" s="56"/>
      <c r="J67" s="56"/>
      <c r="K67" s="57"/>
      <c r="L67" s="396"/>
      <c r="M67" s="68"/>
      <c r="N67" s="408">
        <f t="shared" si="13"/>
        <v>0</v>
      </c>
      <c r="O67" s="408">
        <f t="shared" si="14"/>
        <v>0</v>
      </c>
      <c r="P67" s="409">
        <f t="shared" si="15"/>
        <v>0</v>
      </c>
      <c r="Q67" s="409">
        <f t="shared" si="16"/>
        <v>0</v>
      </c>
      <c r="R67" s="409">
        <f t="shared" si="17"/>
        <v>0</v>
      </c>
      <c r="S67" s="410">
        <f t="shared" si="18"/>
        <v>0</v>
      </c>
    </row>
    <row r="68" spans="3:19" ht="15" customHeight="1">
      <c r="C68" s="64"/>
      <c r="D68" s="65"/>
      <c r="E68" s="58"/>
      <c r="F68" s="71"/>
      <c r="G68" s="56"/>
      <c r="H68" s="56"/>
      <c r="I68" s="56"/>
      <c r="J68" s="56"/>
      <c r="K68" s="57"/>
      <c r="L68" s="396"/>
      <c r="M68" s="68"/>
      <c r="N68" s="408">
        <f t="shared" si="13"/>
        <v>0</v>
      </c>
      <c r="O68" s="408">
        <f t="shared" si="14"/>
        <v>0</v>
      </c>
      <c r="P68" s="409">
        <f t="shared" si="15"/>
        <v>0</v>
      </c>
      <c r="Q68" s="409">
        <f t="shared" si="16"/>
        <v>0</v>
      </c>
      <c r="R68" s="409">
        <f t="shared" si="17"/>
        <v>0</v>
      </c>
      <c r="S68" s="410">
        <f t="shared" si="18"/>
        <v>0</v>
      </c>
    </row>
    <row r="69" spans="3:19" ht="15" customHeight="1" thickBot="1">
      <c r="C69" s="64"/>
      <c r="D69" s="66"/>
      <c r="E69" s="59"/>
      <c r="F69" s="71"/>
      <c r="G69" s="56"/>
      <c r="H69" s="56"/>
      <c r="I69" s="56"/>
      <c r="J69" s="56"/>
      <c r="K69" s="57"/>
      <c r="L69" s="396"/>
      <c r="M69" s="69"/>
      <c r="N69" s="411">
        <f t="shared" si="13"/>
        <v>0</v>
      </c>
      <c r="O69" s="411">
        <f t="shared" si="14"/>
        <v>0</v>
      </c>
      <c r="P69" s="412">
        <f t="shared" si="15"/>
        <v>0</v>
      </c>
      <c r="Q69" s="412">
        <f t="shared" si="16"/>
        <v>0</v>
      </c>
      <c r="R69" s="412">
        <f t="shared" si="17"/>
        <v>0</v>
      </c>
      <c r="S69" s="413">
        <f t="shared" si="18"/>
        <v>0</v>
      </c>
    </row>
    <row r="70" spans="3:19" ht="15" customHeight="1" thickTop="1" thickBot="1">
      <c r="C70" s="414" t="s">
        <v>213</v>
      </c>
      <c r="D70" s="415"/>
      <c r="E70" s="416">
        <f t="shared" ref="E70:K70" si="19">SUM(E12:E69)</f>
        <v>0</v>
      </c>
      <c r="F70" s="417">
        <f t="shared" si="19"/>
        <v>0</v>
      </c>
      <c r="G70" s="417">
        <f t="shared" si="19"/>
        <v>0</v>
      </c>
      <c r="H70" s="417">
        <f t="shared" si="19"/>
        <v>0</v>
      </c>
      <c r="I70" s="417">
        <f t="shared" si="19"/>
        <v>0</v>
      </c>
      <c r="J70" s="417">
        <f t="shared" si="19"/>
        <v>0</v>
      </c>
      <c r="K70" s="418">
        <f t="shared" si="19"/>
        <v>0</v>
      </c>
      <c r="L70" s="419"/>
      <c r="M70" s="77"/>
      <c r="N70" s="420">
        <f t="shared" ref="N70:S70" si="20">SUM(N12:N69)</f>
        <v>0</v>
      </c>
      <c r="O70" s="420">
        <f t="shared" si="20"/>
        <v>0</v>
      </c>
      <c r="P70" s="421">
        <f t="shared" si="20"/>
        <v>0</v>
      </c>
      <c r="Q70" s="421">
        <f t="shared" si="20"/>
        <v>0</v>
      </c>
      <c r="R70" s="421">
        <f t="shared" si="20"/>
        <v>0</v>
      </c>
      <c r="S70" s="422">
        <f t="shared" si="20"/>
        <v>0</v>
      </c>
    </row>
    <row r="71" spans="3:19" ht="6.75" customHeight="1">
      <c r="C71" s="423"/>
      <c r="D71" s="423"/>
      <c r="E71" s="424"/>
      <c r="F71" s="423"/>
      <c r="G71" s="425"/>
      <c r="H71" s="425"/>
      <c r="I71" s="425"/>
      <c r="J71" s="425"/>
      <c r="K71" s="425"/>
      <c r="L71" s="426"/>
      <c r="M71" s="427"/>
    </row>
    <row r="72" spans="3:19">
      <c r="D72" s="155"/>
      <c r="E72" s="156"/>
      <c r="F72" s="428"/>
      <c r="G72" s="428"/>
      <c r="H72" s="428"/>
      <c r="I72" s="428"/>
      <c r="J72" s="428"/>
      <c r="K72" s="428"/>
    </row>
    <row r="73" spans="3:19">
      <c r="D73" s="155"/>
      <c r="E73" s="156"/>
      <c r="F73" s="428"/>
      <c r="G73" s="428"/>
      <c r="H73" s="428"/>
      <c r="I73" s="428"/>
      <c r="J73" s="428"/>
      <c r="K73" s="428"/>
    </row>
  </sheetData>
  <sheetProtection algorithmName="SHA-512" hashValue="rheK77A5iPmVtdxxGdaWV2KM9TxVS4nteZCj9i7cgDRd+QN4bJWMlHZTy89BmMtQNkz1VVfonjaZgMf0l6F0Ug==" saltValue="wzTI2fpmFs8Bq5uDddmDcw==" spinCount="100000" sheet="1" objects="1" scenarios="1" selectLockedCells="1"/>
  <mergeCells count="9">
    <mergeCell ref="C4:S4"/>
    <mergeCell ref="O9:S9"/>
    <mergeCell ref="F6:K6"/>
    <mergeCell ref="C5:S5"/>
    <mergeCell ref="C6:C10"/>
    <mergeCell ref="D6:D10"/>
    <mergeCell ref="M6:M10"/>
    <mergeCell ref="E9:E10"/>
    <mergeCell ref="N6:S6"/>
  </mergeCells>
  <dataValidations count="1">
    <dataValidation type="list" allowBlank="1" showInputMessage="1" showErrorMessage="1" sqref="D12:D69" xr:uid="{00000000-0002-0000-0600-000000000000}">
      <formula1>$V$12:$V$31</formula1>
    </dataValidation>
  </dataValidations>
  <printOptions horizontalCentered="1"/>
  <pageMargins left="0.2" right="0.1" top="0.75" bottom="0.25" header="0.3" footer="0.3"/>
  <pageSetup scale="5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006600"/>
  </sheetPr>
  <dimension ref="B1:AB141"/>
  <sheetViews>
    <sheetView workbookViewId="0">
      <selection activeCell="O19" sqref="O19"/>
    </sheetView>
  </sheetViews>
  <sheetFormatPr defaultColWidth="9.140625" defaultRowHeight="15"/>
  <cols>
    <col min="1" max="1" width="1.5703125" style="274" customWidth="1"/>
    <col min="2" max="2" width="1.7109375" style="274" customWidth="1"/>
    <col min="3" max="3" width="47.42578125" style="274" customWidth="1"/>
    <col min="4" max="4" width="3.7109375" style="274" customWidth="1"/>
    <col min="5" max="6" width="14.7109375" style="274" customWidth="1"/>
    <col min="7" max="7" width="2.140625" style="274" customWidth="1"/>
    <col min="8" max="13" width="12.7109375" style="274" customWidth="1"/>
    <col min="14" max="14" width="1.7109375" style="274" customWidth="1"/>
    <col min="15" max="15" width="43.7109375" style="274" customWidth="1"/>
    <col min="16" max="16" width="2" style="274" customWidth="1"/>
    <col min="17" max="17" width="43.7109375" style="274" customWidth="1"/>
    <col min="18" max="18" width="3" style="274" customWidth="1"/>
    <col min="19" max="23" width="13.7109375" style="274" customWidth="1"/>
    <col min="24" max="16384" width="9.140625" style="274"/>
  </cols>
  <sheetData>
    <row r="1" spans="3:28">
      <c r="C1" s="272"/>
      <c r="D1" s="272"/>
      <c r="E1" s="272"/>
      <c r="F1" s="272"/>
      <c r="G1" s="272"/>
      <c r="H1" s="272"/>
      <c r="I1" s="272"/>
      <c r="J1" s="272"/>
      <c r="K1" s="272"/>
      <c r="L1" s="272"/>
      <c r="M1" s="272"/>
      <c r="N1" s="272"/>
      <c r="O1" s="272"/>
    </row>
    <row r="2" spans="3:28">
      <c r="C2" s="251">
        <f ca="1">NOW()</f>
        <v>43735.637566319441</v>
      </c>
      <c r="D2" s="272"/>
      <c r="E2" s="272"/>
      <c r="F2" s="272"/>
      <c r="G2" s="272"/>
      <c r="H2" s="272"/>
      <c r="I2" s="272"/>
      <c r="J2" s="272"/>
      <c r="K2" s="272"/>
      <c r="L2" s="272"/>
      <c r="M2" s="272"/>
      <c r="N2" s="272"/>
      <c r="O2" s="272"/>
    </row>
    <row r="3" spans="3:28" ht="6" customHeight="1" thickBot="1"/>
    <row r="4" spans="3:28" ht="22.5">
      <c r="C4" s="696" t="str">
        <f>X_School_Name</f>
        <v>Proposed Charter School Name</v>
      </c>
      <c r="D4" s="697"/>
      <c r="E4" s="697"/>
      <c r="F4" s="697"/>
      <c r="G4" s="697"/>
      <c r="H4" s="697"/>
      <c r="I4" s="697"/>
      <c r="J4" s="697"/>
      <c r="K4" s="697"/>
      <c r="L4" s="697"/>
      <c r="M4" s="697"/>
      <c r="N4" s="697"/>
      <c r="O4" s="697"/>
      <c r="P4" s="697"/>
      <c r="Q4" s="698"/>
      <c r="R4" s="430"/>
    </row>
    <row r="5" spans="3:28" ht="20.100000000000001" customHeight="1" thickBot="1">
      <c r="C5" s="693" t="s">
        <v>875</v>
      </c>
      <c r="D5" s="694"/>
      <c r="E5" s="694"/>
      <c r="F5" s="694"/>
      <c r="G5" s="694"/>
      <c r="H5" s="694"/>
      <c r="I5" s="694"/>
      <c r="J5" s="694"/>
      <c r="K5" s="694"/>
      <c r="L5" s="694"/>
      <c r="M5" s="694"/>
      <c r="N5" s="694"/>
      <c r="O5" s="694"/>
      <c r="P5" s="694"/>
      <c r="Q5" s="695"/>
      <c r="R5" s="431"/>
    </row>
    <row r="6" spans="3:28" ht="20.100000000000001" customHeight="1">
      <c r="C6" s="431"/>
      <c r="D6" s="431"/>
      <c r="E6" s="431"/>
      <c r="F6" s="431"/>
      <c r="G6" s="431"/>
      <c r="H6" s="431"/>
      <c r="I6" s="431"/>
      <c r="J6" s="431"/>
      <c r="K6" s="431"/>
      <c r="L6" s="431"/>
      <c r="M6" s="431"/>
      <c r="N6" s="431"/>
      <c r="O6" s="431"/>
    </row>
    <row r="7" spans="3:28" ht="18.75">
      <c r="C7" s="432"/>
      <c r="D7" s="432"/>
      <c r="E7" s="701" t="s">
        <v>1012</v>
      </c>
      <c r="F7" s="703"/>
      <c r="G7" s="432"/>
      <c r="H7" s="701" t="s">
        <v>1011</v>
      </c>
      <c r="I7" s="702"/>
      <c r="J7" s="702"/>
      <c r="K7" s="702"/>
      <c r="L7" s="702"/>
      <c r="M7" s="703"/>
      <c r="N7" s="432"/>
      <c r="O7" s="432"/>
      <c r="P7" s="433"/>
      <c r="Q7" s="433"/>
      <c r="R7" s="433"/>
      <c r="S7" s="433"/>
      <c r="T7" s="433"/>
      <c r="U7" s="433"/>
      <c r="V7" s="433"/>
      <c r="W7" s="433"/>
      <c r="X7" s="433"/>
      <c r="Y7" s="433"/>
      <c r="Z7" s="433"/>
      <c r="AA7" s="433"/>
      <c r="AB7" s="434"/>
    </row>
    <row r="8" spans="3:28" ht="37.5">
      <c r="D8" s="433"/>
      <c r="E8" s="435" t="s">
        <v>997</v>
      </c>
      <c r="F8" s="436" t="s">
        <v>847</v>
      </c>
      <c r="G8" s="437"/>
      <c r="H8" s="435" t="s">
        <v>997</v>
      </c>
      <c r="I8" s="436" t="s">
        <v>847</v>
      </c>
      <c r="J8" s="436" t="s">
        <v>848</v>
      </c>
      <c r="K8" s="436" t="s">
        <v>849</v>
      </c>
      <c r="L8" s="436" t="s">
        <v>850</v>
      </c>
      <c r="M8" s="436" t="s">
        <v>851</v>
      </c>
      <c r="O8" s="438" t="s">
        <v>1106</v>
      </c>
      <c r="P8" s="439"/>
      <c r="Q8" s="438" t="s">
        <v>1106</v>
      </c>
      <c r="R8" s="440"/>
      <c r="S8" s="440"/>
      <c r="T8" s="440"/>
      <c r="U8" s="440"/>
      <c r="V8" s="440"/>
      <c r="W8" s="440"/>
      <c r="X8" s="433"/>
      <c r="Y8" s="433"/>
      <c r="Z8" s="433"/>
      <c r="AA8" s="433"/>
      <c r="AB8" s="434"/>
    </row>
    <row r="9" spans="3:28" ht="17.25" customHeight="1">
      <c r="C9" s="441"/>
      <c r="E9" s="442">
        <f>'School Info'!D11</f>
        <v>0</v>
      </c>
      <c r="F9" s="442">
        <f>'School Info'!D12</f>
        <v>0</v>
      </c>
      <c r="G9" s="443"/>
      <c r="H9" s="442">
        <f>'School Info'!D11</f>
        <v>0</v>
      </c>
      <c r="I9" s="442">
        <f>'School Info'!D12</f>
        <v>0</v>
      </c>
      <c r="J9" s="442">
        <f>F9+1</f>
        <v>1</v>
      </c>
      <c r="K9" s="442">
        <f>J9+1</f>
        <v>2</v>
      </c>
      <c r="L9" s="442">
        <f>K9+1</f>
        <v>3</v>
      </c>
      <c r="M9" s="442">
        <f>L9+1</f>
        <v>4</v>
      </c>
      <c r="N9" s="444"/>
      <c r="O9" s="445" t="s">
        <v>994</v>
      </c>
      <c r="P9" s="439"/>
      <c r="Q9" s="445" t="s">
        <v>995</v>
      </c>
      <c r="R9" s="446"/>
      <c r="S9" s="446"/>
      <c r="T9" s="446"/>
      <c r="U9" s="446"/>
      <c r="V9" s="446"/>
      <c r="W9" s="446"/>
      <c r="X9" s="433"/>
      <c r="Y9" s="433"/>
      <c r="Z9" s="433"/>
      <c r="AA9" s="433"/>
      <c r="AB9" s="434"/>
    </row>
    <row r="10" spans="3:28" ht="9.9499999999999993" customHeight="1">
      <c r="C10" s="441"/>
      <c r="E10" s="447"/>
      <c r="F10" s="444"/>
      <c r="J10" s="444"/>
      <c r="K10" s="444"/>
      <c r="L10" s="444"/>
      <c r="M10" s="444"/>
      <c r="N10" s="448"/>
      <c r="O10" s="446"/>
      <c r="P10" s="446"/>
      <c r="Q10" s="446"/>
      <c r="R10" s="446"/>
      <c r="S10" s="446"/>
      <c r="T10" s="446"/>
      <c r="U10" s="446"/>
      <c r="V10" s="446"/>
      <c r="W10" s="446"/>
      <c r="X10" s="433"/>
      <c r="Y10" s="433"/>
      <c r="Z10" s="433"/>
      <c r="AA10" s="433"/>
      <c r="AB10" s="434"/>
    </row>
    <row r="11" spans="3:28" ht="15" customHeight="1">
      <c r="C11" s="441"/>
      <c r="E11" s="447"/>
      <c r="F11" s="446"/>
      <c r="J11" s="446"/>
      <c r="K11" s="446"/>
      <c r="L11" s="446"/>
      <c r="M11" s="446"/>
      <c r="N11" s="449"/>
      <c r="O11" s="446"/>
      <c r="P11" s="446"/>
      <c r="Q11" s="446"/>
      <c r="R11" s="446"/>
      <c r="S11" s="446"/>
      <c r="T11" s="446"/>
      <c r="U11" s="446"/>
      <c r="V11" s="446"/>
      <c r="W11" s="446"/>
      <c r="X11" s="433"/>
      <c r="Y11" s="433"/>
      <c r="Z11" s="433"/>
      <c r="AA11" s="433"/>
      <c r="AB11" s="434"/>
    </row>
    <row r="12" spans="3:28" ht="15" customHeight="1">
      <c r="C12" s="441"/>
      <c r="E12" s="447"/>
      <c r="F12" s="450"/>
      <c r="J12" s="450"/>
      <c r="K12" s="450"/>
      <c r="L12" s="450"/>
      <c r="M12" s="450"/>
      <c r="N12" s="449"/>
      <c r="O12" s="433"/>
      <c r="P12" s="433"/>
      <c r="Q12" s="433"/>
      <c r="R12" s="433"/>
      <c r="S12" s="433"/>
      <c r="T12" s="433"/>
      <c r="U12" s="433"/>
      <c r="V12" s="433"/>
      <c r="W12" s="433"/>
      <c r="X12" s="433"/>
      <c r="Y12" s="433"/>
      <c r="Z12" s="433"/>
      <c r="AA12" s="433"/>
      <c r="AB12" s="434"/>
    </row>
    <row r="13" spans="3:28">
      <c r="C13" s="441"/>
      <c r="D13" s="451"/>
      <c r="E13" s="452"/>
      <c r="F13" s="451"/>
      <c r="G13" s="451"/>
      <c r="H13" s="451"/>
      <c r="I13" s="451"/>
      <c r="J13" s="450"/>
      <c r="K13" s="450"/>
      <c r="L13" s="450"/>
      <c r="M13" s="450"/>
      <c r="N13" s="449"/>
      <c r="O13" s="433"/>
      <c r="P13" s="433"/>
      <c r="Q13" s="433"/>
      <c r="R13" s="433"/>
      <c r="S13" s="433"/>
      <c r="T13" s="433"/>
      <c r="U13" s="433"/>
      <c r="V13" s="433"/>
      <c r="W13" s="433"/>
      <c r="X13" s="433"/>
      <c r="Y13" s="433"/>
      <c r="Z13" s="433"/>
      <c r="AA13" s="433"/>
      <c r="AB13" s="434"/>
    </row>
    <row r="14" spans="3:28" ht="5.25" customHeight="1">
      <c r="C14" s="441"/>
      <c r="D14" s="441"/>
      <c r="E14" s="441"/>
      <c r="H14" s="704" t="s">
        <v>1099</v>
      </c>
      <c r="I14" s="704"/>
      <c r="J14" s="704"/>
      <c r="K14" s="704"/>
      <c r="L14" s="704"/>
      <c r="M14" s="704"/>
      <c r="N14" s="449"/>
      <c r="O14" s="433"/>
      <c r="P14" s="433"/>
      <c r="Q14" s="433"/>
      <c r="R14" s="433"/>
      <c r="S14" s="433"/>
      <c r="T14" s="433"/>
      <c r="U14" s="433"/>
      <c r="V14" s="433"/>
      <c r="W14" s="433"/>
      <c r="X14" s="433"/>
      <c r="Y14" s="433"/>
      <c r="Z14" s="433"/>
      <c r="AA14" s="433"/>
      <c r="AB14" s="434"/>
    </row>
    <row r="15" spans="3:28" ht="15" customHeight="1">
      <c r="C15" s="441"/>
      <c r="F15" s="453"/>
      <c r="H15" s="704"/>
      <c r="I15" s="704"/>
      <c r="J15" s="704"/>
      <c r="K15" s="704"/>
      <c r="L15" s="704"/>
      <c r="M15" s="704"/>
      <c r="N15" s="449"/>
      <c r="O15" s="433"/>
      <c r="P15" s="433"/>
      <c r="Q15" s="433"/>
      <c r="R15" s="433"/>
      <c r="S15" s="433"/>
      <c r="T15" s="433"/>
      <c r="U15" s="433"/>
      <c r="V15" s="433"/>
      <c r="W15" s="433"/>
      <c r="X15" s="433"/>
      <c r="Y15" s="433"/>
      <c r="Z15" s="433"/>
      <c r="AA15" s="433"/>
      <c r="AB15" s="434"/>
    </row>
    <row r="16" spans="3:28" ht="15" customHeight="1">
      <c r="C16" s="454" t="s">
        <v>876</v>
      </c>
      <c r="E16" s="455"/>
      <c r="F16" s="450"/>
      <c r="H16" s="705"/>
      <c r="I16" s="705"/>
      <c r="J16" s="705"/>
      <c r="K16" s="705"/>
      <c r="L16" s="705"/>
      <c r="M16" s="705"/>
      <c r="N16" s="449"/>
      <c r="O16" s="433"/>
      <c r="P16" s="433"/>
      <c r="Q16" s="433"/>
      <c r="R16" s="433"/>
      <c r="S16" s="433"/>
      <c r="T16" s="433"/>
      <c r="U16" s="433"/>
      <c r="V16" s="433"/>
      <c r="W16" s="433"/>
      <c r="X16" s="433"/>
      <c r="Y16" s="433"/>
      <c r="Z16" s="433"/>
      <c r="AA16" s="433"/>
      <c r="AB16" s="434"/>
    </row>
    <row r="17" spans="3:17" ht="15" customHeight="1">
      <c r="C17" s="456" t="s">
        <v>948</v>
      </c>
      <c r="D17" s="457"/>
      <c r="E17" s="378"/>
      <c r="F17" s="458">
        <f>SOF!D97</f>
        <v>0</v>
      </c>
      <c r="H17" s="378"/>
      <c r="I17" s="378"/>
      <c r="J17" s="60">
        <v>0</v>
      </c>
      <c r="K17" s="60">
        <v>0</v>
      </c>
      <c r="L17" s="60">
        <v>0</v>
      </c>
      <c r="M17" s="60">
        <v>0</v>
      </c>
      <c r="N17" s="449"/>
      <c r="O17" s="75"/>
      <c r="P17" s="459"/>
      <c r="Q17" s="75"/>
    </row>
    <row r="18" spans="3:17" ht="3" customHeight="1">
      <c r="C18" s="460"/>
      <c r="D18" s="461"/>
      <c r="E18" s="461"/>
      <c r="F18" s="462"/>
      <c r="H18" s="461"/>
      <c r="I18" s="461"/>
      <c r="J18" s="463"/>
      <c r="K18" s="463"/>
      <c r="L18" s="463"/>
      <c r="M18" s="463"/>
      <c r="N18" s="449"/>
      <c r="O18" s="457"/>
    </row>
    <row r="19" spans="3:17">
      <c r="C19" s="460" t="s">
        <v>949</v>
      </c>
      <c r="D19" s="461"/>
      <c r="E19" s="378"/>
      <c r="F19" s="80"/>
      <c r="H19" s="378"/>
      <c r="I19" s="378"/>
      <c r="J19" s="60">
        <v>0</v>
      </c>
      <c r="K19" s="60">
        <v>0</v>
      </c>
      <c r="L19" s="60">
        <v>0</v>
      </c>
      <c r="M19" s="60">
        <v>0</v>
      </c>
      <c r="N19" s="449"/>
      <c r="O19" s="75"/>
      <c r="P19" s="459"/>
      <c r="Q19" s="75"/>
    </row>
    <row r="20" spans="3:17" ht="3" customHeight="1">
      <c r="C20" s="460"/>
      <c r="D20" s="461"/>
      <c r="E20" s="463"/>
      <c r="F20" s="462"/>
      <c r="H20" s="461"/>
      <c r="I20" s="461"/>
      <c r="J20" s="463"/>
      <c r="K20" s="463"/>
      <c r="L20" s="463"/>
      <c r="M20" s="463"/>
      <c r="N20" s="449"/>
      <c r="O20" s="457"/>
    </row>
    <row r="21" spans="3:17">
      <c r="C21" s="460" t="s">
        <v>950</v>
      </c>
      <c r="D21" s="461"/>
      <c r="E21" s="61"/>
      <c r="F21" s="80"/>
      <c r="H21" s="378"/>
      <c r="I21" s="378"/>
      <c r="J21" s="60">
        <v>0</v>
      </c>
      <c r="K21" s="60">
        <v>0</v>
      </c>
      <c r="L21" s="60">
        <v>0</v>
      </c>
      <c r="M21" s="60">
        <v>0</v>
      </c>
      <c r="N21" s="449"/>
      <c r="O21" s="75"/>
      <c r="P21" s="459"/>
      <c r="Q21" s="75"/>
    </row>
    <row r="22" spans="3:17" ht="3" customHeight="1">
      <c r="C22" s="460"/>
      <c r="D22" s="461"/>
      <c r="E22" s="463"/>
      <c r="F22" s="462"/>
      <c r="H22" s="463"/>
      <c r="I22" s="463"/>
      <c r="J22" s="463"/>
      <c r="K22" s="463"/>
      <c r="L22" s="463"/>
      <c r="M22" s="463"/>
      <c r="N22" s="449"/>
      <c r="O22" s="457"/>
    </row>
    <row r="23" spans="3:17" ht="15" customHeight="1" thickBot="1">
      <c r="C23" s="460" t="s">
        <v>951</v>
      </c>
      <c r="D23" s="461"/>
      <c r="E23" s="464">
        <f>SUM(E17:E21)</f>
        <v>0</v>
      </c>
      <c r="F23" s="464">
        <f>SUM(F17:F21)</f>
        <v>0</v>
      </c>
      <c r="H23" s="463"/>
      <c r="I23" s="463"/>
      <c r="J23" s="463"/>
      <c r="K23" s="463"/>
      <c r="L23" s="463"/>
      <c r="M23" s="463"/>
      <c r="N23" s="449"/>
      <c r="O23" s="465"/>
    </row>
    <row r="24" spans="3:17" ht="15" customHeight="1" thickTop="1">
      <c r="C24" s="466"/>
      <c r="D24" s="461"/>
      <c r="E24" s="463"/>
      <c r="F24" s="462"/>
      <c r="H24" s="463"/>
      <c r="I24" s="463"/>
      <c r="J24" s="463"/>
      <c r="K24" s="463"/>
      <c r="L24" s="463"/>
      <c r="M24" s="463"/>
      <c r="N24" s="449"/>
      <c r="O24" s="457"/>
    </row>
    <row r="25" spans="3:17" ht="15" customHeight="1">
      <c r="C25" s="454" t="s">
        <v>877</v>
      </c>
      <c r="D25" s="463"/>
      <c r="E25" s="463"/>
      <c r="F25" s="462"/>
      <c r="H25" s="463"/>
      <c r="I25" s="463"/>
      <c r="J25" s="463"/>
      <c r="K25" s="463"/>
      <c r="L25" s="463"/>
      <c r="M25" s="463"/>
      <c r="N25" s="449"/>
      <c r="O25" s="465"/>
    </row>
    <row r="26" spans="3:17">
      <c r="C26" s="467" t="s">
        <v>878</v>
      </c>
      <c r="D26" s="463"/>
      <c r="E26" s="463"/>
      <c r="F26" s="462"/>
      <c r="H26" s="463"/>
      <c r="I26" s="463"/>
      <c r="J26" s="463"/>
      <c r="K26" s="463"/>
      <c r="L26" s="463"/>
      <c r="M26" s="463"/>
      <c r="N26" s="449"/>
      <c r="O26" s="465"/>
    </row>
    <row r="27" spans="3:17">
      <c r="C27" s="468" t="s">
        <v>855</v>
      </c>
      <c r="D27" s="463"/>
      <c r="E27" s="469">
        <f>Budget!D27</f>
        <v>0</v>
      </c>
      <c r="F27" s="469">
        <f>Budget!E27</f>
        <v>0</v>
      </c>
      <c r="H27" s="378"/>
      <c r="I27" s="378"/>
      <c r="J27" s="378"/>
      <c r="K27" s="378"/>
      <c r="L27" s="378"/>
      <c r="M27" s="378"/>
      <c r="N27" s="449"/>
      <c r="O27" s="76"/>
      <c r="P27" s="459"/>
      <c r="Q27" s="76"/>
    </row>
    <row r="28" spans="3:17">
      <c r="C28" s="468" t="s">
        <v>856</v>
      </c>
      <c r="D28" s="463"/>
      <c r="E28" s="469">
        <f>Budget!D28</f>
        <v>0</v>
      </c>
      <c r="F28" s="469">
        <f>Budget!E28</f>
        <v>0</v>
      </c>
      <c r="H28" s="378"/>
      <c r="I28" s="378"/>
      <c r="J28" s="378"/>
      <c r="K28" s="378"/>
      <c r="L28" s="378"/>
      <c r="M28" s="378"/>
      <c r="N28" s="449"/>
      <c r="O28" s="76"/>
      <c r="P28" s="459"/>
      <c r="Q28" s="76"/>
    </row>
    <row r="29" spans="3:17">
      <c r="C29" s="468" t="s">
        <v>857</v>
      </c>
      <c r="D29" s="463"/>
      <c r="E29" s="469">
        <f>Budget!D29</f>
        <v>0</v>
      </c>
      <c r="F29" s="469">
        <f>Budget!E29</f>
        <v>0</v>
      </c>
      <c r="H29" s="378"/>
      <c r="I29" s="378"/>
      <c r="J29" s="378"/>
      <c r="K29" s="378"/>
      <c r="L29" s="378"/>
      <c r="M29" s="378"/>
      <c r="N29" s="449"/>
      <c r="O29" s="76"/>
      <c r="P29" s="459"/>
      <c r="Q29" s="76"/>
    </row>
    <row r="30" spans="3:17">
      <c r="C30" s="468" t="s">
        <v>858</v>
      </c>
      <c r="D30" s="463"/>
      <c r="E30" s="469">
        <f>Budget!D30</f>
        <v>0</v>
      </c>
      <c r="F30" s="469">
        <f>Budget!E30</f>
        <v>0</v>
      </c>
      <c r="H30" s="378"/>
      <c r="I30" s="378"/>
      <c r="J30" s="378"/>
      <c r="K30" s="378"/>
      <c r="L30" s="378"/>
      <c r="M30" s="378"/>
      <c r="N30" s="449"/>
      <c r="O30" s="76"/>
      <c r="P30" s="459"/>
      <c r="Q30" s="76"/>
    </row>
    <row r="31" spans="3:17">
      <c r="C31" s="468" t="s">
        <v>859</v>
      </c>
      <c r="D31" s="463"/>
      <c r="E31" s="469">
        <f>Budget!D31</f>
        <v>0</v>
      </c>
      <c r="F31" s="469">
        <f>Budget!E31</f>
        <v>0</v>
      </c>
      <c r="H31" s="378"/>
      <c r="I31" s="378"/>
      <c r="J31" s="378"/>
      <c r="K31" s="378"/>
      <c r="L31" s="378"/>
      <c r="M31" s="378"/>
      <c r="N31" s="449"/>
      <c r="O31" s="76"/>
      <c r="P31" s="459"/>
      <c r="Q31" s="76"/>
    </row>
    <row r="32" spans="3:17">
      <c r="C32" s="468" t="s">
        <v>860</v>
      </c>
      <c r="D32" s="463"/>
      <c r="E32" s="469">
        <f>Budget!D32</f>
        <v>0</v>
      </c>
      <c r="F32" s="469">
        <f>Budget!E32</f>
        <v>0</v>
      </c>
      <c r="H32" s="378"/>
      <c r="I32" s="378"/>
      <c r="J32" s="378"/>
      <c r="K32" s="378"/>
      <c r="L32" s="378"/>
      <c r="M32" s="378"/>
      <c r="N32" s="449"/>
      <c r="O32" s="76"/>
      <c r="P32" s="459"/>
      <c r="Q32" s="76"/>
    </row>
    <row r="33" spans="3:17" ht="15.75" thickBot="1">
      <c r="C33" s="468" t="s">
        <v>861</v>
      </c>
      <c r="D33" s="463"/>
      <c r="E33" s="470">
        <f>Budget!D33</f>
        <v>0</v>
      </c>
      <c r="F33" s="470">
        <f>Budget!E33</f>
        <v>0</v>
      </c>
      <c r="H33" s="378"/>
      <c r="I33" s="378"/>
      <c r="J33" s="378"/>
      <c r="K33" s="378"/>
      <c r="L33" s="378"/>
      <c r="M33" s="378"/>
      <c r="N33" s="449"/>
      <c r="O33" s="76"/>
      <c r="P33" s="459"/>
      <c r="Q33" s="76"/>
    </row>
    <row r="34" spans="3:17" ht="15.75" thickBot="1">
      <c r="C34" s="467" t="str">
        <f>"TOTAL "&amp;C26</f>
        <v>TOTAL ADMINISTRATIVE STAFF PERSONNEL COSTS</v>
      </c>
      <c r="D34" s="463"/>
      <c r="E34" s="471">
        <f t="shared" ref="E34:F34" si="0">SUM(E27:E33)</f>
        <v>0</v>
      </c>
      <c r="F34" s="471">
        <f t="shared" si="0"/>
        <v>0</v>
      </c>
      <c r="H34" s="461"/>
      <c r="I34" s="461"/>
      <c r="J34" s="461"/>
      <c r="K34" s="461"/>
      <c r="L34" s="461"/>
      <c r="M34" s="461"/>
      <c r="N34" s="449"/>
      <c r="O34" s="472"/>
      <c r="P34" s="459"/>
      <c r="Q34" s="472"/>
    </row>
    <row r="35" spans="3:17" ht="15.75" thickTop="1">
      <c r="C35" s="467"/>
      <c r="D35" s="463"/>
      <c r="E35" s="473"/>
      <c r="F35" s="474"/>
      <c r="H35" s="461"/>
      <c r="I35" s="461"/>
      <c r="J35" s="461"/>
      <c r="K35" s="461"/>
      <c r="L35" s="461"/>
      <c r="M35" s="461"/>
      <c r="N35" s="449"/>
      <c r="O35" s="472"/>
      <c r="P35" s="459"/>
      <c r="Q35" s="472"/>
    </row>
    <row r="36" spans="3:17">
      <c r="C36" s="467" t="s">
        <v>879</v>
      </c>
      <c r="D36" s="463"/>
      <c r="E36" s="473"/>
      <c r="F36" s="474"/>
      <c r="H36" s="461"/>
      <c r="I36" s="461"/>
      <c r="J36" s="461"/>
      <c r="K36" s="461"/>
      <c r="L36" s="461"/>
      <c r="M36" s="461"/>
      <c r="N36" s="449"/>
      <c r="O36" s="472"/>
      <c r="P36" s="459"/>
      <c r="Q36" s="472"/>
    </row>
    <row r="37" spans="3:17">
      <c r="C37" s="468" t="s">
        <v>862</v>
      </c>
      <c r="D37" s="475"/>
      <c r="E37" s="469">
        <f>Budget!D37</f>
        <v>0</v>
      </c>
      <c r="F37" s="469">
        <f>Budget!E37</f>
        <v>0</v>
      </c>
      <c r="H37" s="378"/>
      <c r="I37" s="378"/>
      <c r="J37" s="378"/>
      <c r="K37" s="378"/>
      <c r="L37" s="378"/>
      <c r="M37" s="378"/>
      <c r="N37" s="449"/>
      <c r="O37" s="76"/>
      <c r="P37" s="459"/>
      <c r="Q37" s="76"/>
    </row>
    <row r="38" spans="3:17">
      <c r="C38" s="468" t="s">
        <v>863</v>
      </c>
      <c r="D38" s="475"/>
      <c r="E38" s="469">
        <f>Budget!D38</f>
        <v>0</v>
      </c>
      <c r="F38" s="469">
        <f>Budget!E38</f>
        <v>0</v>
      </c>
      <c r="H38" s="378"/>
      <c r="I38" s="378"/>
      <c r="J38" s="378"/>
      <c r="K38" s="378"/>
      <c r="L38" s="378"/>
      <c r="M38" s="378"/>
      <c r="N38" s="449"/>
      <c r="O38" s="76"/>
      <c r="P38" s="459"/>
      <c r="Q38" s="76"/>
    </row>
    <row r="39" spans="3:17">
      <c r="C39" s="468" t="s">
        <v>864</v>
      </c>
      <c r="D39" s="475"/>
      <c r="E39" s="469">
        <f>Budget!D39</f>
        <v>0</v>
      </c>
      <c r="F39" s="469">
        <f>Budget!E39</f>
        <v>0</v>
      </c>
      <c r="H39" s="378"/>
      <c r="I39" s="378"/>
      <c r="J39" s="378"/>
      <c r="K39" s="378"/>
      <c r="L39" s="378"/>
      <c r="M39" s="378"/>
      <c r="N39" s="449"/>
      <c r="O39" s="76"/>
      <c r="P39" s="459"/>
      <c r="Q39" s="76"/>
    </row>
    <row r="40" spans="3:17">
      <c r="C40" s="468" t="s">
        <v>865</v>
      </c>
      <c r="D40" s="475"/>
      <c r="E40" s="469">
        <f>Budget!D40</f>
        <v>0</v>
      </c>
      <c r="F40" s="469">
        <f>Budget!E40</f>
        <v>0</v>
      </c>
      <c r="H40" s="378"/>
      <c r="I40" s="378"/>
      <c r="J40" s="378"/>
      <c r="K40" s="378"/>
      <c r="L40" s="378"/>
      <c r="M40" s="378"/>
      <c r="N40" s="449"/>
      <c r="O40" s="76"/>
      <c r="P40" s="459"/>
      <c r="Q40" s="76"/>
    </row>
    <row r="41" spans="3:17">
      <c r="C41" s="468" t="s">
        <v>866</v>
      </c>
      <c r="D41" s="475"/>
      <c r="E41" s="469">
        <f>Budget!D41</f>
        <v>0</v>
      </c>
      <c r="F41" s="469">
        <f>Budget!E41</f>
        <v>0</v>
      </c>
      <c r="H41" s="378"/>
      <c r="I41" s="378"/>
      <c r="J41" s="378"/>
      <c r="K41" s="378"/>
      <c r="L41" s="378"/>
      <c r="M41" s="378"/>
      <c r="N41" s="449"/>
      <c r="O41" s="76"/>
      <c r="P41" s="459"/>
      <c r="Q41" s="76"/>
    </row>
    <row r="42" spans="3:17">
      <c r="C42" s="468" t="s">
        <v>867</v>
      </c>
      <c r="D42" s="475"/>
      <c r="E42" s="469">
        <f>Budget!D42</f>
        <v>0</v>
      </c>
      <c r="F42" s="469">
        <f>Budget!E42</f>
        <v>0</v>
      </c>
      <c r="H42" s="378"/>
      <c r="I42" s="378"/>
      <c r="J42" s="378"/>
      <c r="K42" s="378"/>
      <c r="L42" s="378"/>
      <c r="M42" s="378"/>
      <c r="N42" s="449"/>
      <c r="O42" s="76"/>
      <c r="P42" s="459"/>
      <c r="Q42" s="76"/>
    </row>
    <row r="43" spans="3:17">
      <c r="C43" s="468" t="s">
        <v>868</v>
      </c>
      <c r="D43" s="475"/>
      <c r="E43" s="469">
        <f>Budget!D43</f>
        <v>0</v>
      </c>
      <c r="F43" s="469">
        <f>Budget!E43</f>
        <v>0</v>
      </c>
      <c r="H43" s="378"/>
      <c r="I43" s="378"/>
      <c r="J43" s="378"/>
      <c r="K43" s="378"/>
      <c r="L43" s="378"/>
      <c r="M43" s="378"/>
      <c r="N43" s="449"/>
      <c r="O43" s="76"/>
      <c r="P43" s="459"/>
      <c r="Q43" s="76"/>
    </row>
    <row r="44" spans="3:17" ht="15.75" thickBot="1">
      <c r="C44" s="468" t="s">
        <v>869</v>
      </c>
      <c r="D44" s="475"/>
      <c r="E44" s="470">
        <f>Budget!D44</f>
        <v>0</v>
      </c>
      <c r="F44" s="470">
        <f>Budget!E44</f>
        <v>0</v>
      </c>
      <c r="H44" s="378"/>
      <c r="I44" s="378"/>
      <c r="J44" s="378"/>
      <c r="K44" s="378"/>
      <c r="L44" s="378"/>
      <c r="M44" s="378"/>
      <c r="N44" s="449"/>
      <c r="O44" s="76"/>
      <c r="P44" s="459"/>
      <c r="Q44" s="76"/>
    </row>
    <row r="45" spans="3:17" ht="15.75" thickBot="1">
      <c r="C45" s="467" t="str">
        <f>"TOTAL "&amp;C36</f>
        <v>TOTAL INSTRUCTIONAL PERSONNEL COSTS</v>
      </c>
      <c r="D45" s="463"/>
      <c r="E45" s="471">
        <f t="shared" ref="E45:F45" si="1">SUM(E37:E44)</f>
        <v>0</v>
      </c>
      <c r="F45" s="471">
        <f t="shared" si="1"/>
        <v>0</v>
      </c>
      <c r="H45" s="461"/>
      <c r="I45" s="461"/>
      <c r="J45" s="461"/>
      <c r="K45" s="461"/>
      <c r="L45" s="461"/>
      <c r="M45" s="461"/>
      <c r="N45" s="449"/>
      <c r="O45" s="472"/>
      <c r="P45" s="459"/>
      <c r="Q45" s="472"/>
    </row>
    <row r="46" spans="3:17" ht="15.75" thickTop="1">
      <c r="C46" s="467"/>
      <c r="D46" s="463"/>
      <c r="E46" s="473"/>
      <c r="F46" s="474"/>
      <c r="H46" s="461"/>
      <c r="I46" s="461"/>
      <c r="J46" s="461"/>
      <c r="K46" s="461"/>
      <c r="L46" s="461"/>
      <c r="M46" s="461"/>
      <c r="N46" s="449"/>
      <c r="O46" s="472"/>
      <c r="P46" s="459"/>
      <c r="Q46" s="472"/>
    </row>
    <row r="47" spans="3:17">
      <c r="C47" s="467" t="s">
        <v>880</v>
      </c>
      <c r="D47" s="463"/>
      <c r="E47" s="473"/>
      <c r="F47" s="474"/>
      <c r="H47" s="461"/>
      <c r="I47" s="461"/>
      <c r="J47" s="461"/>
      <c r="K47" s="461"/>
      <c r="L47" s="461"/>
      <c r="M47" s="461"/>
      <c r="N47" s="449"/>
      <c r="O47" s="472"/>
      <c r="P47" s="459"/>
      <c r="Q47" s="472"/>
    </row>
    <row r="48" spans="3:17">
      <c r="C48" s="468" t="s">
        <v>870</v>
      </c>
      <c r="D48" s="463"/>
      <c r="E48" s="469">
        <f>Budget!D48</f>
        <v>0</v>
      </c>
      <c r="F48" s="469">
        <f>Budget!E48</f>
        <v>0</v>
      </c>
      <c r="H48" s="378"/>
      <c r="I48" s="378"/>
      <c r="J48" s="378"/>
      <c r="K48" s="378"/>
      <c r="L48" s="378"/>
      <c r="M48" s="378"/>
      <c r="N48" s="449"/>
      <c r="O48" s="76"/>
      <c r="P48" s="459"/>
      <c r="Q48" s="76"/>
    </row>
    <row r="49" spans="3:17">
      <c r="C49" s="468" t="s">
        <v>871</v>
      </c>
      <c r="D49" s="463"/>
      <c r="E49" s="469">
        <f>Budget!D49</f>
        <v>0</v>
      </c>
      <c r="F49" s="469">
        <f>Budget!E49</f>
        <v>0</v>
      </c>
      <c r="H49" s="378"/>
      <c r="I49" s="378"/>
      <c r="J49" s="378"/>
      <c r="K49" s="378"/>
      <c r="L49" s="378"/>
      <c r="M49" s="378"/>
      <c r="N49" s="449"/>
      <c r="O49" s="76"/>
      <c r="P49" s="459"/>
      <c r="Q49" s="76"/>
    </row>
    <row r="50" spans="3:17">
      <c r="C50" s="468" t="s">
        <v>872</v>
      </c>
      <c r="D50" s="463"/>
      <c r="E50" s="469">
        <f>Budget!D50</f>
        <v>0</v>
      </c>
      <c r="F50" s="469">
        <f>Budget!E50</f>
        <v>0</v>
      </c>
      <c r="H50" s="378"/>
      <c r="I50" s="378"/>
      <c r="J50" s="378"/>
      <c r="K50" s="378"/>
      <c r="L50" s="378"/>
      <c r="M50" s="378"/>
      <c r="N50" s="449"/>
      <c r="O50" s="76"/>
      <c r="P50" s="459"/>
      <c r="Q50" s="76"/>
    </row>
    <row r="51" spans="3:17">
      <c r="C51" s="468" t="s">
        <v>873</v>
      </c>
      <c r="D51" s="463"/>
      <c r="E51" s="469">
        <f>Budget!D51</f>
        <v>0</v>
      </c>
      <c r="F51" s="469">
        <f>Budget!E51</f>
        <v>0</v>
      </c>
      <c r="H51" s="378"/>
      <c r="I51" s="378"/>
      <c r="J51" s="378"/>
      <c r="K51" s="378"/>
      <c r="L51" s="378"/>
      <c r="M51" s="378"/>
      <c r="N51" s="449"/>
      <c r="O51" s="76"/>
      <c r="P51" s="459"/>
      <c r="Q51" s="76"/>
    </row>
    <row r="52" spans="3:17" ht="15.75" thickBot="1">
      <c r="C52" s="468" t="s">
        <v>874</v>
      </c>
      <c r="D52" s="463"/>
      <c r="E52" s="470">
        <f>Budget!D52</f>
        <v>0</v>
      </c>
      <c r="F52" s="470">
        <f>Budget!E52</f>
        <v>0</v>
      </c>
      <c r="H52" s="378"/>
      <c r="I52" s="378"/>
      <c r="J52" s="378"/>
      <c r="K52" s="378"/>
      <c r="L52" s="378"/>
      <c r="M52" s="378"/>
      <c r="N52" s="449"/>
      <c r="O52" s="76"/>
      <c r="P52" s="459"/>
      <c r="Q52" s="76"/>
    </row>
    <row r="53" spans="3:17" ht="15.75" thickBot="1">
      <c r="C53" s="467" t="str">
        <f>"TOTAL "&amp;C47</f>
        <v>TOTAL NON-INSTRUCTIONAL PERSONNEL COSTS</v>
      </c>
      <c r="D53" s="463"/>
      <c r="E53" s="471">
        <f t="shared" ref="E53:F53" si="2">SUM(E48:E52)</f>
        <v>0</v>
      </c>
      <c r="F53" s="471">
        <f t="shared" si="2"/>
        <v>0</v>
      </c>
      <c r="I53" s="463"/>
      <c r="J53" s="463"/>
      <c r="K53" s="463"/>
      <c r="L53" s="463"/>
      <c r="M53" s="463"/>
      <c r="N53" s="449"/>
      <c r="O53" s="472"/>
      <c r="P53" s="459"/>
      <c r="Q53" s="472"/>
    </row>
    <row r="54" spans="3:17" ht="15.75" thickTop="1">
      <c r="C54" s="467"/>
      <c r="D54" s="463"/>
      <c r="E54" s="473"/>
      <c r="F54" s="474"/>
      <c r="I54" s="463"/>
      <c r="J54" s="463"/>
      <c r="K54" s="463"/>
      <c r="L54" s="463"/>
      <c r="M54" s="463"/>
      <c r="N54" s="449"/>
      <c r="O54" s="472"/>
      <c r="P54" s="459"/>
      <c r="Q54" s="472"/>
    </row>
    <row r="55" spans="3:17" ht="15.75" thickBot="1">
      <c r="C55" s="467" t="s">
        <v>881</v>
      </c>
      <c r="D55" s="463"/>
      <c r="E55" s="464">
        <f t="shared" ref="E55:F55" si="3">E34+E45+E53</f>
        <v>0</v>
      </c>
      <c r="F55" s="464">
        <f t="shared" si="3"/>
        <v>0</v>
      </c>
      <c r="I55" s="463"/>
      <c r="J55" s="463"/>
      <c r="K55" s="463"/>
      <c r="L55" s="463"/>
      <c r="M55" s="463"/>
      <c r="N55" s="449"/>
      <c r="O55" s="472"/>
      <c r="P55" s="459"/>
      <c r="Q55" s="472"/>
    </row>
    <row r="56" spans="3:17" ht="15.75" customHeight="1" thickTop="1">
      <c r="C56" s="467"/>
      <c r="D56" s="463"/>
      <c r="E56" s="473"/>
      <c r="F56" s="474"/>
      <c r="H56" s="706" t="s">
        <v>1100</v>
      </c>
      <c r="I56" s="706"/>
      <c r="J56" s="706"/>
      <c r="K56" s="706"/>
      <c r="L56" s="706"/>
      <c r="M56" s="707"/>
      <c r="N56" s="449"/>
      <c r="O56" s="472"/>
      <c r="P56" s="459"/>
      <c r="Q56" s="472"/>
    </row>
    <row r="57" spans="3:17" ht="15" customHeight="1">
      <c r="C57" s="476" t="s">
        <v>882</v>
      </c>
      <c r="D57" s="463"/>
      <c r="E57" s="473"/>
      <c r="F57" s="474"/>
      <c r="H57" s="700"/>
      <c r="I57" s="700"/>
      <c r="J57" s="700"/>
      <c r="K57" s="700"/>
      <c r="L57" s="700"/>
      <c r="M57" s="708"/>
      <c r="N57" s="449"/>
      <c r="O57" s="472"/>
      <c r="P57" s="459"/>
      <c r="Q57" s="472"/>
    </row>
    <row r="58" spans="3:17">
      <c r="C58" s="477" t="s">
        <v>883</v>
      </c>
      <c r="D58" s="478"/>
      <c r="E58" s="479">
        <f>Budget!D58</f>
        <v>0</v>
      </c>
      <c r="F58" s="480">
        <f>Budget!E58</f>
        <v>0</v>
      </c>
      <c r="H58" s="60">
        <v>0</v>
      </c>
      <c r="I58" s="60">
        <v>0</v>
      </c>
      <c r="J58" s="60">
        <v>0</v>
      </c>
      <c r="K58" s="60">
        <v>0</v>
      </c>
      <c r="L58" s="60">
        <v>0</v>
      </c>
      <c r="M58" s="60">
        <v>0</v>
      </c>
      <c r="N58" s="449"/>
      <c r="O58" s="76"/>
      <c r="P58" s="459"/>
      <c r="Q58" s="76"/>
    </row>
    <row r="59" spans="3:17">
      <c r="C59" s="477" t="s">
        <v>884</v>
      </c>
      <c r="D59" s="478"/>
      <c r="E59" s="479">
        <f>Budget!D59</f>
        <v>0</v>
      </c>
      <c r="F59" s="480">
        <f>Budget!E59</f>
        <v>0</v>
      </c>
      <c r="H59" s="60">
        <v>0</v>
      </c>
      <c r="I59" s="60">
        <v>0</v>
      </c>
      <c r="J59" s="60">
        <v>0</v>
      </c>
      <c r="K59" s="60">
        <v>0</v>
      </c>
      <c r="L59" s="60">
        <v>0</v>
      </c>
      <c r="M59" s="60">
        <v>0</v>
      </c>
      <c r="N59" s="449"/>
      <c r="O59" s="76"/>
      <c r="P59" s="459"/>
      <c r="Q59" s="76"/>
    </row>
    <row r="60" spans="3:17">
      <c r="C60" s="477" t="s">
        <v>885</v>
      </c>
      <c r="D60" s="478"/>
      <c r="E60" s="479">
        <f>Budget!D60</f>
        <v>0</v>
      </c>
      <c r="F60" s="480">
        <f>Budget!E60</f>
        <v>0</v>
      </c>
      <c r="H60" s="60">
        <v>0</v>
      </c>
      <c r="I60" s="60">
        <v>0</v>
      </c>
      <c r="J60" s="60">
        <v>0</v>
      </c>
      <c r="K60" s="60">
        <v>0</v>
      </c>
      <c r="L60" s="60">
        <v>0</v>
      </c>
      <c r="M60" s="60">
        <v>0</v>
      </c>
      <c r="N60" s="449"/>
      <c r="O60" s="76"/>
      <c r="P60" s="459"/>
      <c r="Q60" s="76"/>
    </row>
    <row r="61" spans="3:17">
      <c r="C61" s="477" t="s">
        <v>886</v>
      </c>
      <c r="D61" s="478"/>
      <c r="E61" s="479">
        <f>Budget!D61</f>
        <v>0</v>
      </c>
      <c r="F61" s="480">
        <f>Budget!E61</f>
        <v>0</v>
      </c>
      <c r="H61" s="60">
        <v>0</v>
      </c>
      <c r="I61" s="60">
        <v>0</v>
      </c>
      <c r="J61" s="60">
        <v>0</v>
      </c>
      <c r="K61" s="60">
        <v>0</v>
      </c>
      <c r="L61" s="60">
        <v>0</v>
      </c>
      <c r="M61" s="60">
        <v>0</v>
      </c>
      <c r="N61" s="449"/>
      <c r="O61" s="76"/>
      <c r="P61" s="459"/>
      <c r="Q61" s="76"/>
    </row>
    <row r="62" spans="3:17">
      <c r="C62" s="76" t="s">
        <v>887</v>
      </c>
      <c r="D62" s="478"/>
      <c r="E62" s="479">
        <f>Budget!D62</f>
        <v>0</v>
      </c>
      <c r="F62" s="480">
        <f>Budget!E62</f>
        <v>0</v>
      </c>
      <c r="H62" s="60">
        <v>0</v>
      </c>
      <c r="I62" s="60">
        <v>0</v>
      </c>
      <c r="J62" s="60">
        <v>0</v>
      </c>
      <c r="K62" s="60">
        <v>0</v>
      </c>
      <c r="L62" s="60">
        <v>0</v>
      </c>
      <c r="M62" s="60">
        <v>0</v>
      </c>
      <c r="N62" s="449"/>
      <c r="O62" s="76"/>
      <c r="P62" s="459"/>
      <c r="Q62" s="76"/>
    </row>
    <row r="63" spans="3:17">
      <c r="C63" s="76" t="s">
        <v>888</v>
      </c>
      <c r="D63" s="478"/>
      <c r="E63" s="479">
        <f>Budget!D63</f>
        <v>0</v>
      </c>
      <c r="F63" s="480">
        <f>Budget!E63</f>
        <v>0</v>
      </c>
      <c r="H63" s="60">
        <v>0</v>
      </c>
      <c r="I63" s="60">
        <v>0</v>
      </c>
      <c r="J63" s="60">
        <v>0</v>
      </c>
      <c r="K63" s="60">
        <v>0</v>
      </c>
      <c r="L63" s="60">
        <v>0</v>
      </c>
      <c r="M63" s="60">
        <v>0</v>
      </c>
      <c r="N63" s="449"/>
      <c r="O63" s="76"/>
      <c r="P63" s="459"/>
      <c r="Q63" s="76"/>
    </row>
    <row r="64" spans="3:17">
      <c r="C64" s="477" t="s">
        <v>889</v>
      </c>
      <c r="D64" s="478"/>
      <c r="E64" s="479">
        <f>Budget!D64</f>
        <v>0</v>
      </c>
      <c r="F64" s="480">
        <f>Budget!E64</f>
        <v>0</v>
      </c>
      <c r="H64" s="60">
        <v>0</v>
      </c>
      <c r="I64" s="60">
        <v>0</v>
      </c>
      <c r="J64" s="60">
        <v>0</v>
      </c>
      <c r="K64" s="60">
        <v>0</v>
      </c>
      <c r="L64" s="60">
        <v>0</v>
      </c>
      <c r="M64" s="60">
        <v>0</v>
      </c>
      <c r="N64" s="449"/>
      <c r="O64" s="76"/>
      <c r="P64" s="459"/>
      <c r="Q64" s="76"/>
    </row>
    <row r="65" spans="2:17">
      <c r="C65" s="477" t="s">
        <v>890</v>
      </c>
      <c r="D65" s="478"/>
      <c r="E65" s="479">
        <f>Budget!D65</f>
        <v>0</v>
      </c>
      <c r="F65" s="480">
        <f>Budget!E65</f>
        <v>0</v>
      </c>
      <c r="H65" s="60">
        <v>0</v>
      </c>
      <c r="I65" s="60">
        <v>0</v>
      </c>
      <c r="J65" s="60">
        <v>0</v>
      </c>
      <c r="K65" s="60">
        <v>0</v>
      </c>
      <c r="L65" s="60">
        <v>0</v>
      </c>
      <c r="M65" s="60">
        <v>0</v>
      </c>
      <c r="N65" s="449"/>
      <c r="O65" s="76"/>
      <c r="P65" s="459"/>
      <c r="Q65" s="76"/>
    </row>
    <row r="66" spans="2:17">
      <c r="C66" s="477" t="s">
        <v>891</v>
      </c>
      <c r="D66" s="478"/>
      <c r="E66" s="479">
        <f>Budget!D66</f>
        <v>0</v>
      </c>
      <c r="F66" s="480">
        <f>Budget!E66</f>
        <v>0</v>
      </c>
      <c r="H66" s="60">
        <v>0</v>
      </c>
      <c r="I66" s="60">
        <v>0</v>
      </c>
      <c r="J66" s="60">
        <v>0</v>
      </c>
      <c r="K66" s="60">
        <v>0</v>
      </c>
      <c r="L66" s="60">
        <v>0</v>
      </c>
      <c r="M66" s="60">
        <v>0</v>
      </c>
      <c r="N66" s="449"/>
      <c r="O66" s="76"/>
      <c r="P66" s="459"/>
      <c r="Q66" s="76"/>
    </row>
    <row r="67" spans="2:17">
      <c r="C67" s="477" t="s">
        <v>892</v>
      </c>
      <c r="D67" s="478"/>
      <c r="E67" s="479">
        <f>Budget!D67</f>
        <v>0</v>
      </c>
      <c r="F67" s="480">
        <f>Budget!E67</f>
        <v>0</v>
      </c>
      <c r="H67" s="60">
        <v>0</v>
      </c>
      <c r="I67" s="60">
        <v>0</v>
      </c>
      <c r="J67" s="60">
        <v>0</v>
      </c>
      <c r="K67" s="60">
        <v>0</v>
      </c>
      <c r="L67" s="60">
        <v>0</v>
      </c>
      <c r="M67" s="60">
        <v>0</v>
      </c>
      <c r="N67" s="449"/>
      <c r="O67" s="76"/>
      <c r="P67" s="459"/>
      <c r="Q67" s="76"/>
    </row>
    <row r="68" spans="2:17">
      <c r="C68" s="477" t="s">
        <v>893</v>
      </c>
      <c r="D68" s="478"/>
      <c r="E68" s="479">
        <f>Budget!D68</f>
        <v>0</v>
      </c>
      <c r="F68" s="480">
        <f>Budget!E68</f>
        <v>0</v>
      </c>
      <c r="H68" s="60">
        <v>0</v>
      </c>
      <c r="I68" s="60">
        <v>0</v>
      </c>
      <c r="J68" s="60">
        <v>0</v>
      </c>
      <c r="K68" s="60">
        <v>0</v>
      </c>
      <c r="L68" s="60">
        <v>0</v>
      </c>
      <c r="M68" s="60">
        <v>0</v>
      </c>
      <c r="N68" s="449"/>
      <c r="O68" s="76"/>
      <c r="P68" s="459"/>
      <c r="Q68" s="76"/>
    </row>
    <row r="69" spans="2:17">
      <c r="C69" s="76" t="s">
        <v>894</v>
      </c>
      <c r="D69" s="478"/>
      <c r="E69" s="479">
        <f>Budget!D69</f>
        <v>0</v>
      </c>
      <c r="F69" s="480">
        <f>Budget!E69</f>
        <v>0</v>
      </c>
      <c r="H69" s="60">
        <v>0</v>
      </c>
      <c r="I69" s="60">
        <v>0</v>
      </c>
      <c r="J69" s="60">
        <v>0</v>
      </c>
      <c r="K69" s="60">
        <v>0</v>
      </c>
      <c r="L69" s="60">
        <v>0</v>
      </c>
      <c r="M69" s="60">
        <v>0</v>
      </c>
      <c r="N69" s="449"/>
      <c r="O69" s="76"/>
      <c r="P69" s="459"/>
      <c r="Q69" s="76"/>
    </row>
    <row r="70" spans="2:17" ht="15.75" thickBot="1">
      <c r="C70" s="76" t="s">
        <v>895</v>
      </c>
      <c r="D70" s="478"/>
      <c r="E70" s="481">
        <f>Budget!D70</f>
        <v>0</v>
      </c>
      <c r="F70" s="482">
        <f>Budget!E70</f>
        <v>0</v>
      </c>
      <c r="H70" s="60">
        <v>0</v>
      </c>
      <c r="I70" s="60">
        <v>0</v>
      </c>
      <c r="J70" s="60">
        <v>0</v>
      </c>
      <c r="K70" s="60">
        <v>0</v>
      </c>
      <c r="L70" s="60">
        <v>0</v>
      </c>
      <c r="M70" s="60">
        <v>0</v>
      </c>
      <c r="N70" s="449"/>
      <c r="O70" s="76"/>
      <c r="P70" s="459"/>
      <c r="Q70" s="76"/>
    </row>
    <row r="71" spans="2:17" ht="15.75" thickBot="1">
      <c r="C71" s="467" t="str">
        <f>"TOTAL "&amp;C57</f>
        <v>TOTAL PAYROLL TAXES AND BENEFITS</v>
      </c>
      <c r="D71" s="478"/>
      <c r="E71" s="471">
        <f t="shared" ref="E71" si="4">SUM(E58:E70)</f>
        <v>0</v>
      </c>
      <c r="F71" s="471">
        <f>SUM(F58:F70)</f>
        <v>0</v>
      </c>
      <c r="I71" s="463"/>
      <c r="J71" s="463"/>
      <c r="K71" s="463"/>
      <c r="L71" s="463"/>
      <c r="M71" s="463"/>
      <c r="N71" s="449"/>
      <c r="O71" s="472"/>
      <c r="P71" s="459"/>
      <c r="Q71" s="472"/>
    </row>
    <row r="72" spans="2:17" ht="15.75" thickTop="1">
      <c r="C72" s="467"/>
      <c r="D72" s="478"/>
      <c r="E72" s="483"/>
      <c r="F72" s="483"/>
      <c r="I72" s="463"/>
      <c r="J72" s="463"/>
      <c r="K72" s="463"/>
      <c r="L72" s="463"/>
      <c r="M72" s="463"/>
      <c r="N72" s="449"/>
      <c r="O72" s="472"/>
      <c r="P72" s="459"/>
      <c r="Q72" s="472"/>
    </row>
    <row r="73" spans="2:17" ht="15" customHeight="1" thickBot="1">
      <c r="C73" s="467" t="s">
        <v>896</v>
      </c>
      <c r="D73" s="478"/>
      <c r="E73" s="464">
        <f t="shared" ref="E73:F73" si="5">E55+E71</f>
        <v>0</v>
      </c>
      <c r="F73" s="464">
        <f t="shared" si="5"/>
        <v>0</v>
      </c>
      <c r="I73" s="463"/>
      <c r="J73" s="463"/>
      <c r="K73" s="463"/>
      <c r="L73" s="463"/>
      <c r="M73" s="463"/>
      <c r="N73" s="449"/>
      <c r="O73" s="472"/>
      <c r="P73" s="459"/>
      <c r="Q73" s="472"/>
    </row>
    <row r="74" spans="2:17" ht="15" customHeight="1" thickTop="1">
      <c r="C74" s="467"/>
      <c r="D74" s="478"/>
      <c r="E74" s="473"/>
      <c r="F74" s="474"/>
      <c r="I74" s="463"/>
      <c r="J74" s="463"/>
      <c r="K74" s="463"/>
      <c r="L74" s="463"/>
      <c r="M74" s="463"/>
      <c r="N74" s="449"/>
      <c r="O74" s="472"/>
      <c r="P74" s="459"/>
      <c r="Q74" s="472"/>
    </row>
    <row r="75" spans="2:17" ht="17.25" customHeight="1">
      <c r="C75" s="476"/>
      <c r="D75" s="463"/>
      <c r="E75" s="473"/>
      <c r="F75" s="474"/>
      <c r="H75" s="699" t="s">
        <v>1018</v>
      </c>
      <c r="I75" s="699"/>
      <c r="J75" s="699"/>
      <c r="K75" s="699"/>
      <c r="L75" s="699"/>
      <c r="M75" s="699"/>
      <c r="N75" s="449"/>
      <c r="O75" s="472"/>
      <c r="P75" s="459"/>
      <c r="Q75" s="472"/>
    </row>
    <row r="76" spans="2:17" ht="15" customHeight="1">
      <c r="B76" s="484"/>
      <c r="C76" s="485" t="s">
        <v>897</v>
      </c>
      <c r="D76" s="486"/>
      <c r="E76" s="473"/>
      <c r="F76" s="474"/>
      <c r="G76" s="484"/>
      <c r="H76" s="700"/>
      <c r="I76" s="700"/>
      <c r="J76" s="700"/>
      <c r="K76" s="700"/>
      <c r="L76" s="700"/>
      <c r="M76" s="700"/>
      <c r="N76" s="449"/>
      <c r="O76" s="466"/>
      <c r="P76" s="459"/>
      <c r="Q76" s="466"/>
    </row>
    <row r="77" spans="2:17">
      <c r="C77" s="487" t="s">
        <v>898</v>
      </c>
      <c r="D77" s="463"/>
      <c r="E77" s="494">
        <v>0</v>
      </c>
      <c r="F77" s="80">
        <v>0</v>
      </c>
      <c r="H77" s="378"/>
      <c r="I77" s="378"/>
      <c r="J77" s="60">
        <v>0</v>
      </c>
      <c r="K77" s="60">
        <v>0</v>
      </c>
      <c r="L77" s="60">
        <v>0</v>
      </c>
      <c r="M77" s="60">
        <v>0</v>
      </c>
      <c r="N77" s="449"/>
      <c r="O77" s="76"/>
      <c r="P77" s="459"/>
      <c r="Q77" s="76"/>
    </row>
    <row r="78" spans="2:17">
      <c r="C78" s="487" t="s">
        <v>899</v>
      </c>
      <c r="D78" s="463"/>
      <c r="E78" s="494">
        <v>0</v>
      </c>
      <c r="F78" s="80">
        <v>0</v>
      </c>
      <c r="H78" s="378"/>
      <c r="I78" s="378"/>
      <c r="J78" s="60">
        <v>0</v>
      </c>
      <c r="K78" s="60">
        <v>0</v>
      </c>
      <c r="L78" s="60">
        <v>0</v>
      </c>
      <c r="M78" s="60">
        <v>0</v>
      </c>
      <c r="N78" s="449"/>
      <c r="O78" s="76"/>
      <c r="P78" s="459"/>
      <c r="Q78" s="76"/>
    </row>
    <row r="79" spans="2:17">
      <c r="C79" s="487" t="s">
        <v>900</v>
      </c>
      <c r="D79" s="463"/>
      <c r="E79" s="494">
        <v>0</v>
      </c>
      <c r="F79" s="80">
        <v>0</v>
      </c>
      <c r="H79" s="378"/>
      <c r="I79" s="378"/>
      <c r="J79" s="60">
        <v>0</v>
      </c>
      <c r="K79" s="60">
        <v>0</v>
      </c>
      <c r="L79" s="60">
        <v>0</v>
      </c>
      <c r="M79" s="60">
        <v>0</v>
      </c>
      <c r="N79" s="449"/>
      <c r="O79" s="76"/>
      <c r="P79" s="459"/>
      <c r="Q79" s="76"/>
    </row>
    <row r="80" spans="2:17">
      <c r="C80" s="487" t="s">
        <v>901</v>
      </c>
      <c r="D80" s="463"/>
      <c r="E80" s="494">
        <v>0</v>
      </c>
      <c r="F80" s="80">
        <v>0</v>
      </c>
      <c r="H80" s="378"/>
      <c r="I80" s="378"/>
      <c r="J80" s="60">
        <v>0</v>
      </c>
      <c r="K80" s="60">
        <v>0</v>
      </c>
      <c r="L80" s="60">
        <v>0</v>
      </c>
      <c r="M80" s="60">
        <v>0</v>
      </c>
      <c r="N80" s="449"/>
      <c r="O80" s="76"/>
      <c r="P80" s="459"/>
      <c r="Q80" s="76"/>
    </row>
    <row r="81" spans="3:17">
      <c r="C81" s="487" t="s">
        <v>902</v>
      </c>
      <c r="D81" s="463"/>
      <c r="E81" s="494">
        <v>0</v>
      </c>
      <c r="F81" s="80">
        <v>0</v>
      </c>
      <c r="H81" s="378"/>
      <c r="I81" s="378"/>
      <c r="J81" s="60">
        <v>0</v>
      </c>
      <c r="K81" s="60">
        <v>0</v>
      </c>
      <c r="L81" s="60">
        <v>0</v>
      </c>
      <c r="M81" s="60">
        <v>0</v>
      </c>
      <c r="N81" s="449"/>
      <c r="O81" s="76"/>
      <c r="P81" s="459"/>
      <c r="Q81" s="76"/>
    </row>
    <row r="82" spans="3:17">
      <c r="C82" s="487" t="s">
        <v>903</v>
      </c>
      <c r="D82" s="463"/>
      <c r="E82" s="494">
        <v>0</v>
      </c>
      <c r="F82" s="80">
        <v>0</v>
      </c>
      <c r="H82" s="378"/>
      <c r="I82" s="378"/>
      <c r="J82" s="60">
        <v>0</v>
      </c>
      <c r="K82" s="60">
        <v>0</v>
      </c>
      <c r="L82" s="60">
        <v>0</v>
      </c>
      <c r="M82" s="60">
        <v>0</v>
      </c>
      <c r="N82" s="449"/>
      <c r="O82" s="76"/>
      <c r="P82" s="459"/>
      <c r="Q82" s="76"/>
    </row>
    <row r="83" spans="3:17">
      <c r="C83" s="487" t="s">
        <v>904</v>
      </c>
      <c r="D83" s="463"/>
      <c r="E83" s="494">
        <v>0</v>
      </c>
      <c r="F83" s="80">
        <v>0</v>
      </c>
      <c r="H83" s="378"/>
      <c r="I83" s="378"/>
      <c r="J83" s="60">
        <v>0</v>
      </c>
      <c r="K83" s="60">
        <v>0</v>
      </c>
      <c r="L83" s="60">
        <v>0</v>
      </c>
      <c r="M83" s="60">
        <v>0</v>
      </c>
      <c r="N83" s="449"/>
      <c r="O83" s="76"/>
      <c r="P83" s="459"/>
      <c r="Q83" s="76"/>
    </row>
    <row r="84" spans="3:17">
      <c r="C84" s="487" t="s">
        <v>905</v>
      </c>
      <c r="D84" s="463"/>
      <c r="E84" s="494">
        <v>0</v>
      </c>
      <c r="F84" s="80">
        <v>0</v>
      </c>
      <c r="H84" s="378"/>
      <c r="I84" s="378"/>
      <c r="J84" s="60">
        <v>0</v>
      </c>
      <c r="K84" s="60">
        <v>0</v>
      </c>
      <c r="L84" s="60">
        <v>0</v>
      </c>
      <c r="M84" s="60">
        <v>0</v>
      </c>
      <c r="N84" s="449"/>
      <c r="O84" s="76"/>
      <c r="P84" s="459"/>
      <c r="Q84" s="76"/>
    </row>
    <row r="85" spans="3:17">
      <c r="C85" s="76" t="s">
        <v>906</v>
      </c>
      <c r="D85" s="463"/>
      <c r="E85" s="494">
        <v>0</v>
      </c>
      <c r="F85" s="80">
        <v>0</v>
      </c>
      <c r="H85" s="378"/>
      <c r="I85" s="378"/>
      <c r="J85" s="60">
        <v>0</v>
      </c>
      <c r="K85" s="60">
        <v>0</v>
      </c>
      <c r="L85" s="60">
        <v>0</v>
      </c>
      <c r="M85" s="60">
        <v>0</v>
      </c>
      <c r="N85" s="449"/>
      <c r="O85" s="76"/>
      <c r="P85" s="459"/>
      <c r="Q85" s="76"/>
    </row>
    <row r="86" spans="3:17">
      <c r="C86" s="76" t="s">
        <v>907</v>
      </c>
      <c r="D86" s="463"/>
      <c r="E86" s="494">
        <v>0</v>
      </c>
      <c r="F86" s="80">
        <v>0</v>
      </c>
      <c r="H86" s="378"/>
      <c r="I86" s="378"/>
      <c r="J86" s="60">
        <v>0</v>
      </c>
      <c r="K86" s="60">
        <v>0</v>
      </c>
      <c r="L86" s="60">
        <v>0</v>
      </c>
      <c r="M86" s="60">
        <v>0</v>
      </c>
      <c r="N86" s="449"/>
      <c r="O86" s="76"/>
      <c r="P86" s="459"/>
      <c r="Q86" s="76"/>
    </row>
    <row r="87" spans="3:17" ht="15.75" thickBot="1">
      <c r="C87" s="76" t="s">
        <v>908</v>
      </c>
      <c r="D87" s="463"/>
      <c r="E87" s="495">
        <v>0</v>
      </c>
      <c r="F87" s="81">
        <v>0</v>
      </c>
      <c r="H87" s="378"/>
      <c r="I87" s="378"/>
      <c r="J87" s="60">
        <v>0</v>
      </c>
      <c r="K87" s="60">
        <v>0</v>
      </c>
      <c r="L87" s="60">
        <v>0</v>
      </c>
      <c r="M87" s="60">
        <v>0</v>
      </c>
      <c r="N87" s="449"/>
      <c r="O87" s="76"/>
      <c r="P87" s="459"/>
      <c r="Q87" s="76"/>
    </row>
    <row r="88" spans="3:17" ht="15.75" thickBot="1">
      <c r="C88" s="467" t="str">
        <f>"TOTAL "&amp;C75</f>
        <v xml:space="preserve">TOTAL </v>
      </c>
      <c r="D88" s="463"/>
      <c r="E88" s="471">
        <f t="shared" ref="E88:F88" si="6">SUM(E77:E87)</f>
        <v>0</v>
      </c>
      <c r="F88" s="471">
        <f t="shared" si="6"/>
        <v>0</v>
      </c>
      <c r="H88" s="463"/>
      <c r="I88" s="463"/>
      <c r="J88" s="463"/>
      <c r="K88" s="463"/>
      <c r="L88" s="463"/>
      <c r="M88" s="463"/>
      <c r="N88" s="449"/>
      <c r="O88" s="472"/>
      <c r="P88" s="459"/>
      <c r="Q88" s="472"/>
    </row>
    <row r="89" spans="3:17" ht="15.75" thickTop="1">
      <c r="C89" s="467"/>
      <c r="D89" s="463"/>
      <c r="E89" s="473"/>
      <c r="F89" s="474"/>
      <c r="H89" s="461"/>
      <c r="I89" s="461"/>
      <c r="J89" s="463"/>
      <c r="K89" s="463"/>
      <c r="L89" s="463"/>
      <c r="M89" s="463"/>
      <c r="N89" s="449"/>
      <c r="O89" s="472"/>
      <c r="P89" s="459"/>
      <c r="Q89" s="472"/>
    </row>
    <row r="90" spans="3:17">
      <c r="C90" s="467"/>
      <c r="D90" s="463"/>
      <c r="E90" s="473"/>
      <c r="F90" s="474"/>
      <c r="H90" s="461"/>
      <c r="I90" s="461"/>
      <c r="J90" s="463"/>
      <c r="K90" s="463"/>
      <c r="L90" s="463"/>
      <c r="M90" s="463"/>
      <c r="N90" s="449"/>
      <c r="O90" s="472"/>
      <c r="P90" s="459"/>
      <c r="Q90" s="472"/>
    </row>
    <row r="91" spans="3:17">
      <c r="C91" s="467"/>
      <c r="D91" s="463"/>
      <c r="E91" s="473"/>
      <c r="F91" s="474"/>
      <c r="H91" s="461"/>
      <c r="I91" s="461"/>
      <c r="J91" s="463"/>
      <c r="K91" s="463"/>
      <c r="L91" s="463"/>
      <c r="M91" s="463"/>
      <c r="N91" s="449"/>
      <c r="O91" s="466"/>
      <c r="P91" s="459"/>
      <c r="Q91" s="466"/>
    </row>
    <row r="92" spans="3:17">
      <c r="C92" s="467" t="s">
        <v>909</v>
      </c>
      <c r="D92" s="463"/>
      <c r="E92" s="473"/>
      <c r="F92" s="474"/>
      <c r="H92" s="461"/>
      <c r="I92" s="461"/>
      <c r="J92" s="463"/>
      <c r="K92" s="463"/>
      <c r="L92" s="463"/>
      <c r="M92" s="463"/>
      <c r="N92" s="449"/>
      <c r="O92" s="466"/>
      <c r="P92" s="459"/>
      <c r="Q92" s="466"/>
    </row>
    <row r="93" spans="3:17">
      <c r="C93" s="468" t="s">
        <v>910</v>
      </c>
      <c r="D93" s="463"/>
      <c r="E93" s="494">
        <v>0</v>
      </c>
      <c r="F93" s="80">
        <v>0</v>
      </c>
      <c r="H93" s="378"/>
      <c r="I93" s="378"/>
      <c r="J93" s="60">
        <v>0</v>
      </c>
      <c r="K93" s="60">
        <v>0</v>
      </c>
      <c r="L93" s="60">
        <v>0</v>
      </c>
      <c r="M93" s="60">
        <v>0</v>
      </c>
      <c r="N93" s="449"/>
      <c r="O93" s="76"/>
      <c r="P93" s="459"/>
      <c r="Q93" s="76"/>
    </row>
    <row r="94" spans="3:17">
      <c r="C94" s="468" t="s">
        <v>911</v>
      </c>
      <c r="D94" s="463"/>
      <c r="E94" s="494">
        <v>0</v>
      </c>
      <c r="F94" s="80">
        <v>0</v>
      </c>
      <c r="H94" s="378"/>
      <c r="I94" s="378"/>
      <c r="J94" s="60">
        <v>0</v>
      </c>
      <c r="K94" s="60">
        <v>0</v>
      </c>
      <c r="L94" s="60">
        <v>0</v>
      </c>
      <c r="M94" s="60">
        <v>0</v>
      </c>
      <c r="N94" s="449"/>
      <c r="O94" s="76"/>
      <c r="P94" s="459"/>
      <c r="Q94" s="76"/>
    </row>
    <row r="95" spans="3:17">
      <c r="C95" s="468" t="s">
        <v>912</v>
      </c>
      <c r="D95" s="463"/>
      <c r="E95" s="494">
        <v>0</v>
      </c>
      <c r="F95" s="80">
        <v>0</v>
      </c>
      <c r="H95" s="378"/>
      <c r="I95" s="378"/>
      <c r="J95" s="60">
        <v>0</v>
      </c>
      <c r="K95" s="60">
        <v>0</v>
      </c>
      <c r="L95" s="60">
        <v>0</v>
      </c>
      <c r="M95" s="60">
        <v>0</v>
      </c>
      <c r="N95" s="449"/>
      <c r="O95" s="76"/>
      <c r="P95" s="459"/>
      <c r="Q95" s="76"/>
    </row>
    <row r="96" spans="3:17">
      <c r="C96" s="468" t="s">
        <v>913</v>
      </c>
      <c r="D96" s="463"/>
      <c r="E96" s="494">
        <v>0</v>
      </c>
      <c r="F96" s="80">
        <v>0</v>
      </c>
      <c r="H96" s="378"/>
      <c r="I96" s="378"/>
      <c r="J96" s="60">
        <v>0</v>
      </c>
      <c r="K96" s="60">
        <v>0</v>
      </c>
      <c r="L96" s="60">
        <v>0</v>
      </c>
      <c r="M96" s="60">
        <v>0</v>
      </c>
      <c r="N96" s="449"/>
      <c r="O96" s="76"/>
      <c r="P96" s="459"/>
      <c r="Q96" s="76"/>
    </row>
    <row r="97" spans="3:17">
      <c r="C97" s="488" t="s">
        <v>914</v>
      </c>
      <c r="D97" s="463"/>
      <c r="E97" s="494">
        <v>0</v>
      </c>
      <c r="F97" s="80">
        <v>0</v>
      </c>
      <c r="H97" s="378"/>
      <c r="I97" s="378"/>
      <c r="J97" s="60">
        <v>0</v>
      </c>
      <c r="K97" s="60">
        <v>0</v>
      </c>
      <c r="L97" s="60">
        <v>0</v>
      </c>
      <c r="M97" s="60">
        <v>0</v>
      </c>
      <c r="N97" s="449"/>
      <c r="O97" s="76"/>
      <c r="P97" s="459"/>
      <c r="Q97" s="76"/>
    </row>
    <row r="98" spans="3:17">
      <c r="C98" s="488" t="s">
        <v>915</v>
      </c>
      <c r="D98" s="463"/>
      <c r="E98" s="494">
        <v>0</v>
      </c>
      <c r="F98" s="80">
        <v>0</v>
      </c>
      <c r="H98" s="378"/>
      <c r="I98" s="378"/>
      <c r="J98" s="60">
        <v>0</v>
      </c>
      <c r="K98" s="60">
        <v>0</v>
      </c>
      <c r="L98" s="60">
        <v>0</v>
      </c>
      <c r="M98" s="60">
        <v>0</v>
      </c>
      <c r="N98" s="449"/>
      <c r="O98" s="76"/>
      <c r="P98" s="459"/>
      <c r="Q98" s="76"/>
    </row>
    <row r="99" spans="3:17">
      <c r="C99" s="468" t="s">
        <v>916</v>
      </c>
      <c r="D99" s="463"/>
      <c r="E99" s="494">
        <v>0</v>
      </c>
      <c r="F99" s="80">
        <v>0</v>
      </c>
      <c r="H99" s="378"/>
      <c r="I99" s="378"/>
      <c r="J99" s="60">
        <v>0</v>
      </c>
      <c r="K99" s="60">
        <v>0</v>
      </c>
      <c r="L99" s="60">
        <v>0</v>
      </c>
      <c r="M99" s="60">
        <v>0</v>
      </c>
      <c r="N99" s="449"/>
      <c r="O99" s="76"/>
      <c r="P99" s="459"/>
      <c r="Q99" s="76"/>
    </row>
    <row r="100" spans="3:17">
      <c r="C100" s="488" t="s">
        <v>917</v>
      </c>
      <c r="D100" s="463"/>
      <c r="E100" s="494">
        <v>0</v>
      </c>
      <c r="F100" s="80">
        <v>0</v>
      </c>
      <c r="H100" s="378"/>
      <c r="I100" s="378"/>
      <c r="J100" s="60">
        <v>0</v>
      </c>
      <c r="K100" s="60">
        <v>0</v>
      </c>
      <c r="L100" s="60">
        <v>0</v>
      </c>
      <c r="M100" s="60">
        <v>0</v>
      </c>
      <c r="N100" s="449"/>
      <c r="O100" s="76"/>
      <c r="P100" s="459"/>
      <c r="Q100" s="76"/>
    </row>
    <row r="101" spans="3:17">
      <c r="C101" s="468" t="s">
        <v>918</v>
      </c>
      <c r="D101" s="463"/>
      <c r="E101" s="494">
        <v>0</v>
      </c>
      <c r="F101" s="80">
        <v>0</v>
      </c>
      <c r="H101" s="378"/>
      <c r="I101" s="378"/>
      <c r="J101" s="60">
        <v>0</v>
      </c>
      <c r="K101" s="60">
        <v>0</v>
      </c>
      <c r="L101" s="60">
        <v>0</v>
      </c>
      <c r="M101" s="60">
        <v>0</v>
      </c>
      <c r="N101" s="449"/>
      <c r="O101" s="76"/>
      <c r="P101" s="459"/>
      <c r="Q101" s="76"/>
    </row>
    <row r="102" spans="3:17">
      <c r="C102" s="468" t="s">
        <v>919</v>
      </c>
      <c r="D102" s="463"/>
      <c r="E102" s="494">
        <v>0</v>
      </c>
      <c r="F102" s="80">
        <v>0</v>
      </c>
      <c r="H102" s="378"/>
      <c r="I102" s="378"/>
      <c r="J102" s="60">
        <v>0</v>
      </c>
      <c r="K102" s="60">
        <v>0</v>
      </c>
      <c r="L102" s="60">
        <v>0</v>
      </c>
      <c r="M102" s="60">
        <v>0</v>
      </c>
      <c r="N102" s="449"/>
      <c r="O102" s="76"/>
      <c r="P102" s="459"/>
      <c r="Q102" s="76"/>
    </row>
    <row r="103" spans="3:17">
      <c r="C103" s="468" t="s">
        <v>920</v>
      </c>
      <c r="D103" s="463"/>
      <c r="E103" s="494">
        <v>0</v>
      </c>
      <c r="F103" s="80">
        <v>0</v>
      </c>
      <c r="H103" s="378"/>
      <c r="I103" s="378"/>
      <c r="J103" s="60">
        <v>0</v>
      </c>
      <c r="K103" s="60">
        <v>0</v>
      </c>
      <c r="L103" s="60">
        <v>0</v>
      </c>
      <c r="M103" s="60">
        <v>0</v>
      </c>
      <c r="N103" s="449"/>
      <c r="O103" s="76"/>
      <c r="P103" s="459"/>
      <c r="Q103" s="76"/>
    </row>
    <row r="104" spans="3:17">
      <c r="C104" s="468" t="s">
        <v>921</v>
      </c>
      <c r="D104" s="463"/>
      <c r="E104" s="494">
        <v>0</v>
      </c>
      <c r="F104" s="80">
        <v>0</v>
      </c>
      <c r="H104" s="378"/>
      <c r="I104" s="378"/>
      <c r="J104" s="60">
        <v>0</v>
      </c>
      <c r="K104" s="60">
        <v>0</v>
      </c>
      <c r="L104" s="60">
        <v>0</v>
      </c>
      <c r="M104" s="60">
        <v>0</v>
      </c>
      <c r="N104" s="449"/>
      <c r="O104" s="76"/>
      <c r="P104" s="459"/>
      <c r="Q104" s="76"/>
    </row>
    <row r="105" spans="3:17">
      <c r="C105" s="488" t="s">
        <v>922</v>
      </c>
      <c r="D105" s="463"/>
      <c r="E105" s="494">
        <v>0</v>
      </c>
      <c r="F105" s="80">
        <v>0</v>
      </c>
      <c r="H105" s="378"/>
      <c r="I105" s="378"/>
      <c r="J105" s="60">
        <v>0</v>
      </c>
      <c r="K105" s="60">
        <v>0</v>
      </c>
      <c r="L105" s="60">
        <v>0</v>
      </c>
      <c r="M105" s="60">
        <v>0</v>
      </c>
      <c r="N105" s="449"/>
      <c r="O105" s="76"/>
      <c r="P105" s="459"/>
      <c r="Q105" s="76"/>
    </row>
    <row r="106" spans="3:17">
      <c r="C106" s="488" t="s">
        <v>923</v>
      </c>
      <c r="D106" s="463"/>
      <c r="E106" s="494">
        <v>0</v>
      </c>
      <c r="F106" s="80">
        <v>0</v>
      </c>
      <c r="H106" s="378"/>
      <c r="I106" s="378"/>
      <c r="J106" s="60">
        <v>0</v>
      </c>
      <c r="K106" s="60">
        <v>0</v>
      </c>
      <c r="L106" s="60">
        <v>0</v>
      </c>
      <c r="M106" s="60">
        <v>0</v>
      </c>
      <c r="N106" s="449"/>
      <c r="O106" s="76"/>
      <c r="P106" s="459"/>
      <c r="Q106" s="76"/>
    </row>
    <row r="107" spans="3:17">
      <c r="C107" s="468" t="s">
        <v>924</v>
      </c>
      <c r="D107" s="463"/>
      <c r="E107" s="494">
        <v>0</v>
      </c>
      <c r="F107" s="80">
        <v>0</v>
      </c>
      <c r="H107" s="378"/>
      <c r="I107" s="378"/>
      <c r="J107" s="60">
        <v>0</v>
      </c>
      <c r="K107" s="60">
        <v>0</v>
      </c>
      <c r="L107" s="60">
        <v>0</v>
      </c>
      <c r="M107" s="60">
        <v>0</v>
      </c>
      <c r="N107" s="449"/>
      <c r="O107" s="76"/>
      <c r="P107" s="459"/>
      <c r="Q107" s="76"/>
    </row>
    <row r="108" spans="3:17">
      <c r="C108" s="468" t="s">
        <v>925</v>
      </c>
      <c r="D108" s="463"/>
      <c r="E108" s="494">
        <v>0</v>
      </c>
      <c r="F108" s="80">
        <v>0</v>
      </c>
      <c r="H108" s="378"/>
      <c r="I108" s="378"/>
      <c r="J108" s="60">
        <v>0</v>
      </c>
      <c r="K108" s="60">
        <v>0</v>
      </c>
      <c r="L108" s="60">
        <v>0</v>
      </c>
      <c r="M108" s="60">
        <v>0</v>
      </c>
      <c r="N108" s="449"/>
      <c r="O108" s="76"/>
      <c r="P108" s="459"/>
      <c r="Q108" s="76"/>
    </row>
    <row r="109" spans="3:17">
      <c r="C109" s="468" t="s">
        <v>926</v>
      </c>
      <c r="D109" s="463"/>
      <c r="E109" s="494">
        <v>0</v>
      </c>
      <c r="F109" s="80">
        <v>0</v>
      </c>
      <c r="H109" s="378"/>
      <c r="I109" s="378"/>
      <c r="J109" s="60">
        <v>0</v>
      </c>
      <c r="K109" s="60">
        <v>0</v>
      </c>
      <c r="L109" s="60">
        <v>0</v>
      </c>
      <c r="M109" s="60">
        <v>0</v>
      </c>
      <c r="N109" s="449"/>
      <c r="O109" s="76"/>
      <c r="P109" s="459"/>
      <c r="Q109" s="76"/>
    </row>
    <row r="110" spans="3:17">
      <c r="C110" s="468" t="s">
        <v>927</v>
      </c>
      <c r="D110" s="463"/>
      <c r="E110" s="494">
        <v>0</v>
      </c>
      <c r="F110" s="80">
        <v>0</v>
      </c>
      <c r="H110" s="378"/>
      <c r="I110" s="378"/>
      <c r="J110" s="60">
        <v>0</v>
      </c>
      <c r="K110" s="60">
        <v>0</v>
      </c>
      <c r="L110" s="60">
        <v>0</v>
      </c>
      <c r="M110" s="60">
        <v>0</v>
      </c>
      <c r="N110" s="449"/>
      <c r="O110" s="76"/>
      <c r="P110" s="459"/>
      <c r="Q110" s="76"/>
    </row>
    <row r="111" spans="3:17">
      <c r="C111" s="468" t="s">
        <v>928</v>
      </c>
      <c r="D111" s="463"/>
      <c r="E111" s="494">
        <v>0</v>
      </c>
      <c r="F111" s="80">
        <v>0</v>
      </c>
      <c r="H111" s="378"/>
      <c r="I111" s="378"/>
      <c r="J111" s="60">
        <v>0</v>
      </c>
      <c r="K111" s="60">
        <v>0</v>
      </c>
      <c r="L111" s="60">
        <v>0</v>
      </c>
      <c r="M111" s="60">
        <v>0</v>
      </c>
      <c r="N111" s="449"/>
      <c r="O111" s="76"/>
      <c r="P111" s="459"/>
      <c r="Q111" s="76"/>
    </row>
    <row r="112" spans="3:17">
      <c r="C112" s="459" t="s">
        <v>977</v>
      </c>
      <c r="D112" s="463"/>
      <c r="E112" s="494">
        <v>0</v>
      </c>
      <c r="F112" s="80">
        <v>0</v>
      </c>
      <c r="H112" s="378"/>
      <c r="I112" s="378"/>
      <c r="J112" s="60">
        <v>0</v>
      </c>
      <c r="K112" s="60">
        <v>0</v>
      </c>
      <c r="L112" s="60">
        <v>0</v>
      </c>
      <c r="M112" s="60">
        <v>0</v>
      </c>
      <c r="N112" s="449"/>
      <c r="O112" s="76"/>
      <c r="P112" s="459"/>
      <c r="Q112" s="76"/>
    </row>
    <row r="113" spans="3:17">
      <c r="C113" s="76" t="s">
        <v>998</v>
      </c>
      <c r="D113" s="463"/>
      <c r="E113" s="494">
        <v>0</v>
      </c>
      <c r="F113" s="80">
        <v>0</v>
      </c>
      <c r="H113" s="378"/>
      <c r="I113" s="378"/>
      <c r="J113" s="60">
        <v>0</v>
      </c>
      <c r="K113" s="60">
        <v>0</v>
      </c>
      <c r="L113" s="60">
        <v>0</v>
      </c>
      <c r="M113" s="60">
        <v>0</v>
      </c>
      <c r="N113" s="449"/>
      <c r="O113" s="76"/>
      <c r="P113" s="459"/>
      <c r="Q113" s="76"/>
    </row>
    <row r="114" spans="3:17" ht="15.75" thickBot="1">
      <c r="C114" s="76" t="s">
        <v>929</v>
      </c>
      <c r="D114" s="463"/>
      <c r="E114" s="495">
        <v>0</v>
      </c>
      <c r="F114" s="81">
        <v>0</v>
      </c>
      <c r="H114" s="378"/>
      <c r="I114" s="378"/>
      <c r="J114" s="60">
        <v>0</v>
      </c>
      <c r="K114" s="60">
        <v>0</v>
      </c>
      <c r="L114" s="60">
        <v>0</v>
      </c>
      <c r="M114" s="60">
        <v>0</v>
      </c>
      <c r="N114" s="449"/>
      <c r="O114" s="76"/>
      <c r="P114" s="459"/>
      <c r="Q114" s="76"/>
    </row>
    <row r="115" spans="3:17" ht="15.75" thickBot="1">
      <c r="C115" s="467" t="str">
        <f>"TOTAL "&amp;C92</f>
        <v>TOTAL SCHOOL OPERATIONS</v>
      </c>
      <c r="D115" s="463"/>
      <c r="E115" s="471">
        <f t="shared" ref="E115:F115" si="7">SUM(E93:E114)</f>
        <v>0</v>
      </c>
      <c r="F115" s="471">
        <f t="shared" si="7"/>
        <v>0</v>
      </c>
      <c r="G115" s="463"/>
      <c r="H115" s="461"/>
      <c r="I115" s="461"/>
      <c r="J115" s="463"/>
      <c r="K115" s="463"/>
      <c r="L115" s="463"/>
      <c r="M115" s="463"/>
      <c r="N115" s="449"/>
      <c r="O115" s="472"/>
      <c r="P115" s="459"/>
      <c r="Q115" s="472"/>
    </row>
    <row r="116" spans="3:17" ht="15.75" thickTop="1">
      <c r="E116" s="473"/>
      <c r="F116" s="474"/>
      <c r="H116" s="457"/>
      <c r="I116" s="457"/>
      <c r="N116" s="449"/>
      <c r="O116" s="472"/>
      <c r="P116" s="459"/>
      <c r="Q116" s="472"/>
    </row>
    <row r="117" spans="3:17" ht="15" customHeight="1">
      <c r="E117" s="473"/>
      <c r="F117" s="474"/>
      <c r="H117" s="457"/>
      <c r="I117" s="457"/>
      <c r="N117" s="449"/>
      <c r="O117" s="472"/>
      <c r="P117" s="459"/>
      <c r="Q117" s="472"/>
    </row>
    <row r="118" spans="3:17" ht="15" customHeight="1">
      <c r="E118" s="473"/>
      <c r="F118" s="474"/>
      <c r="H118" s="457"/>
      <c r="I118" s="457"/>
      <c r="N118" s="449"/>
      <c r="O118" s="466"/>
      <c r="P118" s="459"/>
      <c r="Q118" s="466"/>
    </row>
    <row r="119" spans="3:17" ht="15" customHeight="1">
      <c r="C119" s="478"/>
      <c r="D119" s="463"/>
      <c r="E119" s="473"/>
      <c r="F119" s="474"/>
      <c r="G119" s="463"/>
      <c r="H119" s="461"/>
      <c r="I119" s="461"/>
      <c r="J119" s="463"/>
      <c r="K119" s="463"/>
      <c r="L119" s="463"/>
      <c r="M119" s="463"/>
      <c r="N119" s="489"/>
      <c r="O119" s="466"/>
      <c r="P119" s="459"/>
      <c r="Q119" s="466"/>
    </row>
    <row r="120" spans="3:17" ht="15" customHeight="1">
      <c r="C120" s="467" t="s">
        <v>930</v>
      </c>
      <c r="D120" s="463"/>
      <c r="E120" s="473"/>
      <c r="F120" s="474"/>
      <c r="H120" s="461"/>
      <c r="I120" s="461"/>
      <c r="J120" s="463"/>
      <c r="K120" s="463"/>
      <c r="L120" s="463"/>
      <c r="M120" s="463"/>
      <c r="N120" s="449"/>
      <c r="O120" s="466"/>
      <c r="P120" s="459"/>
      <c r="Q120" s="466"/>
    </row>
    <row r="121" spans="3:17">
      <c r="C121" s="477" t="s">
        <v>931</v>
      </c>
      <c r="D121" s="463"/>
      <c r="E121" s="494">
        <v>0</v>
      </c>
      <c r="F121" s="80">
        <v>0</v>
      </c>
      <c r="H121" s="378"/>
      <c r="I121" s="378"/>
      <c r="J121" s="60">
        <v>0</v>
      </c>
      <c r="K121" s="60">
        <v>0</v>
      </c>
      <c r="L121" s="60">
        <v>0</v>
      </c>
      <c r="M121" s="60">
        <v>0</v>
      </c>
      <c r="N121" s="449"/>
      <c r="O121" s="76"/>
      <c r="P121" s="459"/>
      <c r="Q121" s="76"/>
    </row>
    <row r="122" spans="3:17">
      <c r="C122" s="477" t="s">
        <v>932</v>
      </c>
      <c r="D122" s="463"/>
      <c r="E122" s="494">
        <v>0</v>
      </c>
      <c r="F122" s="80">
        <v>0</v>
      </c>
      <c r="H122" s="378"/>
      <c r="I122" s="378"/>
      <c r="J122" s="60">
        <v>0</v>
      </c>
      <c r="K122" s="60">
        <v>0</v>
      </c>
      <c r="L122" s="60">
        <v>0</v>
      </c>
      <c r="M122" s="60">
        <v>0</v>
      </c>
      <c r="N122" s="449"/>
      <c r="O122" s="76"/>
      <c r="P122" s="459"/>
      <c r="Q122" s="76"/>
    </row>
    <row r="123" spans="3:17">
      <c r="C123" s="477" t="s">
        <v>933</v>
      </c>
      <c r="D123" s="463"/>
      <c r="E123" s="494">
        <v>0</v>
      </c>
      <c r="F123" s="80">
        <v>0</v>
      </c>
      <c r="H123" s="378"/>
      <c r="I123" s="378"/>
      <c r="J123" s="60">
        <v>0</v>
      </c>
      <c r="K123" s="60">
        <v>0</v>
      </c>
      <c r="L123" s="60">
        <v>0</v>
      </c>
      <c r="M123" s="60">
        <v>0</v>
      </c>
      <c r="N123" s="449"/>
      <c r="O123" s="76"/>
      <c r="P123" s="459"/>
      <c r="Q123" s="76"/>
    </row>
    <row r="124" spans="3:17">
      <c r="C124" s="477" t="s">
        <v>934</v>
      </c>
      <c r="D124" s="463"/>
      <c r="E124" s="494">
        <v>0</v>
      </c>
      <c r="F124" s="80">
        <v>0</v>
      </c>
      <c r="H124" s="378"/>
      <c r="I124" s="378"/>
      <c r="J124" s="60">
        <v>0</v>
      </c>
      <c r="K124" s="60">
        <v>0</v>
      </c>
      <c r="L124" s="60">
        <v>0</v>
      </c>
      <c r="M124" s="60">
        <v>0</v>
      </c>
      <c r="N124" s="449"/>
      <c r="O124" s="76"/>
      <c r="P124" s="459"/>
      <c r="Q124" s="76"/>
    </row>
    <row r="125" spans="3:17">
      <c r="C125" s="477" t="s">
        <v>935</v>
      </c>
      <c r="D125" s="463"/>
      <c r="E125" s="494">
        <v>0</v>
      </c>
      <c r="F125" s="80">
        <v>0</v>
      </c>
      <c r="H125" s="378"/>
      <c r="I125" s="378"/>
      <c r="J125" s="60">
        <v>0</v>
      </c>
      <c r="K125" s="60">
        <v>0</v>
      </c>
      <c r="L125" s="60">
        <v>0</v>
      </c>
      <c r="M125" s="60">
        <v>0</v>
      </c>
      <c r="N125" s="449"/>
      <c r="O125" s="76"/>
      <c r="P125" s="459"/>
      <c r="Q125" s="76"/>
    </row>
    <row r="126" spans="3:17">
      <c r="C126" s="477" t="s">
        <v>936</v>
      </c>
      <c r="D126" s="463"/>
      <c r="E126" s="494">
        <v>0</v>
      </c>
      <c r="F126" s="80">
        <v>0</v>
      </c>
      <c r="H126" s="378"/>
      <c r="I126" s="378"/>
      <c r="J126" s="60">
        <v>0</v>
      </c>
      <c r="K126" s="60">
        <v>0</v>
      </c>
      <c r="L126" s="60">
        <v>0</v>
      </c>
      <c r="M126" s="60">
        <v>0</v>
      </c>
      <c r="N126" s="449"/>
      <c r="O126" s="76"/>
      <c r="P126" s="459"/>
      <c r="Q126" s="76"/>
    </row>
    <row r="127" spans="3:17">
      <c r="C127" s="459" t="s">
        <v>978</v>
      </c>
      <c r="D127" s="463"/>
      <c r="E127" s="494">
        <v>0</v>
      </c>
      <c r="F127" s="80">
        <v>0</v>
      </c>
      <c r="H127" s="378"/>
      <c r="I127" s="378"/>
      <c r="J127" s="60">
        <v>0</v>
      </c>
      <c r="K127" s="60">
        <v>0</v>
      </c>
      <c r="L127" s="60">
        <v>0</v>
      </c>
      <c r="M127" s="60">
        <v>0</v>
      </c>
      <c r="N127" s="449"/>
      <c r="O127" s="76"/>
      <c r="P127" s="459"/>
      <c r="Q127" s="76"/>
    </row>
    <row r="128" spans="3:17">
      <c r="C128" s="76" t="s">
        <v>999</v>
      </c>
      <c r="D128" s="463"/>
      <c r="E128" s="494">
        <v>0</v>
      </c>
      <c r="F128" s="80">
        <v>0</v>
      </c>
      <c r="H128" s="378"/>
      <c r="I128" s="378"/>
      <c r="J128" s="60">
        <v>0</v>
      </c>
      <c r="K128" s="60">
        <v>0</v>
      </c>
      <c r="L128" s="60">
        <v>0</v>
      </c>
      <c r="M128" s="60">
        <v>0</v>
      </c>
      <c r="N128" s="449"/>
      <c r="O128" s="76"/>
      <c r="P128" s="459"/>
      <c r="Q128" s="76"/>
    </row>
    <row r="129" spans="3:17" ht="15.75" thickBot="1">
      <c r="C129" s="76" t="s">
        <v>937</v>
      </c>
      <c r="D129" s="463"/>
      <c r="E129" s="495">
        <v>0</v>
      </c>
      <c r="F129" s="81">
        <v>0</v>
      </c>
      <c r="H129" s="378"/>
      <c r="I129" s="378"/>
      <c r="J129" s="60">
        <v>0</v>
      </c>
      <c r="K129" s="60">
        <v>0</v>
      </c>
      <c r="L129" s="60">
        <v>0</v>
      </c>
      <c r="M129" s="60">
        <v>0</v>
      </c>
      <c r="N129" s="449"/>
      <c r="O129" s="76"/>
      <c r="P129" s="459"/>
      <c r="Q129" s="76"/>
    </row>
    <row r="130" spans="3:17" ht="15.75" thickBot="1">
      <c r="C130" s="467" t="str">
        <f>"TOTAL "&amp;C120</f>
        <v>TOTAL FACILITY OPERATION &amp; MAINTENANCE</v>
      </c>
      <c r="D130" s="463"/>
      <c r="E130" s="471">
        <f t="shared" ref="E130:F130" si="8">SUM(E121:E129)</f>
        <v>0</v>
      </c>
      <c r="F130" s="471">
        <f t="shared" si="8"/>
        <v>0</v>
      </c>
      <c r="H130" s="461"/>
      <c r="I130" s="461"/>
      <c r="J130" s="463"/>
      <c r="K130" s="463"/>
      <c r="L130" s="463"/>
      <c r="M130" s="463"/>
      <c r="N130" s="449"/>
      <c r="O130" s="472"/>
      <c r="P130" s="459"/>
      <c r="Q130" s="472"/>
    </row>
    <row r="131" spans="3:17" ht="15.75" thickTop="1">
      <c r="C131" s="467"/>
      <c r="D131" s="463"/>
      <c r="E131" s="473"/>
      <c r="F131" s="474"/>
      <c r="H131" s="461"/>
      <c r="I131" s="461"/>
      <c r="J131" s="463"/>
      <c r="K131" s="463"/>
      <c r="L131" s="463"/>
      <c r="M131" s="463"/>
      <c r="N131" s="449"/>
      <c r="O131" s="472"/>
      <c r="P131" s="459"/>
      <c r="Q131" s="472"/>
    </row>
    <row r="132" spans="3:17">
      <c r="C132" s="467" t="s">
        <v>1006</v>
      </c>
      <c r="D132" s="463"/>
      <c r="E132" s="494">
        <v>0</v>
      </c>
      <c r="F132" s="496">
        <v>0</v>
      </c>
      <c r="H132" s="378"/>
      <c r="I132" s="378"/>
      <c r="J132" s="60">
        <v>0</v>
      </c>
      <c r="K132" s="60">
        <v>0</v>
      </c>
      <c r="L132" s="60">
        <v>0</v>
      </c>
      <c r="M132" s="60">
        <v>0</v>
      </c>
      <c r="N132" s="449"/>
      <c r="O132" s="76"/>
      <c r="P132" s="459"/>
      <c r="Q132" s="76"/>
    </row>
    <row r="133" spans="3:17">
      <c r="C133" s="467"/>
      <c r="D133" s="463"/>
      <c r="E133" s="473"/>
      <c r="F133" s="474"/>
      <c r="H133" s="461"/>
      <c r="I133" s="461"/>
      <c r="J133" s="463"/>
      <c r="K133" s="463"/>
      <c r="L133" s="463"/>
      <c r="M133" s="463"/>
      <c r="N133" s="449"/>
      <c r="O133" s="472"/>
      <c r="P133" s="459"/>
      <c r="Q133" s="472"/>
    </row>
    <row r="134" spans="3:17">
      <c r="C134" s="467" t="s">
        <v>938</v>
      </c>
      <c r="D134" s="463"/>
      <c r="E134" s="490">
        <f>SUM(E73+E88+E115+E130+E132)</f>
        <v>0</v>
      </c>
      <c r="F134" s="490">
        <f>SUM(F73+F88+F115+F130+F132)</f>
        <v>0</v>
      </c>
      <c r="H134" s="461"/>
      <c r="I134" s="461"/>
      <c r="J134" s="463"/>
      <c r="K134" s="463"/>
      <c r="L134" s="463"/>
      <c r="M134" s="463"/>
      <c r="N134" s="449"/>
      <c r="O134" s="472"/>
      <c r="P134" s="459"/>
      <c r="Q134" s="472"/>
    </row>
    <row r="135" spans="3:17">
      <c r="C135" s="467"/>
      <c r="D135" s="463"/>
      <c r="E135" s="491"/>
      <c r="F135" s="491"/>
      <c r="H135" s="461"/>
      <c r="I135" s="461"/>
      <c r="J135" s="463"/>
      <c r="K135" s="463"/>
      <c r="L135" s="463"/>
      <c r="M135" s="463"/>
      <c r="N135" s="449"/>
      <c r="O135" s="472"/>
      <c r="P135" s="459"/>
      <c r="Q135" s="472"/>
    </row>
    <row r="136" spans="3:17" ht="15.75" thickBot="1">
      <c r="C136" s="467" t="s">
        <v>939</v>
      </c>
      <c r="E136" s="471">
        <f>E23-E134</f>
        <v>0</v>
      </c>
      <c r="F136" s="471">
        <f>F23-F134</f>
        <v>0</v>
      </c>
      <c r="H136" s="457"/>
      <c r="I136" s="457"/>
      <c r="N136" s="449"/>
      <c r="O136" s="472"/>
      <c r="P136" s="459"/>
      <c r="Q136" s="472"/>
    </row>
    <row r="137" spans="3:17" ht="15.75" thickTop="1">
      <c r="C137" s="467"/>
      <c r="E137" s="473"/>
      <c r="F137" s="474"/>
      <c r="H137" s="457"/>
      <c r="I137" s="457"/>
      <c r="N137" s="449"/>
      <c r="O137" s="472"/>
      <c r="P137" s="459"/>
      <c r="Q137" s="472"/>
    </row>
    <row r="138" spans="3:17">
      <c r="C138" s="467" t="s">
        <v>940</v>
      </c>
      <c r="D138" s="463"/>
      <c r="E138" s="494">
        <v>0</v>
      </c>
      <c r="F138" s="496">
        <v>0</v>
      </c>
      <c r="H138" s="378"/>
      <c r="I138" s="378"/>
      <c r="J138" s="60">
        <v>0</v>
      </c>
      <c r="K138" s="60">
        <v>0</v>
      </c>
      <c r="L138" s="60">
        <v>0</v>
      </c>
      <c r="M138" s="60">
        <v>0</v>
      </c>
      <c r="N138" s="449"/>
      <c r="O138" s="76"/>
      <c r="P138" s="459"/>
      <c r="Q138" s="76"/>
    </row>
    <row r="139" spans="3:17">
      <c r="C139" s="467"/>
      <c r="E139" s="473"/>
      <c r="F139" s="474"/>
      <c r="I139" s="457"/>
      <c r="N139" s="449"/>
    </row>
    <row r="140" spans="3:17" ht="15.75" thickBot="1">
      <c r="C140" s="467" t="s">
        <v>941</v>
      </c>
      <c r="E140" s="464">
        <f t="shared" ref="E140:F140" si="9">E136-E138</f>
        <v>0</v>
      </c>
      <c r="F140" s="464">
        <f t="shared" si="9"/>
        <v>0</v>
      </c>
      <c r="I140" s="457"/>
      <c r="N140" s="449"/>
      <c r="O140" s="433"/>
    </row>
    <row r="141" spans="3:17" ht="15.75" thickTop="1">
      <c r="C141" s="492"/>
      <c r="E141" s="463"/>
      <c r="I141" s="457"/>
      <c r="N141" s="493"/>
    </row>
  </sheetData>
  <sheetProtection algorithmName="SHA-512" hashValue="6zHMe5/ev9VeHoHp2LndsvAVpIikjM3hGaBUmHgSjUL/+K0qnXw0hA7SG+YCZcUwKEB4t+G+YZtzpOdYjRJL1g==" saltValue="kxS+LcKgqLk4ZZ1M7Oi7yQ==" spinCount="100000" sheet="1" objects="1" scenarios="1" selectLockedCells="1"/>
  <mergeCells count="7">
    <mergeCell ref="C5:Q5"/>
    <mergeCell ref="C4:Q4"/>
    <mergeCell ref="H75:M76"/>
    <mergeCell ref="H7:M7"/>
    <mergeCell ref="E7:F7"/>
    <mergeCell ref="H14:M16"/>
    <mergeCell ref="H56:M57"/>
  </mergeCells>
  <conditionalFormatting sqref="E21">
    <cfRule type="expression" dxfId="24" priority="21">
      <formula>#REF!=3</formula>
    </cfRule>
  </conditionalFormatting>
  <conditionalFormatting sqref="F19">
    <cfRule type="expression" dxfId="23" priority="15">
      <formula>#REF!=3</formula>
    </cfRule>
  </conditionalFormatting>
  <conditionalFormatting sqref="F21">
    <cfRule type="expression" dxfId="22" priority="14">
      <formula>#REF!=3</formula>
    </cfRule>
  </conditionalFormatting>
  <conditionalFormatting sqref="F77:F87">
    <cfRule type="expression" dxfId="21" priority="12">
      <formula>#REF!=3</formula>
    </cfRule>
  </conditionalFormatting>
  <conditionalFormatting sqref="F77:F87">
    <cfRule type="expression" dxfId="20" priority="10">
      <formula>#REF!=2</formula>
    </cfRule>
    <cfRule type="expression" dxfId="19" priority="11">
      <formula>#REF!=1</formula>
    </cfRule>
  </conditionalFormatting>
  <conditionalFormatting sqref="F77:F87">
    <cfRule type="expression" dxfId="18" priority="9">
      <formula>#REF!=3</formula>
    </cfRule>
  </conditionalFormatting>
  <conditionalFormatting sqref="F93:F114">
    <cfRule type="expression" dxfId="17" priority="8">
      <formula>#REF!=3</formula>
    </cfRule>
  </conditionalFormatting>
  <conditionalFormatting sqref="F93:F114">
    <cfRule type="expression" dxfId="16" priority="6">
      <formula>#REF!=2</formula>
    </cfRule>
    <cfRule type="expression" dxfId="15" priority="7">
      <formula>#REF!=1</formula>
    </cfRule>
  </conditionalFormatting>
  <conditionalFormatting sqref="F93:F114">
    <cfRule type="expression" dxfId="14" priority="5">
      <formula>#REF!=3</formula>
    </cfRule>
  </conditionalFormatting>
  <conditionalFormatting sqref="F121:F129">
    <cfRule type="expression" dxfId="13" priority="4">
      <formula>#REF!=3</formula>
    </cfRule>
  </conditionalFormatting>
  <conditionalFormatting sqref="F121:F129">
    <cfRule type="expression" dxfId="12" priority="2">
      <formula>#REF!=2</formula>
    </cfRule>
    <cfRule type="expression" dxfId="11" priority="3">
      <formula>#REF!=1</formula>
    </cfRule>
  </conditionalFormatting>
  <conditionalFormatting sqref="F121:F129">
    <cfRule type="expression" dxfId="10" priority="1">
      <formula>#REF!=3</formula>
    </cfRule>
  </conditionalFormatting>
  <printOptions horizontalCentered="1"/>
  <pageMargins left="0.25" right="0.25" top="0.75" bottom="0.25" header="0.3" footer="0.3"/>
  <pageSetup scale="46" orientation="landscape" r:id="rId1"/>
  <headerFooter>
    <oddFooter>Page &amp;P of &amp;N</oddFooter>
  </headerFooter>
  <rowBreaks count="1" manualBreakCount="1">
    <brk id="74" max="17" man="1"/>
  </rowBreaks>
  <ignoredErrors>
    <ignoredError sqref="F27:F52 E27:E33 E37:E44 E48:E52 E58:E7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22531" r:id="rId5" name="Button 3">
              <controlPr defaultSize="0" print="0" autoFill="0" autoPict="0" macro="[0]!Expenses">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00B0F0"/>
  </sheetPr>
  <dimension ref="B2:AJ141"/>
  <sheetViews>
    <sheetView workbookViewId="0">
      <selection sqref="A1:XFD1048576"/>
    </sheetView>
  </sheetViews>
  <sheetFormatPr defaultColWidth="9.140625" defaultRowHeight="15" customHeight="1"/>
  <cols>
    <col min="1" max="1" width="2.7109375" style="439" customWidth="1"/>
    <col min="2" max="2" width="47.5703125" style="439" customWidth="1"/>
    <col min="3" max="3" width="2.7109375" style="498" customWidth="1"/>
    <col min="4" max="4" width="15.7109375" style="498" customWidth="1"/>
    <col min="5" max="9" width="17" style="498" bestFit="1" customWidth="1"/>
    <col min="10" max="10" width="2.85546875" style="498" customWidth="1"/>
    <col min="11" max="17" width="9.140625" style="439" customWidth="1"/>
    <col min="18" max="22" width="9.7109375" style="499" customWidth="1"/>
    <col min="23" max="25" width="9.5703125" style="499" customWidth="1"/>
    <col min="26" max="35" width="9.140625" style="499" customWidth="1"/>
    <col min="36" max="36" width="9.85546875" style="499" bestFit="1" customWidth="1"/>
    <col min="37" max="38" width="9.85546875" style="439" bestFit="1" customWidth="1"/>
    <col min="39" max="40" width="11.5703125" style="439" bestFit="1" customWidth="1"/>
    <col min="41" max="16384" width="9.140625" style="439"/>
  </cols>
  <sheetData>
    <row r="2" spans="2:20">
      <c r="B2" s="497">
        <f ca="1">NOW()</f>
        <v>43735.637566319441</v>
      </c>
    </row>
    <row r="3" spans="2:20" ht="6" customHeight="1" thickBot="1"/>
    <row r="4" spans="2:20" ht="22.5">
      <c r="B4" s="709" t="str">
        <f>X_School_Name</f>
        <v>Proposed Charter School Name</v>
      </c>
      <c r="C4" s="710"/>
      <c r="D4" s="710"/>
      <c r="E4" s="710"/>
      <c r="F4" s="710"/>
      <c r="G4" s="710"/>
      <c r="H4" s="710"/>
      <c r="I4" s="711"/>
      <c r="J4" s="500"/>
    </row>
    <row r="5" spans="2:20" ht="21.75" thickBot="1">
      <c r="B5" s="712" t="s">
        <v>993</v>
      </c>
      <c r="C5" s="713"/>
      <c r="D5" s="713"/>
      <c r="E5" s="713"/>
      <c r="F5" s="713"/>
      <c r="G5" s="713"/>
      <c r="H5" s="713"/>
      <c r="I5" s="714"/>
      <c r="J5" s="501"/>
    </row>
    <row r="6" spans="2:20" ht="21">
      <c r="B6" s="501"/>
      <c r="C6" s="501"/>
      <c r="D6" s="501"/>
      <c r="E6" s="501"/>
      <c r="F6" s="501"/>
      <c r="G6" s="501"/>
      <c r="H6" s="501"/>
      <c r="I6" s="501"/>
      <c r="J6" s="501"/>
      <c r="K6" s="502"/>
      <c r="L6" s="502"/>
    </row>
    <row r="7" spans="2:20">
      <c r="B7" s="503"/>
      <c r="C7" s="504"/>
      <c r="D7" s="504"/>
      <c r="E7" s="504"/>
      <c r="F7" s="504"/>
      <c r="G7" s="504"/>
      <c r="H7" s="504"/>
      <c r="I7" s="504"/>
      <c r="J7" s="504"/>
      <c r="K7" s="502"/>
      <c r="L7" s="502"/>
    </row>
    <row r="8" spans="2:20" ht="37.5">
      <c r="B8" s="505"/>
      <c r="C8" s="505"/>
      <c r="D8" s="435" t="s">
        <v>997</v>
      </c>
      <c r="E8" s="436" t="s">
        <v>847</v>
      </c>
      <c r="F8" s="436" t="s">
        <v>848</v>
      </c>
      <c r="G8" s="436" t="s">
        <v>849</v>
      </c>
      <c r="H8" s="436" t="s">
        <v>850</v>
      </c>
      <c r="I8" s="436" t="s">
        <v>851</v>
      </c>
      <c r="J8" s="505"/>
    </row>
    <row r="9" spans="2:20" s="499" customFormat="1" ht="15" customHeight="1" thickBot="1">
      <c r="B9" s="506"/>
      <c r="C9" s="507"/>
      <c r="D9" s="442">
        <f>'School Info'!D11</f>
        <v>0</v>
      </c>
      <c r="E9" s="442">
        <f>'School Info'!D12</f>
        <v>0</v>
      </c>
      <c r="F9" s="442">
        <f>E9+1</f>
        <v>1</v>
      </c>
      <c r="G9" s="442">
        <f>F9+1</f>
        <v>2</v>
      </c>
      <c r="H9" s="442">
        <f>G9+1</f>
        <v>3</v>
      </c>
      <c r="I9" s="442">
        <f>H9+1</f>
        <v>4</v>
      </c>
      <c r="J9" s="508"/>
      <c r="K9" s="439"/>
      <c r="L9" s="439"/>
      <c r="M9" s="439"/>
      <c r="N9" s="439"/>
      <c r="O9" s="439"/>
      <c r="P9" s="439"/>
      <c r="Q9" s="439"/>
    </row>
    <row r="10" spans="2:20" s="499" customFormat="1" ht="15" customHeight="1" thickBot="1">
      <c r="B10" s="509" t="s">
        <v>942</v>
      </c>
      <c r="C10" s="510"/>
      <c r="D10" s="511"/>
      <c r="E10" s="512"/>
      <c r="F10" s="512"/>
      <c r="G10" s="512"/>
      <c r="H10" s="512"/>
      <c r="I10" s="512"/>
      <c r="J10" s="508"/>
      <c r="K10" s="498"/>
      <c r="L10" s="498"/>
      <c r="M10" s="498"/>
      <c r="N10" s="498"/>
      <c r="O10" s="498"/>
      <c r="P10" s="498"/>
      <c r="Q10" s="498"/>
      <c r="R10" s="513"/>
      <c r="S10" s="513"/>
      <c r="T10" s="513"/>
    </row>
    <row r="11" spans="2:20" s="499" customFormat="1" ht="15" customHeight="1">
      <c r="B11" s="514" t="s">
        <v>943</v>
      </c>
      <c r="C11" s="515"/>
      <c r="D11" s="516">
        <f t="shared" ref="D11:I11" si="0">D23</f>
        <v>0</v>
      </c>
      <c r="E11" s="517">
        <f t="shared" si="0"/>
        <v>0</v>
      </c>
      <c r="F11" s="517">
        <f t="shared" si="0"/>
        <v>0</v>
      </c>
      <c r="G11" s="517">
        <f t="shared" si="0"/>
        <v>0</v>
      </c>
      <c r="H11" s="517">
        <f t="shared" si="0"/>
        <v>0</v>
      </c>
      <c r="I11" s="518">
        <f t="shared" si="0"/>
        <v>0</v>
      </c>
      <c r="J11" s="519"/>
      <c r="K11" s="439"/>
      <c r="L11" s="439"/>
      <c r="M11" s="439"/>
      <c r="N11" s="439"/>
      <c r="O11" s="439"/>
      <c r="P11" s="439"/>
      <c r="Q11" s="439"/>
      <c r="R11" s="513"/>
      <c r="S11" s="513"/>
      <c r="T11" s="513"/>
    </row>
    <row r="12" spans="2:20" s="499" customFormat="1" ht="15" customHeight="1">
      <c r="B12" s="520" t="s">
        <v>944</v>
      </c>
      <c r="C12" s="515"/>
      <c r="D12" s="521">
        <f t="shared" ref="D12:I12" si="1">D134</f>
        <v>0</v>
      </c>
      <c r="E12" s="522">
        <f t="shared" si="1"/>
        <v>0</v>
      </c>
      <c r="F12" s="522">
        <f t="shared" si="1"/>
        <v>0</v>
      </c>
      <c r="G12" s="522">
        <f t="shared" si="1"/>
        <v>0</v>
      </c>
      <c r="H12" s="522">
        <f t="shared" si="1"/>
        <v>0</v>
      </c>
      <c r="I12" s="523">
        <f t="shared" si="1"/>
        <v>0</v>
      </c>
      <c r="J12" s="519"/>
      <c r="K12" s="439"/>
      <c r="L12" s="439"/>
      <c r="M12" s="439"/>
      <c r="N12" s="439"/>
      <c r="O12" s="439"/>
      <c r="P12" s="439"/>
      <c r="Q12" s="439"/>
      <c r="R12" s="513"/>
      <c r="S12" s="513"/>
      <c r="T12" s="513"/>
    </row>
    <row r="13" spans="2:20" s="499" customFormat="1" ht="15" customHeight="1">
      <c r="B13" s="520" t="s">
        <v>945</v>
      </c>
      <c r="C13" s="515"/>
      <c r="D13" s="521">
        <f t="shared" ref="D13:I13" si="2">D11-D12</f>
        <v>0</v>
      </c>
      <c r="E13" s="522">
        <f t="shared" si="2"/>
        <v>0</v>
      </c>
      <c r="F13" s="522">
        <f t="shared" si="2"/>
        <v>0</v>
      </c>
      <c r="G13" s="522">
        <f t="shared" si="2"/>
        <v>0</v>
      </c>
      <c r="H13" s="522">
        <f t="shared" si="2"/>
        <v>0</v>
      </c>
      <c r="I13" s="523">
        <f t="shared" si="2"/>
        <v>0</v>
      </c>
      <c r="J13" s="519"/>
      <c r="K13" s="439"/>
      <c r="L13" s="439"/>
      <c r="M13" s="439"/>
      <c r="N13" s="439"/>
      <c r="O13" s="439"/>
      <c r="P13" s="439"/>
      <c r="Q13" s="439"/>
      <c r="R13" s="513"/>
      <c r="S13" s="513"/>
      <c r="T13" s="513"/>
    </row>
    <row r="14" spans="2:20" s="499" customFormat="1" ht="15" customHeight="1">
      <c r="B14" s="520" t="s">
        <v>946</v>
      </c>
      <c r="C14" s="515"/>
      <c r="D14" s="524"/>
      <c r="E14" s="525" t="e">
        <f>E11/Enrollment!C24</f>
        <v>#DIV/0!</v>
      </c>
      <c r="F14" s="525" t="e">
        <f>F11/Enrollment!D24</f>
        <v>#DIV/0!</v>
      </c>
      <c r="G14" s="525" t="e">
        <f>G11/Enrollment!E24</f>
        <v>#DIV/0!</v>
      </c>
      <c r="H14" s="525" t="e">
        <f>H11/Enrollment!F24</f>
        <v>#DIV/0!</v>
      </c>
      <c r="I14" s="526" t="e">
        <f>I11/Enrollment!G24</f>
        <v>#DIV/0!</v>
      </c>
      <c r="J14" s="519"/>
      <c r="K14" s="439"/>
      <c r="L14" s="439"/>
      <c r="M14" s="439"/>
      <c r="N14" s="439"/>
      <c r="O14" s="439"/>
      <c r="P14" s="439"/>
      <c r="Q14" s="439"/>
      <c r="R14" s="513"/>
      <c r="S14" s="513"/>
      <c r="T14" s="513"/>
    </row>
    <row r="15" spans="2:20" s="499" customFormat="1" ht="15" customHeight="1" thickBot="1">
      <c r="B15" s="527" t="s">
        <v>947</v>
      </c>
      <c r="C15" s="515"/>
      <c r="D15" s="528"/>
      <c r="E15" s="529" t="e">
        <f>E12/Enrollment!C24</f>
        <v>#DIV/0!</v>
      </c>
      <c r="F15" s="529" t="e">
        <f>F12/Enrollment!D24</f>
        <v>#DIV/0!</v>
      </c>
      <c r="G15" s="529" t="e">
        <f>G12/Enrollment!E24</f>
        <v>#DIV/0!</v>
      </c>
      <c r="H15" s="529" t="e">
        <f>H12/Enrollment!F24</f>
        <v>#DIV/0!</v>
      </c>
      <c r="I15" s="530" t="e">
        <f>I12/Enrollment!G24</f>
        <v>#DIV/0!</v>
      </c>
      <c r="J15" s="519"/>
      <c r="K15" s="439"/>
      <c r="L15" s="439"/>
      <c r="M15" s="439"/>
      <c r="N15" s="439"/>
      <c r="O15" s="439"/>
      <c r="P15" s="439"/>
      <c r="Q15" s="439"/>
      <c r="R15" s="513"/>
      <c r="S15" s="513"/>
      <c r="T15" s="513"/>
    </row>
    <row r="16" spans="2:20" s="499" customFormat="1" ht="15" hidden="1" customHeight="1">
      <c r="B16" s="531"/>
      <c r="C16" s="473"/>
      <c r="D16" s="473"/>
      <c r="E16" s="508">
        <v>3</v>
      </c>
      <c r="F16" s="508">
        <v>4</v>
      </c>
      <c r="G16" s="508">
        <v>5</v>
      </c>
      <c r="H16" s="508">
        <v>6</v>
      </c>
      <c r="I16" s="508">
        <v>7</v>
      </c>
      <c r="J16" s="498"/>
      <c r="K16" s="439"/>
      <c r="L16" s="439"/>
      <c r="M16" s="439"/>
      <c r="N16" s="439"/>
      <c r="O16" s="439"/>
      <c r="P16" s="439"/>
      <c r="Q16" s="439"/>
      <c r="R16" s="513"/>
      <c r="S16" s="513"/>
      <c r="T16" s="513"/>
    </row>
    <row r="17" spans="2:17" s="499" customFormat="1" ht="15" customHeight="1">
      <c r="B17" s="532"/>
      <c r="C17" s="533"/>
      <c r="D17" s="534"/>
      <c r="E17" s="534"/>
      <c r="F17" s="534"/>
      <c r="G17" s="534"/>
      <c r="H17" s="534"/>
      <c r="I17" s="534"/>
      <c r="J17" s="535"/>
    </row>
    <row r="18" spans="2:17" s="499" customFormat="1" ht="15" customHeight="1">
      <c r="B18" s="454" t="str">
        <f>'Start-Up, Y1, &amp; Assumptions'!C16</f>
        <v>REVENUE</v>
      </c>
      <c r="C18" s="473"/>
      <c r="D18" s="473"/>
      <c r="E18" s="536"/>
      <c r="F18" s="536"/>
      <c r="G18" s="536"/>
      <c r="H18" s="536"/>
      <c r="I18" s="536"/>
      <c r="J18" s="439"/>
    </row>
    <row r="19" spans="2:17" s="499" customFormat="1" ht="15" customHeight="1">
      <c r="B19" s="460" t="str">
        <f>'Start-Up, Y1, &amp; Assumptions'!C17</f>
        <v>TOTAL STATE REVENUES</v>
      </c>
      <c r="C19" s="534"/>
      <c r="D19" s="537"/>
      <c r="E19" s="538">
        <f>'Start-Up, Y1, &amp; Assumptions'!F17</f>
        <v>0</v>
      </c>
      <c r="F19" s="538">
        <f>'Start-Up, Y1, &amp; Assumptions'!F17*(1+'Start-Up, Y1, &amp; Assumptions'!J17)</f>
        <v>0</v>
      </c>
      <c r="G19" s="539">
        <f>F19*(1+'Start-Up, Y1, &amp; Assumptions'!K17)</f>
        <v>0</v>
      </c>
      <c r="H19" s="539">
        <f>G19*(1+'Start-Up, Y1, &amp; Assumptions'!L17)</f>
        <v>0</v>
      </c>
      <c r="I19" s="539">
        <f>H19*(1+'Start-Up, Y1, &amp; Assumptions'!M17)</f>
        <v>0</v>
      </c>
      <c r="J19" s="439"/>
    </row>
    <row r="20" spans="2:17" s="499" customFormat="1" ht="15" customHeight="1">
      <c r="B20" s="460" t="str">
        <f>'Start-Up, Y1, &amp; Assumptions'!C19</f>
        <v>TOTAL FEDERAL REVENUES</v>
      </c>
      <c r="C20" s="473"/>
      <c r="D20" s="537"/>
      <c r="E20" s="538">
        <f>'Start-Up, Y1, &amp; Assumptions'!F19</f>
        <v>0</v>
      </c>
      <c r="F20" s="538">
        <f>'Start-Up, Y1, &amp; Assumptions'!F19*(1+'Start-Up, Y1, &amp; Assumptions'!J19)</f>
        <v>0</v>
      </c>
      <c r="G20" s="539">
        <f>F20*(1+'Start-Up, Y1, &amp; Assumptions'!K19)</f>
        <v>0</v>
      </c>
      <c r="H20" s="539">
        <f>G20*(1+'Start-Up, Y1, &amp; Assumptions'!L19)</f>
        <v>0</v>
      </c>
      <c r="I20" s="539">
        <f>H20*(1+'Start-Up, Y1, &amp; Assumptions'!M19)</f>
        <v>0</v>
      </c>
      <c r="J20" s="540"/>
      <c r="K20" s="439"/>
      <c r="L20" s="439"/>
      <c r="M20" s="439"/>
      <c r="N20" s="439"/>
      <c r="O20" s="439"/>
      <c r="P20" s="439"/>
      <c r="Q20" s="439"/>
    </row>
    <row r="21" spans="2:17" s="499" customFormat="1" ht="15" customHeight="1" thickBot="1">
      <c r="B21" s="460" t="str">
        <f>'Start-Up, Y1, &amp; Assumptions'!C21</f>
        <v>TOTAL LOCAL &amp; OTHER REVENUES</v>
      </c>
      <c r="C21" s="473"/>
      <c r="D21" s="541">
        <f>'Start-Up, Y1, &amp; Assumptions'!E21</f>
        <v>0</v>
      </c>
      <c r="E21" s="542">
        <f>'Start-Up, Y1, &amp; Assumptions'!F21</f>
        <v>0</v>
      </c>
      <c r="F21" s="542">
        <f>'Start-Up, Y1, &amp; Assumptions'!F21*(1+'Start-Up, Y1, &amp; Assumptions'!J21)</f>
        <v>0</v>
      </c>
      <c r="G21" s="542">
        <f>F21*(1+'Start-Up, Y1, &amp; Assumptions'!K21)</f>
        <v>0</v>
      </c>
      <c r="H21" s="542">
        <f>G21*(1+'Start-Up, Y1, &amp; Assumptions'!L21)</f>
        <v>0</v>
      </c>
      <c r="I21" s="542">
        <f>H21*(1+'Start-Up, Y1, &amp; Assumptions'!M21)</f>
        <v>0</v>
      </c>
      <c r="J21" s="540"/>
      <c r="K21" s="439"/>
      <c r="L21" s="439"/>
      <c r="M21" s="439"/>
      <c r="N21" s="439"/>
      <c r="O21" s="439"/>
      <c r="P21" s="439"/>
      <c r="Q21" s="439"/>
    </row>
    <row r="22" spans="2:17" s="499" customFormat="1" ht="6" customHeight="1" thickTop="1">
      <c r="B22" s="460"/>
      <c r="C22" s="473"/>
      <c r="D22" s="473"/>
      <c r="E22" s="543"/>
      <c r="F22" s="543"/>
      <c r="G22" s="543"/>
      <c r="H22" s="543"/>
      <c r="I22" s="543"/>
      <c r="J22" s="540"/>
      <c r="K22" s="439"/>
      <c r="L22" s="439"/>
      <c r="M22" s="439"/>
      <c r="N22" s="439"/>
      <c r="O22" s="439"/>
      <c r="P22" s="439"/>
      <c r="Q22" s="439"/>
    </row>
    <row r="23" spans="2:17" s="499" customFormat="1" ht="15" customHeight="1" thickBot="1">
      <c r="B23" s="460" t="str">
        <f>'Start-Up, Y1, &amp; Assumptions'!C23</f>
        <v>TOTAL REVENUE</v>
      </c>
      <c r="C23" s="473"/>
      <c r="D23" s="544">
        <f>D19+D20+D21</f>
        <v>0</v>
      </c>
      <c r="E23" s="544">
        <f t="shared" ref="E23:I23" si="3">E19+E20+E21</f>
        <v>0</v>
      </c>
      <c r="F23" s="544">
        <f t="shared" si="3"/>
        <v>0</v>
      </c>
      <c r="G23" s="544">
        <f t="shared" si="3"/>
        <v>0</v>
      </c>
      <c r="H23" s="544">
        <f t="shared" si="3"/>
        <v>0</v>
      </c>
      <c r="I23" s="544">
        <f t="shared" si="3"/>
        <v>0</v>
      </c>
      <c r="J23" s="540"/>
      <c r="K23" s="439"/>
      <c r="L23" s="439"/>
      <c r="M23" s="439"/>
      <c r="N23" s="439"/>
      <c r="O23" s="439"/>
      <c r="P23" s="439"/>
      <c r="Q23" s="439"/>
    </row>
    <row r="24" spans="2:17" s="499" customFormat="1" ht="15" customHeight="1" thickTop="1">
      <c r="B24" s="545"/>
      <c r="C24" s="473"/>
      <c r="D24" s="473"/>
      <c r="E24" s="546"/>
      <c r="F24" s="546"/>
      <c r="G24" s="546"/>
      <c r="H24" s="546"/>
      <c r="I24" s="547"/>
      <c r="J24" s="540"/>
      <c r="K24" s="439"/>
      <c r="L24" s="439"/>
      <c r="M24" s="439"/>
      <c r="N24" s="439"/>
      <c r="O24" s="439"/>
      <c r="P24" s="439"/>
      <c r="Q24" s="439"/>
    </row>
    <row r="25" spans="2:17" s="499" customFormat="1" ht="15" customHeight="1">
      <c r="B25" s="454" t="str">
        <f>'Start-Up, Y1, &amp; Assumptions'!C25</f>
        <v>EXPENSES</v>
      </c>
      <c r="C25" s="473"/>
      <c r="D25" s="473"/>
      <c r="E25" s="546"/>
      <c r="F25" s="546"/>
      <c r="G25" s="546"/>
      <c r="H25" s="546"/>
      <c r="I25" s="546"/>
      <c r="J25" s="540"/>
      <c r="K25" s="439"/>
      <c r="L25" s="439"/>
      <c r="M25" s="439"/>
      <c r="N25" s="439"/>
      <c r="O25" s="439"/>
      <c r="P25" s="439"/>
      <c r="Q25" s="439"/>
    </row>
    <row r="26" spans="2:17" s="499" customFormat="1" ht="15" customHeight="1">
      <c r="B26" s="467" t="str">
        <f>'Start-Up, Y1, &amp; Assumptions'!C26</f>
        <v>ADMINISTRATIVE STAFF PERSONNEL COSTS</v>
      </c>
      <c r="C26" s="473"/>
      <c r="D26" s="473"/>
      <c r="E26" s="546"/>
      <c r="F26" s="546"/>
      <c r="G26" s="546"/>
      <c r="H26" s="546"/>
      <c r="I26" s="546"/>
      <c r="J26" s="540"/>
      <c r="K26" s="439"/>
      <c r="L26" s="439"/>
      <c r="M26" s="439"/>
      <c r="N26" s="439"/>
      <c r="O26" s="439"/>
      <c r="P26" s="439"/>
      <c r="Q26" s="439"/>
    </row>
    <row r="27" spans="2:17" s="499" customFormat="1" ht="15" customHeight="1">
      <c r="B27" s="468" t="str">
        <f>'Start-Up, Y1, &amp; Assumptions'!C27</f>
        <v>Executive Management</v>
      </c>
      <c r="C27" s="473"/>
      <c r="D27" s="548">
        <f>SUMIF(Personnel!$D:$D,Budget!$B27,Personnel!$N:$N)</f>
        <v>0</v>
      </c>
      <c r="E27" s="548">
        <f>SUMIF(Personnel!$D:$D,Budget!$B27,Personnel!$O:$O)</f>
        <v>0</v>
      </c>
      <c r="F27" s="548">
        <f>SUMIF(Personnel!$D:$D,Budget!$B27,Personnel!$P:$P)</f>
        <v>0</v>
      </c>
      <c r="G27" s="548">
        <f>SUMIF(Personnel!$D:$D,Budget!$B27,Personnel!$Q:$Q)</f>
        <v>0</v>
      </c>
      <c r="H27" s="548">
        <f>SUMIF(Personnel!$D:$D,Budget!$B27,Personnel!$R:$R)</f>
        <v>0</v>
      </c>
      <c r="I27" s="548">
        <f>SUMIF(Personnel!$D:$D,Budget!$B27,Personnel!$S:$S)</f>
        <v>0</v>
      </c>
      <c r="J27" s="540"/>
      <c r="K27" s="439"/>
      <c r="L27" s="439"/>
      <c r="M27" s="439"/>
      <c r="N27" s="439"/>
      <c r="O27" s="439"/>
      <c r="P27" s="439"/>
      <c r="Q27" s="439"/>
    </row>
    <row r="28" spans="2:17" s="499" customFormat="1" ht="15" customHeight="1">
      <c r="B28" s="468" t="str">
        <f>'Start-Up, Y1, &amp; Assumptions'!C28</f>
        <v>Instructional Management</v>
      </c>
      <c r="C28" s="473"/>
      <c r="D28" s="548">
        <f>SUMIF(Personnel!$D:$D,Budget!$B28,Personnel!$N:$N)</f>
        <v>0</v>
      </c>
      <c r="E28" s="548">
        <f>SUMIF(Personnel!$D:$D,Budget!$B28,Personnel!$O:$O)</f>
        <v>0</v>
      </c>
      <c r="F28" s="548">
        <f>SUMIF(Personnel!$D:$D,Budget!$B28,Personnel!$P:$P)</f>
        <v>0</v>
      </c>
      <c r="G28" s="548">
        <f>SUMIF(Personnel!$D:$D,Budget!$B28,Personnel!$Q:$Q)</f>
        <v>0</v>
      </c>
      <c r="H28" s="548">
        <f>SUMIF(Personnel!$D:$D,Budget!$B28,Personnel!$R:$R)</f>
        <v>0</v>
      </c>
      <c r="I28" s="548">
        <f>SUMIF(Personnel!$D:$D,Budget!$B28,Personnel!$S:$S)</f>
        <v>0</v>
      </c>
      <c r="J28" s="540"/>
      <c r="K28" s="439"/>
      <c r="L28" s="439"/>
      <c r="M28" s="439"/>
      <c r="N28" s="439"/>
      <c r="O28" s="439"/>
      <c r="P28" s="439"/>
      <c r="Q28" s="439"/>
    </row>
    <row r="29" spans="2:17" s="499" customFormat="1" ht="15" customHeight="1">
      <c r="B29" s="468" t="str">
        <f>'Start-Up, Y1, &amp; Assumptions'!C29</f>
        <v>Deans, Directors &amp; Coordinators</v>
      </c>
      <c r="C29" s="473"/>
      <c r="D29" s="548">
        <f>SUMIF(Personnel!$D:$D,Budget!$B29,Personnel!$N:$N)</f>
        <v>0</v>
      </c>
      <c r="E29" s="548">
        <f>SUMIF(Personnel!$D:$D,Budget!$B29,Personnel!$O:$O)</f>
        <v>0</v>
      </c>
      <c r="F29" s="548">
        <f>SUMIF(Personnel!$D:$D,Budget!$B29,Personnel!$P:$P)</f>
        <v>0</v>
      </c>
      <c r="G29" s="548">
        <f>SUMIF(Personnel!$D:$D,Budget!$B29,Personnel!$Q:$Q)</f>
        <v>0</v>
      </c>
      <c r="H29" s="548">
        <f>SUMIF(Personnel!$D:$D,Budget!$B29,Personnel!$R:$R)</f>
        <v>0</v>
      </c>
      <c r="I29" s="548">
        <f>SUMIF(Personnel!$D:$D,Budget!$B29,Personnel!$S:$S)</f>
        <v>0</v>
      </c>
      <c r="J29" s="540"/>
      <c r="K29" s="439"/>
      <c r="L29" s="439"/>
      <c r="M29" s="439"/>
      <c r="N29" s="439"/>
      <c r="O29" s="439"/>
      <c r="P29" s="439"/>
      <c r="Q29" s="439"/>
    </row>
    <row r="30" spans="2:17" s="499" customFormat="1" ht="15" customHeight="1">
      <c r="B30" s="468" t="str">
        <f>'Start-Up, Y1, &amp; Assumptions'!C30</f>
        <v>CFO / Director of Finance</v>
      </c>
      <c r="C30" s="473"/>
      <c r="D30" s="548">
        <f>SUMIF(Personnel!$D:$D,Budget!$B30,Personnel!$N:$N)</f>
        <v>0</v>
      </c>
      <c r="E30" s="548">
        <f>SUMIF(Personnel!$D:$D,Budget!$B30,Personnel!$O:$O)</f>
        <v>0</v>
      </c>
      <c r="F30" s="548">
        <f>SUMIF(Personnel!$D:$D,Budget!$B30,Personnel!$P:$P)</f>
        <v>0</v>
      </c>
      <c r="G30" s="548">
        <f>SUMIF(Personnel!$D:$D,Budget!$B30,Personnel!$Q:$Q)</f>
        <v>0</v>
      </c>
      <c r="H30" s="548">
        <f>SUMIF(Personnel!$D:$D,Budget!$B30,Personnel!$R:$R)</f>
        <v>0</v>
      </c>
      <c r="I30" s="548">
        <f>SUMIF(Personnel!$D:$D,Budget!$B30,Personnel!$S:$S)</f>
        <v>0</v>
      </c>
      <c r="J30" s="540"/>
      <c r="K30" s="439"/>
      <c r="L30" s="439"/>
      <c r="M30" s="439"/>
      <c r="N30" s="439"/>
      <c r="O30" s="439"/>
      <c r="P30" s="439"/>
      <c r="Q30" s="439"/>
    </row>
    <row r="31" spans="2:17" s="499" customFormat="1" ht="15" customHeight="1">
      <c r="B31" s="468" t="str">
        <f>'Start-Up, Y1, &amp; Assumptions'!C31</f>
        <v>Operation / Business Manager</v>
      </c>
      <c r="C31" s="473"/>
      <c r="D31" s="548">
        <f>SUMIF(Personnel!$D:$D,Budget!$B31,Personnel!$N:$N)</f>
        <v>0</v>
      </c>
      <c r="E31" s="548">
        <f>SUMIF(Personnel!$D:$D,Budget!$B31,Personnel!$O:$O)</f>
        <v>0</v>
      </c>
      <c r="F31" s="548">
        <f>SUMIF(Personnel!$D:$D,Budget!$B31,Personnel!$P:$P)</f>
        <v>0</v>
      </c>
      <c r="G31" s="548">
        <f>SUMIF(Personnel!$D:$D,Budget!$B31,Personnel!$Q:$Q)</f>
        <v>0</v>
      </c>
      <c r="H31" s="548">
        <f>SUMIF(Personnel!$D:$D,Budget!$B31,Personnel!$R:$R)</f>
        <v>0</v>
      </c>
      <c r="I31" s="548">
        <f>SUMIF(Personnel!$D:$D,Budget!$B31,Personnel!$S:$S)</f>
        <v>0</v>
      </c>
      <c r="J31" s="540"/>
      <c r="K31" s="439"/>
      <c r="L31" s="439"/>
      <c r="M31" s="439"/>
      <c r="N31" s="439"/>
      <c r="O31" s="439"/>
      <c r="P31" s="439"/>
      <c r="Q31" s="439"/>
    </row>
    <row r="32" spans="2:17" s="499" customFormat="1" ht="15" customHeight="1">
      <c r="B32" s="468" t="str">
        <f>'Start-Up, Y1, &amp; Assumptions'!C32</f>
        <v>Administrative Staff</v>
      </c>
      <c r="C32" s="473"/>
      <c r="D32" s="548">
        <f>SUMIF(Personnel!$D:$D,Budget!$B32,Personnel!$N:$N)</f>
        <v>0</v>
      </c>
      <c r="E32" s="548">
        <f>SUMIF(Personnel!$D:$D,Budget!$B32,Personnel!$O:$O)</f>
        <v>0</v>
      </c>
      <c r="F32" s="548">
        <f>SUMIF(Personnel!$D:$D,Budget!$B32,Personnel!$P:$P)</f>
        <v>0</v>
      </c>
      <c r="G32" s="548">
        <f>SUMIF(Personnel!$D:$D,Budget!$B32,Personnel!$Q:$Q)</f>
        <v>0</v>
      </c>
      <c r="H32" s="548">
        <f>SUMIF(Personnel!$D:$D,Budget!$B32,Personnel!$R:$R)</f>
        <v>0</v>
      </c>
      <c r="I32" s="548">
        <f>SUMIF(Personnel!$D:$D,Budget!$B32,Personnel!$S:$S)</f>
        <v>0</v>
      </c>
      <c r="J32" s="540"/>
      <c r="K32" s="439"/>
      <c r="L32" s="439"/>
      <c r="M32" s="439"/>
      <c r="N32" s="439"/>
      <c r="O32" s="439"/>
      <c r="P32" s="439"/>
      <c r="Q32" s="439"/>
    </row>
    <row r="33" spans="2:17" s="499" customFormat="1" ht="15" customHeight="1" thickBot="1">
      <c r="B33" s="468" t="str">
        <f>'Start-Up, Y1, &amp; Assumptions'!C33</f>
        <v>Other - Administrative</v>
      </c>
      <c r="C33" s="473"/>
      <c r="D33" s="549">
        <f>SUMIF(Personnel!$D:$D,Budget!$B33,Personnel!$N:$N)</f>
        <v>0</v>
      </c>
      <c r="E33" s="549">
        <f>SUMIF(Personnel!$D:$D,Budget!$B33,Personnel!$O:$O)</f>
        <v>0</v>
      </c>
      <c r="F33" s="549">
        <f>SUMIF(Personnel!$D:$D,Budget!$B33,Personnel!$P:$P)</f>
        <v>0</v>
      </c>
      <c r="G33" s="549">
        <f>SUMIF(Personnel!$D:$D,Budget!$B33,Personnel!$Q:$Q)</f>
        <v>0</v>
      </c>
      <c r="H33" s="549">
        <f>SUMIF(Personnel!$D:$D,Budget!$B33,Personnel!$R:$R)</f>
        <v>0</v>
      </c>
      <c r="I33" s="549">
        <f>SUMIF(Personnel!$D:$D,Budget!$B33,Personnel!$S:$S)</f>
        <v>0</v>
      </c>
      <c r="J33" s="540"/>
      <c r="K33" s="439"/>
      <c r="L33" s="439"/>
      <c r="M33" s="439"/>
      <c r="N33" s="439"/>
      <c r="O33" s="439"/>
      <c r="P33" s="439"/>
      <c r="Q33" s="439"/>
    </row>
    <row r="34" spans="2:17" s="499" customFormat="1" ht="15" customHeight="1" thickBot="1">
      <c r="B34" s="467" t="str">
        <f>'Start-Up, Y1, &amp; Assumptions'!C34</f>
        <v>TOTAL ADMINISTRATIVE STAFF PERSONNEL COSTS</v>
      </c>
      <c r="C34" s="473"/>
      <c r="D34" s="550">
        <f t="shared" ref="D34:I34" si="4">SUM(D27:D33)</f>
        <v>0</v>
      </c>
      <c r="E34" s="551">
        <f t="shared" si="4"/>
        <v>0</v>
      </c>
      <c r="F34" s="551">
        <f t="shared" si="4"/>
        <v>0</v>
      </c>
      <c r="G34" s="551">
        <f t="shared" si="4"/>
        <v>0</v>
      </c>
      <c r="H34" s="551">
        <f t="shared" si="4"/>
        <v>0</v>
      </c>
      <c r="I34" s="551">
        <f t="shared" si="4"/>
        <v>0</v>
      </c>
      <c r="J34" s="540"/>
      <c r="K34" s="439"/>
      <c r="L34" s="439"/>
      <c r="M34" s="439"/>
      <c r="N34" s="439"/>
      <c r="O34" s="439"/>
      <c r="P34" s="439"/>
      <c r="Q34" s="439"/>
    </row>
    <row r="35" spans="2:17" s="499" customFormat="1" ht="6" customHeight="1" thickTop="1">
      <c r="B35" s="467"/>
      <c r="C35" s="473"/>
      <c r="D35" s="552"/>
      <c r="E35" s="553"/>
      <c r="F35" s="554"/>
      <c r="G35" s="554"/>
      <c r="H35" s="554"/>
      <c r="I35" s="554"/>
      <c r="J35" s="540"/>
      <c r="K35" s="439"/>
      <c r="L35" s="439"/>
      <c r="M35" s="439"/>
      <c r="N35" s="439"/>
      <c r="O35" s="439"/>
      <c r="P35" s="439"/>
      <c r="Q35" s="439"/>
    </row>
    <row r="36" spans="2:17" s="499" customFormat="1" ht="15" customHeight="1">
      <c r="B36" s="467" t="str">
        <f>'Start-Up, Y1, &amp; Assumptions'!C36</f>
        <v>INSTRUCTIONAL PERSONNEL COSTS</v>
      </c>
      <c r="C36" s="473"/>
      <c r="D36" s="552"/>
      <c r="E36" s="552"/>
      <c r="F36" s="473"/>
      <c r="G36" s="473"/>
      <c r="H36" s="473"/>
      <c r="I36" s="473"/>
      <c r="J36" s="540"/>
      <c r="K36" s="439"/>
      <c r="L36" s="439"/>
      <c r="M36" s="439"/>
      <c r="N36" s="439"/>
      <c r="O36" s="439"/>
      <c r="P36" s="439"/>
      <c r="Q36" s="439"/>
    </row>
    <row r="37" spans="2:17" s="499" customFormat="1" ht="15" customHeight="1">
      <c r="B37" s="468" t="str">
        <f>'Start-Up, Y1, &amp; Assumptions'!C37</f>
        <v>Teachers - Regular</v>
      </c>
      <c r="C37" s="473"/>
      <c r="D37" s="548">
        <f>SUMIF(Personnel!$D:$D,Budget!$B37,Personnel!$N:$N)</f>
        <v>0</v>
      </c>
      <c r="E37" s="548">
        <f>SUMIF(Personnel!$D:$D,Budget!$B37,Personnel!$O:$O)</f>
        <v>0</v>
      </c>
      <c r="F37" s="548">
        <f>SUMIF(Personnel!$D:$D,Budget!$B37,Personnel!$P:$P)</f>
        <v>0</v>
      </c>
      <c r="G37" s="548">
        <f>SUMIF(Personnel!$D:$D,Budget!$B37,Personnel!$Q:$Q)</f>
        <v>0</v>
      </c>
      <c r="H37" s="548">
        <f>SUMIF(Personnel!$D:$D,Budget!$B37,Personnel!$R:$R)</f>
        <v>0</v>
      </c>
      <c r="I37" s="548">
        <f>SUMIF(Personnel!$D:$D,Budget!$B37,Personnel!$S:$S)</f>
        <v>0</v>
      </c>
      <c r="J37" s="540"/>
      <c r="K37" s="439"/>
      <c r="L37" s="439"/>
      <c r="M37" s="439"/>
      <c r="N37" s="439"/>
      <c r="O37" s="439"/>
      <c r="P37" s="439"/>
      <c r="Q37" s="439"/>
    </row>
    <row r="38" spans="2:17" s="499" customFormat="1" ht="15" customHeight="1">
      <c r="B38" s="468" t="str">
        <f>'Start-Up, Y1, &amp; Assumptions'!C38</f>
        <v>Teachers - SPED</v>
      </c>
      <c r="C38" s="473"/>
      <c r="D38" s="548">
        <f>SUMIF(Personnel!$D:$D,Budget!$B38,Personnel!$N:$N)</f>
        <v>0</v>
      </c>
      <c r="E38" s="548">
        <f>SUMIF(Personnel!$D:$D,Budget!$B38,Personnel!$O:$O)</f>
        <v>0</v>
      </c>
      <c r="F38" s="548">
        <f>SUMIF(Personnel!$D:$D,Budget!$B38,Personnel!$P:$P)</f>
        <v>0</v>
      </c>
      <c r="G38" s="548">
        <f>SUMIF(Personnel!$D:$D,Budget!$B38,Personnel!$Q:$Q)</f>
        <v>0</v>
      </c>
      <c r="H38" s="548">
        <f>SUMIF(Personnel!$D:$D,Budget!$B38,Personnel!$R:$R)</f>
        <v>0</v>
      </c>
      <c r="I38" s="548">
        <f>SUMIF(Personnel!$D:$D,Budget!$B38,Personnel!$S:$S)</f>
        <v>0</v>
      </c>
      <c r="J38" s="540"/>
      <c r="K38" s="439"/>
      <c r="L38" s="439"/>
      <c r="M38" s="439"/>
      <c r="N38" s="439"/>
      <c r="O38" s="439"/>
      <c r="P38" s="439"/>
      <c r="Q38" s="439"/>
    </row>
    <row r="39" spans="2:17" s="499" customFormat="1" ht="15" customHeight="1">
      <c r="B39" s="468" t="str">
        <f>'Start-Up, Y1, &amp; Assumptions'!C39</f>
        <v>Substitute Teachers</v>
      </c>
      <c r="C39" s="473"/>
      <c r="D39" s="548">
        <f>SUMIF(Personnel!$D:$D,Budget!$B39,Personnel!$N:$N)</f>
        <v>0</v>
      </c>
      <c r="E39" s="548">
        <f>SUMIF(Personnel!$D:$D,Budget!$B39,Personnel!$O:$O)</f>
        <v>0</v>
      </c>
      <c r="F39" s="548">
        <f>SUMIF(Personnel!$D:$D,Budget!$B39,Personnel!$P:$P)</f>
        <v>0</v>
      </c>
      <c r="G39" s="548">
        <f>SUMIF(Personnel!$D:$D,Budget!$B39,Personnel!$Q:$Q)</f>
        <v>0</v>
      </c>
      <c r="H39" s="548">
        <f>SUMIF(Personnel!$D:$D,Budget!$B39,Personnel!$R:$R)</f>
        <v>0</v>
      </c>
      <c r="I39" s="548">
        <f>SUMIF(Personnel!$D:$D,Budget!$B39,Personnel!$S:$S)</f>
        <v>0</v>
      </c>
      <c r="J39" s="540"/>
      <c r="K39" s="439"/>
      <c r="L39" s="439"/>
      <c r="M39" s="439"/>
      <c r="N39" s="439"/>
      <c r="O39" s="439"/>
      <c r="P39" s="439"/>
      <c r="Q39" s="439"/>
    </row>
    <row r="40" spans="2:17" s="499" customFormat="1" ht="15" customHeight="1">
      <c r="B40" s="468" t="str">
        <f>'Start-Up, Y1, &amp; Assumptions'!C40</f>
        <v>Teaching Assistants</v>
      </c>
      <c r="C40" s="473"/>
      <c r="D40" s="548">
        <f>SUMIF(Personnel!$D:$D,Budget!$B40,Personnel!$N:$N)</f>
        <v>0</v>
      </c>
      <c r="E40" s="548">
        <f>SUMIF(Personnel!$D:$D,Budget!$B40,Personnel!$O:$O)</f>
        <v>0</v>
      </c>
      <c r="F40" s="548">
        <f>SUMIF(Personnel!$D:$D,Budget!$B40,Personnel!$P:$P)</f>
        <v>0</v>
      </c>
      <c r="G40" s="548">
        <f>SUMIF(Personnel!$D:$D,Budget!$B40,Personnel!$Q:$Q)</f>
        <v>0</v>
      </c>
      <c r="H40" s="548">
        <f>SUMIF(Personnel!$D:$D,Budget!$B40,Personnel!$R:$R)</f>
        <v>0</v>
      </c>
      <c r="I40" s="548">
        <f>SUMIF(Personnel!$D:$D,Budget!$B40,Personnel!$S:$S)</f>
        <v>0</v>
      </c>
      <c r="J40" s="540"/>
      <c r="K40" s="439"/>
      <c r="L40" s="439"/>
      <c r="M40" s="439"/>
      <c r="N40" s="439"/>
      <c r="O40" s="439"/>
      <c r="P40" s="439"/>
      <c r="Q40" s="439"/>
    </row>
    <row r="41" spans="2:17" s="499" customFormat="1" ht="15" customHeight="1">
      <c r="B41" s="468" t="str">
        <f>'Start-Up, Y1, &amp; Assumptions'!C41</f>
        <v>Specialty Teachers</v>
      </c>
      <c r="C41" s="473"/>
      <c r="D41" s="548">
        <f>SUMIF(Personnel!$D:$D,Budget!$B41,Personnel!$N:$N)</f>
        <v>0</v>
      </c>
      <c r="E41" s="548">
        <f>SUMIF(Personnel!$D:$D,Budget!$B41,Personnel!$O:$O)</f>
        <v>0</v>
      </c>
      <c r="F41" s="548">
        <f>SUMIF(Personnel!$D:$D,Budget!$B41,Personnel!$P:$P)</f>
        <v>0</v>
      </c>
      <c r="G41" s="548">
        <f>SUMIF(Personnel!$D:$D,Budget!$B41,Personnel!$Q:$Q)</f>
        <v>0</v>
      </c>
      <c r="H41" s="548">
        <f>SUMIF(Personnel!$D:$D,Budget!$B41,Personnel!$R:$R)</f>
        <v>0</v>
      </c>
      <c r="I41" s="548">
        <f>SUMIF(Personnel!$D:$D,Budget!$B41,Personnel!$S:$S)</f>
        <v>0</v>
      </c>
      <c r="J41" s="540"/>
      <c r="K41" s="439"/>
      <c r="L41" s="439"/>
      <c r="M41" s="439"/>
      <c r="N41" s="439"/>
      <c r="O41" s="439"/>
      <c r="P41" s="439"/>
      <c r="Q41" s="439"/>
    </row>
    <row r="42" spans="2:17" s="499" customFormat="1" ht="15" customHeight="1">
      <c r="B42" s="468" t="str">
        <f>'Start-Up, Y1, &amp; Assumptions'!C42</f>
        <v>Aides</v>
      </c>
      <c r="C42" s="473"/>
      <c r="D42" s="548">
        <f>SUMIF(Personnel!$D:$D,Budget!$B42,Personnel!$N:$N)</f>
        <v>0</v>
      </c>
      <c r="E42" s="548">
        <f>SUMIF(Personnel!$D:$D,Budget!$B42,Personnel!$O:$O)</f>
        <v>0</v>
      </c>
      <c r="F42" s="548">
        <f>SUMIF(Personnel!$D:$D,Budget!$B42,Personnel!$P:$P)</f>
        <v>0</v>
      </c>
      <c r="G42" s="548">
        <f>SUMIF(Personnel!$D:$D,Budget!$B42,Personnel!$Q:$Q)</f>
        <v>0</v>
      </c>
      <c r="H42" s="548">
        <f>SUMIF(Personnel!$D:$D,Budget!$B42,Personnel!$R:$R)</f>
        <v>0</v>
      </c>
      <c r="I42" s="548">
        <f>SUMIF(Personnel!$D:$D,Budget!$B42,Personnel!$S:$S)</f>
        <v>0</v>
      </c>
      <c r="J42" s="540"/>
      <c r="K42" s="439"/>
      <c r="L42" s="439"/>
      <c r="M42" s="439"/>
      <c r="N42" s="439"/>
      <c r="O42" s="439"/>
      <c r="P42" s="439"/>
      <c r="Q42" s="439"/>
    </row>
    <row r="43" spans="2:17" s="499" customFormat="1" ht="15" customHeight="1">
      <c r="B43" s="468" t="str">
        <f>'Start-Up, Y1, &amp; Assumptions'!C43</f>
        <v>Therapists &amp; Counselors</v>
      </c>
      <c r="C43" s="473"/>
      <c r="D43" s="548">
        <f>SUMIF(Personnel!$D:$D,Budget!$B43,Personnel!$N:$N)</f>
        <v>0</v>
      </c>
      <c r="E43" s="548">
        <f>SUMIF(Personnel!$D:$D,Budget!$B43,Personnel!$O:$O)</f>
        <v>0</v>
      </c>
      <c r="F43" s="548">
        <f>SUMIF(Personnel!$D:$D,Budget!$B43,Personnel!$P:$P)</f>
        <v>0</v>
      </c>
      <c r="G43" s="548">
        <f>SUMIF(Personnel!$D:$D,Budget!$B43,Personnel!$Q:$Q)</f>
        <v>0</v>
      </c>
      <c r="H43" s="548">
        <f>SUMIF(Personnel!$D:$D,Budget!$B43,Personnel!$R:$R)</f>
        <v>0</v>
      </c>
      <c r="I43" s="548">
        <f>SUMIF(Personnel!$D:$D,Budget!$B43,Personnel!$S:$S)</f>
        <v>0</v>
      </c>
      <c r="J43" s="540"/>
      <c r="K43" s="439"/>
      <c r="L43" s="439"/>
      <c r="M43" s="439"/>
      <c r="N43" s="439"/>
      <c r="O43" s="439"/>
      <c r="P43" s="439"/>
      <c r="Q43" s="439"/>
    </row>
    <row r="44" spans="2:17" s="499" customFormat="1" ht="15" customHeight="1" thickBot="1">
      <c r="B44" s="468" t="str">
        <f>'Start-Up, Y1, &amp; Assumptions'!C44</f>
        <v xml:space="preserve">Other - Instructional </v>
      </c>
      <c r="C44" s="473"/>
      <c r="D44" s="549">
        <f>SUMIF(Personnel!$D:$D,Budget!$B44,Personnel!$N:$N)</f>
        <v>0</v>
      </c>
      <c r="E44" s="549">
        <f>SUMIF(Personnel!$D:$D,Budget!$B44,Personnel!$O:$O)</f>
        <v>0</v>
      </c>
      <c r="F44" s="549">
        <f>SUMIF(Personnel!$D:$D,Budget!$B44,Personnel!$P:$P)</f>
        <v>0</v>
      </c>
      <c r="G44" s="549">
        <f>SUMIF(Personnel!$D:$D,Budget!$B44,Personnel!$Q:$Q)</f>
        <v>0</v>
      </c>
      <c r="H44" s="549">
        <f>SUMIF(Personnel!$D:$D,Budget!$B44,Personnel!$R:$R)</f>
        <v>0</v>
      </c>
      <c r="I44" s="549">
        <f>SUMIF(Personnel!$D:$D,Budget!$B44,Personnel!$S:$S)</f>
        <v>0</v>
      </c>
      <c r="J44" s="540"/>
      <c r="K44" s="439"/>
      <c r="L44" s="439"/>
      <c r="M44" s="439"/>
      <c r="N44" s="439"/>
      <c r="O44" s="439"/>
      <c r="P44" s="439"/>
      <c r="Q44" s="439"/>
    </row>
    <row r="45" spans="2:17" s="499" customFormat="1" ht="15" customHeight="1" thickBot="1">
      <c r="B45" s="467" t="str">
        <f>'Start-Up, Y1, &amp; Assumptions'!C45</f>
        <v>TOTAL INSTRUCTIONAL PERSONNEL COSTS</v>
      </c>
      <c r="C45" s="473"/>
      <c r="D45" s="550">
        <f t="shared" ref="D45:I45" si="5">SUM(D37:D44)</f>
        <v>0</v>
      </c>
      <c r="E45" s="551">
        <f t="shared" si="5"/>
        <v>0</v>
      </c>
      <c r="F45" s="551">
        <f t="shared" si="5"/>
        <v>0</v>
      </c>
      <c r="G45" s="551">
        <f t="shared" si="5"/>
        <v>0</v>
      </c>
      <c r="H45" s="551">
        <f t="shared" si="5"/>
        <v>0</v>
      </c>
      <c r="I45" s="551">
        <f t="shared" si="5"/>
        <v>0</v>
      </c>
      <c r="J45" s="540"/>
      <c r="K45" s="439"/>
      <c r="L45" s="439"/>
      <c r="M45" s="439"/>
      <c r="N45" s="439"/>
      <c r="O45" s="439"/>
      <c r="P45" s="439"/>
      <c r="Q45" s="439"/>
    </row>
    <row r="46" spans="2:17" s="499" customFormat="1" ht="6" customHeight="1" thickTop="1">
      <c r="B46" s="467"/>
      <c r="C46" s="473"/>
      <c r="D46" s="552"/>
      <c r="E46" s="553"/>
      <c r="F46" s="554"/>
      <c r="G46" s="554"/>
      <c r="H46" s="554"/>
      <c r="I46" s="554"/>
      <c r="J46" s="540"/>
      <c r="K46" s="439"/>
      <c r="L46" s="439"/>
      <c r="M46" s="439"/>
      <c r="N46" s="439"/>
      <c r="O46" s="439"/>
      <c r="P46" s="439"/>
      <c r="Q46" s="439"/>
    </row>
    <row r="47" spans="2:17" s="499" customFormat="1" ht="15" customHeight="1">
      <c r="B47" s="467" t="str">
        <f>'Start-Up, Y1, &amp; Assumptions'!C47</f>
        <v>NON-INSTRUCTIONAL PERSONNEL COSTS</v>
      </c>
      <c r="C47" s="473"/>
      <c r="D47" s="552"/>
      <c r="E47" s="552"/>
      <c r="F47" s="473"/>
      <c r="G47" s="473"/>
      <c r="H47" s="473"/>
      <c r="I47" s="473"/>
      <c r="J47" s="540"/>
      <c r="K47" s="439"/>
      <c r="L47" s="439"/>
      <c r="M47" s="439"/>
      <c r="N47" s="439"/>
      <c r="O47" s="439"/>
      <c r="P47" s="439"/>
      <c r="Q47" s="439"/>
    </row>
    <row r="48" spans="2:17" s="499" customFormat="1" ht="15" customHeight="1">
      <c r="B48" s="459" t="str">
        <f>'Start-Up, Y1, &amp; Assumptions'!C48</f>
        <v>Nurse</v>
      </c>
      <c r="C48" s="473"/>
      <c r="D48" s="548">
        <f>SUMIF(Personnel!$D:$D,Budget!$B48,Personnel!$N:$N)</f>
        <v>0</v>
      </c>
      <c r="E48" s="548">
        <f>SUMIF(Personnel!$D:$D,Budget!$B48,Personnel!$O:$O)</f>
        <v>0</v>
      </c>
      <c r="F48" s="548">
        <f>SUMIF(Personnel!$D:$D,Budget!$B48,Personnel!$P:$P)</f>
        <v>0</v>
      </c>
      <c r="G48" s="548">
        <f>SUMIF(Personnel!$D:$D,Budget!$B48,Personnel!$Q:$Q)</f>
        <v>0</v>
      </c>
      <c r="H48" s="548">
        <f>SUMIF(Personnel!$D:$D,Budget!$B48,Personnel!$R:$R)</f>
        <v>0</v>
      </c>
      <c r="I48" s="548">
        <f>SUMIF(Personnel!$D:$D,Budget!$B48,Personnel!$S:$S)</f>
        <v>0</v>
      </c>
      <c r="J48" s="540"/>
      <c r="K48" s="439"/>
      <c r="L48" s="439"/>
      <c r="M48" s="439"/>
      <c r="N48" s="439"/>
      <c r="O48" s="439"/>
      <c r="P48" s="439"/>
      <c r="Q48" s="439"/>
    </row>
    <row r="49" spans="2:17" s="499" customFormat="1" ht="15" customHeight="1">
      <c r="B49" s="459" t="str">
        <f>'Start-Up, Y1, &amp; Assumptions'!C49</f>
        <v>Librarian</v>
      </c>
      <c r="C49" s="473"/>
      <c r="D49" s="548">
        <f>SUMIF(Personnel!$D:$D,Budget!$B49,Personnel!$N:$N)</f>
        <v>0</v>
      </c>
      <c r="E49" s="548">
        <f>SUMIF(Personnel!$D:$D,Budget!$B49,Personnel!$O:$O)</f>
        <v>0</v>
      </c>
      <c r="F49" s="548">
        <f>SUMIF(Personnel!$D:$D,Budget!$B49,Personnel!$P:$P)</f>
        <v>0</v>
      </c>
      <c r="G49" s="548">
        <f>SUMIF(Personnel!$D:$D,Budget!$B49,Personnel!$Q:$Q)</f>
        <v>0</v>
      </c>
      <c r="H49" s="548">
        <f>SUMIF(Personnel!$D:$D,Budget!$B49,Personnel!$R:$R)</f>
        <v>0</v>
      </c>
      <c r="I49" s="548">
        <f>SUMIF(Personnel!$D:$D,Budget!$B49,Personnel!$S:$S)</f>
        <v>0</v>
      </c>
      <c r="J49" s="540"/>
      <c r="K49" s="439"/>
      <c r="L49" s="439"/>
      <c r="M49" s="439"/>
      <c r="N49" s="439"/>
      <c r="O49" s="439"/>
      <c r="P49" s="439"/>
      <c r="Q49" s="439"/>
    </row>
    <row r="50" spans="2:17" s="499" customFormat="1" ht="15" customHeight="1">
      <c r="B50" s="459" t="str">
        <f>'Start-Up, Y1, &amp; Assumptions'!C50</f>
        <v>Custodian</v>
      </c>
      <c r="C50" s="473"/>
      <c r="D50" s="548">
        <f>SUMIF(Personnel!$D:$D,Budget!$B50,Personnel!$N:$N)</f>
        <v>0</v>
      </c>
      <c r="E50" s="548">
        <f>SUMIF(Personnel!$D:$D,Budget!$B50,Personnel!$O:$O)</f>
        <v>0</v>
      </c>
      <c r="F50" s="548">
        <f>SUMIF(Personnel!$D:$D,Budget!$B50,Personnel!$P:$P)</f>
        <v>0</v>
      </c>
      <c r="G50" s="548">
        <f>SUMIF(Personnel!$D:$D,Budget!$B50,Personnel!$Q:$Q)</f>
        <v>0</v>
      </c>
      <c r="H50" s="548">
        <f>SUMIF(Personnel!$D:$D,Budget!$B50,Personnel!$R:$R)</f>
        <v>0</v>
      </c>
      <c r="I50" s="548">
        <f>SUMIF(Personnel!$D:$D,Budget!$B50,Personnel!$S:$S)</f>
        <v>0</v>
      </c>
      <c r="J50" s="540"/>
      <c r="K50" s="439"/>
      <c r="L50" s="439"/>
      <c r="M50" s="439"/>
      <c r="N50" s="439"/>
      <c r="O50" s="439"/>
      <c r="P50" s="439"/>
      <c r="Q50" s="439"/>
    </row>
    <row r="51" spans="2:17" s="499" customFormat="1" ht="15" customHeight="1">
      <c r="B51" s="459" t="str">
        <f>'Start-Up, Y1, &amp; Assumptions'!C51</f>
        <v>Security</v>
      </c>
      <c r="C51" s="473"/>
      <c r="D51" s="548">
        <f>SUMIF(Personnel!$D:$D,Budget!$B51,Personnel!$N:$N)</f>
        <v>0</v>
      </c>
      <c r="E51" s="548">
        <f>SUMIF(Personnel!$D:$D,Budget!$B51,Personnel!$O:$O)</f>
        <v>0</v>
      </c>
      <c r="F51" s="548">
        <f>SUMIF(Personnel!$D:$D,Budget!$B51,Personnel!$P:$P)</f>
        <v>0</v>
      </c>
      <c r="G51" s="548">
        <f>SUMIF(Personnel!$D:$D,Budget!$B51,Personnel!$Q:$Q)</f>
        <v>0</v>
      </c>
      <c r="H51" s="548">
        <f>SUMIF(Personnel!$D:$D,Budget!$B51,Personnel!$R:$R)</f>
        <v>0</v>
      </c>
      <c r="I51" s="548">
        <f>SUMIF(Personnel!$D:$D,Budget!$B51,Personnel!$S:$S)</f>
        <v>0</v>
      </c>
      <c r="J51" s="540"/>
      <c r="K51" s="439"/>
      <c r="L51" s="439"/>
      <c r="M51" s="439"/>
      <c r="N51" s="439"/>
      <c r="O51" s="439"/>
      <c r="P51" s="439"/>
      <c r="Q51" s="439"/>
    </row>
    <row r="52" spans="2:17" s="499" customFormat="1" ht="15" customHeight="1" thickBot="1">
      <c r="B52" s="459" t="str">
        <f>'Start-Up, Y1, &amp; Assumptions'!C52</f>
        <v xml:space="preserve">Other - Non-Instructional </v>
      </c>
      <c r="C52" s="473"/>
      <c r="D52" s="549">
        <f>SUMIF(Personnel!$D:$D,Budget!$B52,Personnel!$N:$N)</f>
        <v>0</v>
      </c>
      <c r="E52" s="549">
        <f>SUMIF(Personnel!$D:$D,Budget!$B52,Personnel!$O:$O)</f>
        <v>0</v>
      </c>
      <c r="F52" s="549">
        <f>SUMIF(Personnel!$D:$D,Budget!$B52,Personnel!$P:$P)</f>
        <v>0</v>
      </c>
      <c r="G52" s="549">
        <f>SUMIF(Personnel!$D:$D,Budget!$B52,Personnel!$Q:$Q)</f>
        <v>0</v>
      </c>
      <c r="H52" s="549">
        <f>SUMIF(Personnel!$D:$D,Budget!$B52,Personnel!$R:$R)</f>
        <v>0</v>
      </c>
      <c r="I52" s="549">
        <f>SUMIF(Personnel!$D:$D,Budget!$B52,Personnel!$S:$S)</f>
        <v>0</v>
      </c>
      <c r="J52" s="540"/>
      <c r="K52" s="439"/>
      <c r="L52" s="439"/>
      <c r="M52" s="439"/>
      <c r="N52" s="439"/>
      <c r="O52" s="439"/>
      <c r="P52" s="439"/>
      <c r="Q52" s="439"/>
    </row>
    <row r="53" spans="2:17" s="499" customFormat="1" ht="15" customHeight="1" thickBot="1">
      <c r="B53" s="467" t="str">
        <f>'Start-Up, Y1, &amp; Assumptions'!C53</f>
        <v>TOTAL NON-INSTRUCTIONAL PERSONNEL COSTS</v>
      </c>
      <c r="C53" s="473"/>
      <c r="D53" s="550">
        <f t="shared" ref="D53:I53" si="6">SUM(D48:D52)</f>
        <v>0</v>
      </c>
      <c r="E53" s="551">
        <f t="shared" si="6"/>
        <v>0</v>
      </c>
      <c r="F53" s="551">
        <f t="shared" si="6"/>
        <v>0</v>
      </c>
      <c r="G53" s="551">
        <f t="shared" si="6"/>
        <v>0</v>
      </c>
      <c r="H53" s="551">
        <f t="shared" si="6"/>
        <v>0</v>
      </c>
      <c r="I53" s="551">
        <f t="shared" si="6"/>
        <v>0</v>
      </c>
      <c r="J53" s="540"/>
      <c r="K53" s="439"/>
      <c r="L53" s="439"/>
      <c r="M53" s="439"/>
      <c r="N53" s="439"/>
      <c r="O53" s="439"/>
      <c r="P53" s="439"/>
      <c r="Q53" s="439"/>
    </row>
    <row r="54" spans="2:17" s="499" customFormat="1" ht="6" customHeight="1" thickTop="1">
      <c r="B54" s="467"/>
      <c r="C54" s="473"/>
      <c r="D54" s="555"/>
      <c r="E54" s="543"/>
      <c r="F54" s="543"/>
      <c r="G54" s="543"/>
      <c r="H54" s="543"/>
      <c r="I54" s="543"/>
      <c r="J54" s="540"/>
      <c r="K54" s="439"/>
      <c r="L54" s="439"/>
      <c r="M54" s="439"/>
      <c r="N54" s="439"/>
      <c r="O54" s="439"/>
      <c r="P54" s="439"/>
      <c r="Q54" s="439"/>
    </row>
    <row r="55" spans="2:17" s="499" customFormat="1" ht="15" customHeight="1" thickBot="1">
      <c r="B55" s="467" t="str">
        <f>'Start-Up, Y1, &amp; Assumptions'!C55</f>
        <v>TOTAL PERSONNEL EXPENSES</v>
      </c>
      <c r="C55" s="473"/>
      <c r="D55" s="544">
        <f t="shared" ref="D55:I55" si="7">D34+D45+D53</f>
        <v>0</v>
      </c>
      <c r="E55" s="556">
        <f t="shared" si="7"/>
        <v>0</v>
      </c>
      <c r="F55" s="556">
        <f t="shared" si="7"/>
        <v>0</v>
      </c>
      <c r="G55" s="556">
        <f t="shared" si="7"/>
        <v>0</v>
      </c>
      <c r="H55" s="556">
        <f t="shared" si="7"/>
        <v>0</v>
      </c>
      <c r="I55" s="556">
        <f t="shared" si="7"/>
        <v>0</v>
      </c>
      <c r="J55" s="540"/>
      <c r="K55" s="439"/>
      <c r="L55" s="439"/>
      <c r="M55" s="439"/>
      <c r="N55" s="439"/>
      <c r="O55" s="439"/>
      <c r="P55" s="439"/>
      <c r="Q55" s="439"/>
    </row>
    <row r="56" spans="2:17" s="499" customFormat="1" ht="6" customHeight="1" thickTop="1">
      <c r="B56" s="467"/>
      <c r="C56" s="473"/>
      <c r="D56" s="555"/>
      <c r="E56" s="554"/>
      <c r="F56" s="554"/>
      <c r="G56" s="554"/>
      <c r="H56" s="554"/>
      <c r="I56" s="554"/>
      <c r="J56" s="540"/>
      <c r="K56" s="439"/>
      <c r="L56" s="439"/>
      <c r="M56" s="439"/>
      <c r="N56" s="439"/>
      <c r="O56" s="439"/>
      <c r="P56" s="439"/>
      <c r="Q56" s="439"/>
    </row>
    <row r="57" spans="2:17" s="499" customFormat="1" ht="15" customHeight="1">
      <c r="B57" s="467" t="str">
        <f>'Start-Up, Y1, &amp; Assumptions'!C57</f>
        <v>PAYROLL TAXES AND BENEFITS</v>
      </c>
      <c r="C57" s="473"/>
      <c r="D57" s="552"/>
      <c r="E57" s="473"/>
      <c r="F57" s="473"/>
      <c r="G57" s="473"/>
      <c r="H57" s="473"/>
      <c r="I57" s="473"/>
      <c r="J57" s="540"/>
      <c r="K57" s="439"/>
      <c r="L57" s="439"/>
      <c r="M57" s="439"/>
      <c r="N57" s="439"/>
      <c r="O57" s="439"/>
      <c r="P57" s="439"/>
      <c r="Q57" s="439"/>
    </row>
    <row r="58" spans="2:17" s="499" customFormat="1" ht="15" customHeight="1">
      <c r="B58" s="459" t="str">
        <f>'Start-Up, Y1, &amp; Assumptions'!C58</f>
        <v>Social Security</v>
      </c>
      <c r="C58" s="473"/>
      <c r="D58" s="479">
        <f>D$55*'Start-Up, Y1, &amp; Assumptions'!H58</f>
        <v>0</v>
      </c>
      <c r="E58" s="557">
        <f>E$55*'Start-Up, Y1, &amp; Assumptions'!I58</f>
        <v>0</v>
      </c>
      <c r="F58" s="479">
        <f>F$55*'Start-Up, Y1, &amp; Assumptions'!J58</f>
        <v>0</v>
      </c>
      <c r="G58" s="479">
        <f>G$55*'Start-Up, Y1, &amp; Assumptions'!K58</f>
        <v>0</v>
      </c>
      <c r="H58" s="479">
        <f>H$55*'Start-Up, Y1, &amp; Assumptions'!L58</f>
        <v>0</v>
      </c>
      <c r="I58" s="479">
        <f>I$55*'Start-Up, Y1, &amp; Assumptions'!M58</f>
        <v>0</v>
      </c>
      <c r="J58" s="540"/>
      <c r="K58" s="439"/>
      <c r="L58" s="439"/>
      <c r="M58" s="439"/>
      <c r="N58" s="439"/>
      <c r="O58" s="439"/>
      <c r="P58" s="439"/>
      <c r="Q58" s="439"/>
    </row>
    <row r="59" spans="2:17" s="499" customFormat="1" ht="15" customHeight="1">
      <c r="B59" s="459" t="str">
        <f>'Start-Up, Y1, &amp; Assumptions'!C59</f>
        <v>Medicare</v>
      </c>
      <c r="C59" s="473"/>
      <c r="D59" s="479">
        <f>D$55*'Start-Up, Y1, &amp; Assumptions'!H59</f>
        <v>0</v>
      </c>
      <c r="E59" s="557">
        <f>E$55*'Start-Up, Y1, &amp; Assumptions'!I59</f>
        <v>0</v>
      </c>
      <c r="F59" s="479">
        <f>F$55*'Start-Up, Y1, &amp; Assumptions'!J59</f>
        <v>0</v>
      </c>
      <c r="G59" s="479">
        <f>G$55*'Start-Up, Y1, &amp; Assumptions'!K59</f>
        <v>0</v>
      </c>
      <c r="H59" s="479">
        <f>H$55*'Start-Up, Y1, &amp; Assumptions'!L59</f>
        <v>0</v>
      </c>
      <c r="I59" s="479">
        <f>I$55*'Start-Up, Y1, &amp; Assumptions'!M59</f>
        <v>0</v>
      </c>
      <c r="J59" s="540"/>
      <c r="K59" s="439"/>
      <c r="L59" s="439"/>
      <c r="M59" s="439"/>
      <c r="N59" s="439"/>
      <c r="O59" s="439"/>
      <c r="P59" s="439"/>
      <c r="Q59" s="439"/>
    </row>
    <row r="60" spans="2:17" s="499" customFormat="1" ht="15" customHeight="1">
      <c r="B60" s="459" t="str">
        <f>'Start-Up, Y1, &amp; Assumptions'!C60</f>
        <v>State Unemployment</v>
      </c>
      <c r="C60" s="473"/>
      <c r="D60" s="479">
        <f>D$55*'Start-Up, Y1, &amp; Assumptions'!H60</f>
        <v>0</v>
      </c>
      <c r="E60" s="557">
        <f>E$55*'Start-Up, Y1, &amp; Assumptions'!I60</f>
        <v>0</v>
      </c>
      <c r="F60" s="479">
        <f>F$55*'Start-Up, Y1, &amp; Assumptions'!J60</f>
        <v>0</v>
      </c>
      <c r="G60" s="479">
        <f>G$55*'Start-Up, Y1, &amp; Assumptions'!K60</f>
        <v>0</v>
      </c>
      <c r="H60" s="479">
        <f>H$55*'Start-Up, Y1, &amp; Assumptions'!L60</f>
        <v>0</v>
      </c>
      <c r="I60" s="479">
        <f>I$55*'Start-Up, Y1, &amp; Assumptions'!M60</f>
        <v>0</v>
      </c>
      <c r="J60" s="540"/>
      <c r="K60" s="439"/>
      <c r="L60" s="439"/>
      <c r="M60" s="439"/>
      <c r="N60" s="439"/>
      <c r="O60" s="439"/>
      <c r="P60" s="439"/>
      <c r="Q60" s="439"/>
    </row>
    <row r="61" spans="2:17" s="499" customFormat="1" ht="15" customHeight="1">
      <c r="B61" s="459" t="str">
        <f>'Start-Up, Y1, &amp; Assumptions'!C61</f>
        <v>Worker's Compensation Insurance</v>
      </c>
      <c r="C61" s="473"/>
      <c r="D61" s="479">
        <f>D$55*'Start-Up, Y1, &amp; Assumptions'!H61</f>
        <v>0</v>
      </c>
      <c r="E61" s="557">
        <f>E$55*'Start-Up, Y1, &amp; Assumptions'!I61</f>
        <v>0</v>
      </c>
      <c r="F61" s="479">
        <f>F$55*'Start-Up, Y1, &amp; Assumptions'!J61</f>
        <v>0</v>
      </c>
      <c r="G61" s="479">
        <f>G$55*'Start-Up, Y1, &amp; Assumptions'!K61</f>
        <v>0</v>
      </c>
      <c r="H61" s="479">
        <f>H$55*'Start-Up, Y1, &amp; Assumptions'!L61</f>
        <v>0</v>
      </c>
      <c r="I61" s="479">
        <f>I$55*'Start-Up, Y1, &amp; Assumptions'!M61</f>
        <v>0</v>
      </c>
      <c r="J61" s="540"/>
      <c r="K61" s="439"/>
      <c r="L61" s="439"/>
      <c r="M61" s="439"/>
      <c r="N61" s="439"/>
      <c r="O61" s="439"/>
      <c r="P61" s="439"/>
      <c r="Q61" s="439"/>
    </row>
    <row r="62" spans="2:17" s="499" customFormat="1" ht="15" customHeight="1">
      <c r="B62" s="558" t="str">
        <f>'Start-Up, Y1, &amp; Assumptions'!C62</f>
        <v>Custom Other Tax #1</v>
      </c>
      <c r="C62" s="473"/>
      <c r="D62" s="479">
        <f>D$55*'Start-Up, Y1, &amp; Assumptions'!H62</f>
        <v>0</v>
      </c>
      <c r="E62" s="557">
        <f>E$55*'Start-Up, Y1, &amp; Assumptions'!I62</f>
        <v>0</v>
      </c>
      <c r="F62" s="479">
        <f>F$55*'Start-Up, Y1, &amp; Assumptions'!J62</f>
        <v>0</v>
      </c>
      <c r="G62" s="479">
        <f>G$55*'Start-Up, Y1, &amp; Assumptions'!K62</f>
        <v>0</v>
      </c>
      <c r="H62" s="479">
        <f>H$55*'Start-Up, Y1, &amp; Assumptions'!L62</f>
        <v>0</v>
      </c>
      <c r="I62" s="479">
        <f>I$55*'Start-Up, Y1, &amp; Assumptions'!M62</f>
        <v>0</v>
      </c>
      <c r="J62" s="540"/>
      <c r="K62" s="439"/>
      <c r="L62" s="439"/>
      <c r="M62" s="439"/>
      <c r="N62" s="439"/>
      <c r="O62" s="439"/>
      <c r="P62" s="439"/>
      <c r="Q62" s="439"/>
    </row>
    <row r="63" spans="2:17" s="499" customFormat="1" ht="15" customHeight="1">
      <c r="B63" s="558" t="str">
        <f>'Start-Up, Y1, &amp; Assumptions'!C63</f>
        <v>Custom Other Tax #2</v>
      </c>
      <c r="C63" s="473"/>
      <c r="D63" s="479">
        <f>D$55*'Start-Up, Y1, &amp; Assumptions'!H63</f>
        <v>0</v>
      </c>
      <c r="E63" s="557">
        <f>E$55*'Start-Up, Y1, &amp; Assumptions'!I63</f>
        <v>0</v>
      </c>
      <c r="F63" s="479">
        <f>F$55*'Start-Up, Y1, &amp; Assumptions'!J63</f>
        <v>0</v>
      </c>
      <c r="G63" s="479">
        <f>G$55*'Start-Up, Y1, &amp; Assumptions'!K63</f>
        <v>0</v>
      </c>
      <c r="H63" s="479">
        <f>H$55*'Start-Up, Y1, &amp; Assumptions'!L63</f>
        <v>0</v>
      </c>
      <c r="I63" s="479">
        <f>I$55*'Start-Up, Y1, &amp; Assumptions'!M63</f>
        <v>0</v>
      </c>
      <c r="J63" s="540"/>
      <c r="K63" s="439"/>
      <c r="L63" s="439"/>
      <c r="M63" s="439"/>
      <c r="N63" s="439"/>
      <c r="O63" s="439"/>
      <c r="P63" s="439"/>
      <c r="Q63" s="439"/>
    </row>
    <row r="64" spans="2:17" s="499" customFormat="1" ht="15" customHeight="1">
      <c r="B64" s="459" t="str">
        <f>'Start-Up, Y1, &amp; Assumptions'!C64</f>
        <v>Health Insurance</v>
      </c>
      <c r="C64" s="473"/>
      <c r="D64" s="479">
        <f>D$55*'Start-Up, Y1, &amp; Assumptions'!H64</f>
        <v>0</v>
      </c>
      <c r="E64" s="557">
        <f>E$55*'Start-Up, Y1, &amp; Assumptions'!I64</f>
        <v>0</v>
      </c>
      <c r="F64" s="479">
        <f>F$55*'Start-Up, Y1, &amp; Assumptions'!J64</f>
        <v>0</v>
      </c>
      <c r="G64" s="479">
        <f>G$55*'Start-Up, Y1, &amp; Assumptions'!K64</f>
        <v>0</v>
      </c>
      <c r="H64" s="479">
        <f>H$55*'Start-Up, Y1, &amp; Assumptions'!L64</f>
        <v>0</v>
      </c>
      <c r="I64" s="479">
        <f>I$55*'Start-Up, Y1, &amp; Assumptions'!M64</f>
        <v>0</v>
      </c>
      <c r="J64" s="540"/>
      <c r="K64" s="439"/>
      <c r="L64" s="439"/>
      <c r="M64" s="439"/>
      <c r="N64" s="439"/>
      <c r="O64" s="439"/>
      <c r="P64" s="439"/>
      <c r="Q64" s="439"/>
    </row>
    <row r="65" spans="2:17" s="499" customFormat="1" ht="15" customHeight="1">
      <c r="B65" s="459" t="str">
        <f>'Start-Up, Y1, &amp; Assumptions'!C65</f>
        <v>Dental Insurance</v>
      </c>
      <c r="C65" s="473"/>
      <c r="D65" s="479">
        <f>D$55*'Start-Up, Y1, &amp; Assumptions'!H65</f>
        <v>0</v>
      </c>
      <c r="E65" s="557">
        <f>E$55*'Start-Up, Y1, &amp; Assumptions'!I65</f>
        <v>0</v>
      </c>
      <c r="F65" s="479">
        <f>F$55*'Start-Up, Y1, &amp; Assumptions'!J65</f>
        <v>0</v>
      </c>
      <c r="G65" s="479">
        <f>G$55*'Start-Up, Y1, &amp; Assumptions'!K65</f>
        <v>0</v>
      </c>
      <c r="H65" s="479">
        <f>H$55*'Start-Up, Y1, &amp; Assumptions'!L65</f>
        <v>0</v>
      </c>
      <c r="I65" s="479">
        <f>I$55*'Start-Up, Y1, &amp; Assumptions'!M65</f>
        <v>0</v>
      </c>
      <c r="J65" s="540"/>
      <c r="K65" s="439"/>
      <c r="L65" s="439"/>
      <c r="M65" s="439"/>
      <c r="N65" s="439"/>
      <c r="O65" s="439"/>
      <c r="P65" s="439"/>
      <c r="Q65" s="439"/>
    </row>
    <row r="66" spans="2:17" s="499" customFormat="1" ht="15" customHeight="1">
      <c r="B66" s="459" t="str">
        <f>'Start-Up, Y1, &amp; Assumptions'!C66</f>
        <v>Vision Insurance</v>
      </c>
      <c r="C66" s="473"/>
      <c r="D66" s="479">
        <f>D$55*'Start-Up, Y1, &amp; Assumptions'!H66</f>
        <v>0</v>
      </c>
      <c r="E66" s="557">
        <f>E$55*'Start-Up, Y1, &amp; Assumptions'!I66</f>
        <v>0</v>
      </c>
      <c r="F66" s="479">
        <f>F$55*'Start-Up, Y1, &amp; Assumptions'!J66</f>
        <v>0</v>
      </c>
      <c r="G66" s="479">
        <f>G$55*'Start-Up, Y1, &amp; Assumptions'!K66</f>
        <v>0</v>
      </c>
      <c r="H66" s="479">
        <f>H$55*'Start-Up, Y1, &amp; Assumptions'!L66</f>
        <v>0</v>
      </c>
      <c r="I66" s="479">
        <f>I$55*'Start-Up, Y1, &amp; Assumptions'!M66</f>
        <v>0</v>
      </c>
      <c r="J66" s="540"/>
      <c r="K66" s="439"/>
      <c r="L66" s="439"/>
      <c r="M66" s="439"/>
      <c r="N66" s="439"/>
      <c r="O66" s="439"/>
      <c r="P66" s="439"/>
      <c r="Q66" s="439"/>
    </row>
    <row r="67" spans="2:17" s="499" customFormat="1" ht="15" customHeight="1">
      <c r="B67" s="459" t="str">
        <f>'Start-Up, Y1, &amp; Assumptions'!C67</f>
        <v>Life Insurance</v>
      </c>
      <c r="C67" s="473"/>
      <c r="D67" s="479">
        <f>D$55*'Start-Up, Y1, &amp; Assumptions'!H67</f>
        <v>0</v>
      </c>
      <c r="E67" s="557">
        <f>E$55*'Start-Up, Y1, &amp; Assumptions'!I67</f>
        <v>0</v>
      </c>
      <c r="F67" s="479">
        <f>F$55*'Start-Up, Y1, &amp; Assumptions'!J67</f>
        <v>0</v>
      </c>
      <c r="G67" s="479">
        <f>G$55*'Start-Up, Y1, &amp; Assumptions'!K67</f>
        <v>0</v>
      </c>
      <c r="H67" s="479">
        <f>H$55*'Start-Up, Y1, &amp; Assumptions'!L67</f>
        <v>0</v>
      </c>
      <c r="I67" s="479">
        <f>I$55*'Start-Up, Y1, &amp; Assumptions'!M67</f>
        <v>0</v>
      </c>
      <c r="J67" s="540"/>
      <c r="K67" s="439"/>
      <c r="L67" s="439"/>
      <c r="M67" s="439"/>
      <c r="N67" s="439"/>
      <c r="O67" s="439"/>
      <c r="P67" s="439"/>
      <c r="Q67" s="439"/>
    </row>
    <row r="68" spans="2:17" s="499" customFormat="1" ht="15" customHeight="1">
      <c r="B68" s="459" t="str">
        <f>'Start-Up, Y1, &amp; Assumptions'!C68</f>
        <v>Retirement Contribution</v>
      </c>
      <c r="C68" s="473"/>
      <c r="D68" s="479">
        <f>D$55*'Start-Up, Y1, &amp; Assumptions'!H68</f>
        <v>0</v>
      </c>
      <c r="E68" s="557">
        <f>E$55*'Start-Up, Y1, &amp; Assumptions'!I68</f>
        <v>0</v>
      </c>
      <c r="F68" s="479">
        <f>F$55*'Start-Up, Y1, &amp; Assumptions'!J68</f>
        <v>0</v>
      </c>
      <c r="G68" s="479">
        <f>G$55*'Start-Up, Y1, &amp; Assumptions'!K68</f>
        <v>0</v>
      </c>
      <c r="H68" s="479">
        <f>H$55*'Start-Up, Y1, &amp; Assumptions'!L68</f>
        <v>0</v>
      </c>
      <c r="I68" s="479">
        <f>I$55*'Start-Up, Y1, &amp; Assumptions'!M68</f>
        <v>0</v>
      </c>
      <c r="J68" s="540"/>
      <c r="K68" s="439"/>
      <c r="L68" s="439"/>
      <c r="M68" s="439"/>
      <c r="N68" s="439"/>
      <c r="O68" s="439"/>
      <c r="P68" s="439"/>
      <c r="Q68" s="439"/>
    </row>
    <row r="69" spans="2:17" s="499" customFormat="1" ht="15" customHeight="1">
      <c r="B69" s="558" t="str">
        <f>'Start-Up, Y1, &amp; Assumptions'!C69</f>
        <v>Custom Fringe #1</v>
      </c>
      <c r="C69" s="473"/>
      <c r="D69" s="479">
        <f>D$55*'Start-Up, Y1, &amp; Assumptions'!H69</f>
        <v>0</v>
      </c>
      <c r="E69" s="557">
        <f>E$55*'Start-Up, Y1, &amp; Assumptions'!I69</f>
        <v>0</v>
      </c>
      <c r="F69" s="479">
        <f>F$55*'Start-Up, Y1, &amp; Assumptions'!J69</f>
        <v>0</v>
      </c>
      <c r="G69" s="479">
        <f>G$55*'Start-Up, Y1, &amp; Assumptions'!K69</f>
        <v>0</v>
      </c>
      <c r="H69" s="479">
        <f>H$55*'Start-Up, Y1, &amp; Assumptions'!L69</f>
        <v>0</v>
      </c>
      <c r="I69" s="479">
        <f>I$55*'Start-Up, Y1, &amp; Assumptions'!M69</f>
        <v>0</v>
      </c>
      <c r="J69" s="540"/>
      <c r="K69" s="439"/>
      <c r="L69" s="439"/>
      <c r="M69" s="439"/>
      <c r="N69" s="439"/>
      <c r="O69" s="439"/>
      <c r="P69" s="439"/>
      <c r="Q69" s="439"/>
    </row>
    <row r="70" spans="2:17" s="499" customFormat="1" ht="15" customHeight="1" thickBot="1">
      <c r="B70" s="558" t="str">
        <f>'Start-Up, Y1, &amp; Assumptions'!C70</f>
        <v>Custom Fringe #2</v>
      </c>
      <c r="C70" s="473"/>
      <c r="D70" s="481">
        <f>D$55*'Start-Up, Y1, &amp; Assumptions'!H70</f>
        <v>0</v>
      </c>
      <c r="E70" s="482">
        <f>E$55*'Start-Up, Y1, &amp; Assumptions'!I70</f>
        <v>0</v>
      </c>
      <c r="F70" s="481">
        <f>F$55*'Start-Up, Y1, &amp; Assumptions'!J70</f>
        <v>0</v>
      </c>
      <c r="G70" s="481">
        <f>G$55*'Start-Up, Y1, &amp; Assumptions'!K70</f>
        <v>0</v>
      </c>
      <c r="H70" s="481">
        <f>H$55*'Start-Up, Y1, &amp; Assumptions'!L70</f>
        <v>0</v>
      </c>
      <c r="I70" s="481">
        <f>I$55*'Start-Up, Y1, &amp; Assumptions'!M70</f>
        <v>0</v>
      </c>
      <c r="J70" s="540"/>
      <c r="K70" s="439"/>
      <c r="L70" s="439"/>
      <c r="M70" s="439"/>
      <c r="N70" s="439"/>
      <c r="O70" s="439"/>
      <c r="P70" s="439"/>
      <c r="Q70" s="439"/>
    </row>
    <row r="71" spans="2:17" s="499" customFormat="1" ht="15" customHeight="1" thickBot="1">
      <c r="B71" s="467" t="str">
        <f>'Start-Up, Y1, &amp; Assumptions'!C71</f>
        <v>TOTAL PAYROLL TAXES AND BENEFITS</v>
      </c>
      <c r="C71" s="473"/>
      <c r="D71" s="550">
        <f t="shared" ref="D71:I71" si="8">SUM(D58:D70)</f>
        <v>0</v>
      </c>
      <c r="E71" s="551">
        <f t="shared" si="8"/>
        <v>0</v>
      </c>
      <c r="F71" s="551">
        <f t="shared" si="8"/>
        <v>0</v>
      </c>
      <c r="G71" s="551">
        <f t="shared" si="8"/>
        <v>0</v>
      </c>
      <c r="H71" s="551">
        <f t="shared" si="8"/>
        <v>0</v>
      </c>
      <c r="I71" s="551">
        <f t="shared" si="8"/>
        <v>0</v>
      </c>
      <c r="J71" s="540"/>
      <c r="K71" s="439"/>
      <c r="L71" s="439"/>
      <c r="M71" s="439"/>
      <c r="N71" s="439"/>
      <c r="O71" s="439"/>
      <c r="P71" s="439"/>
      <c r="Q71" s="439"/>
    </row>
    <row r="72" spans="2:17" s="499" customFormat="1" ht="6" customHeight="1" thickTop="1">
      <c r="B72" s="467"/>
      <c r="C72" s="473"/>
      <c r="D72" s="555"/>
      <c r="E72" s="543"/>
      <c r="F72" s="543"/>
      <c r="G72" s="543"/>
      <c r="H72" s="543"/>
      <c r="I72" s="543"/>
      <c r="J72" s="540"/>
      <c r="K72" s="439"/>
      <c r="L72" s="439"/>
      <c r="M72" s="439"/>
      <c r="N72" s="439"/>
      <c r="O72" s="439"/>
      <c r="P72" s="439"/>
      <c r="Q72" s="439"/>
    </row>
    <row r="73" spans="2:17" s="499" customFormat="1" ht="15" customHeight="1" thickBot="1">
      <c r="B73" s="467" t="str">
        <f>'Start-Up, Y1, &amp; Assumptions'!C73</f>
        <v>TOTAL PERSONNEL, TAX &amp; BENEFIT EXPENSES</v>
      </c>
      <c r="C73" s="473"/>
      <c r="D73" s="544">
        <f t="shared" ref="D73:I73" si="9">D55+D71</f>
        <v>0</v>
      </c>
      <c r="E73" s="556">
        <f t="shared" si="9"/>
        <v>0</v>
      </c>
      <c r="F73" s="556">
        <f t="shared" si="9"/>
        <v>0</v>
      </c>
      <c r="G73" s="556">
        <f t="shared" si="9"/>
        <v>0</v>
      </c>
      <c r="H73" s="556">
        <f t="shared" si="9"/>
        <v>0</v>
      </c>
      <c r="I73" s="556">
        <f t="shared" si="9"/>
        <v>0</v>
      </c>
      <c r="J73" s="540"/>
      <c r="K73" s="439"/>
      <c r="L73" s="439"/>
      <c r="M73" s="439"/>
      <c r="N73" s="439"/>
      <c r="O73" s="439"/>
      <c r="P73" s="439"/>
      <c r="Q73" s="439"/>
    </row>
    <row r="74" spans="2:17" s="499" customFormat="1" ht="6" customHeight="1" thickTop="1">
      <c r="B74" s="459"/>
      <c r="C74" s="473"/>
      <c r="D74" s="555"/>
      <c r="E74" s="554"/>
      <c r="F74" s="554"/>
      <c r="G74" s="554"/>
      <c r="H74" s="554"/>
      <c r="I74" s="554"/>
      <c r="J74" s="540"/>
      <c r="K74" s="439"/>
      <c r="L74" s="439"/>
      <c r="M74" s="439"/>
      <c r="N74" s="439"/>
      <c r="O74" s="439"/>
      <c r="P74" s="439"/>
      <c r="Q74" s="439"/>
    </row>
    <row r="75" spans="2:17" s="499" customFormat="1" ht="15" customHeight="1">
      <c r="B75" s="467"/>
      <c r="C75" s="473"/>
      <c r="D75" s="552"/>
      <c r="E75" s="554"/>
      <c r="F75" s="554"/>
      <c r="G75" s="554"/>
      <c r="H75" s="554"/>
      <c r="I75" s="554"/>
      <c r="J75" s="540"/>
      <c r="K75" s="439"/>
      <c r="L75" s="439"/>
      <c r="M75" s="439"/>
      <c r="N75" s="439"/>
      <c r="O75" s="439"/>
      <c r="P75" s="439"/>
      <c r="Q75" s="439"/>
    </row>
    <row r="76" spans="2:17" s="499" customFormat="1" ht="15" customHeight="1">
      <c r="B76" s="467" t="str">
        <f>'Start-Up, Y1, &amp; Assumptions'!C76</f>
        <v>CONTRACTED SERVICES</v>
      </c>
      <c r="C76" s="473"/>
      <c r="D76" s="552"/>
      <c r="E76" s="534"/>
      <c r="F76" s="534"/>
      <c r="G76" s="534"/>
      <c r="H76" s="534"/>
      <c r="I76" s="534"/>
      <c r="J76" s="439"/>
      <c r="K76" s="439"/>
      <c r="L76" s="439"/>
      <c r="M76" s="439"/>
      <c r="N76" s="439"/>
      <c r="O76" s="439"/>
      <c r="P76" s="439"/>
      <c r="Q76" s="439"/>
    </row>
    <row r="77" spans="2:17" s="499" customFormat="1" ht="15" customHeight="1">
      <c r="B77" s="459" t="str">
        <f>'Start-Up, Y1, &amp; Assumptions'!C77</f>
        <v xml:space="preserve">Accounting / Audit </v>
      </c>
      <c r="C77" s="559"/>
      <c r="D77" s="557">
        <f>'Start-Up, Y1, &amp; Assumptions'!E77</f>
        <v>0</v>
      </c>
      <c r="E77" s="538">
        <f>'Start-Up, Y1, &amp; Assumptions'!F77</f>
        <v>0</v>
      </c>
      <c r="F77" s="538">
        <f>'Start-Up, Y1, &amp; Assumptions'!$F77*(1+'Start-Up, Y1, &amp; Assumptions'!J77)</f>
        <v>0</v>
      </c>
      <c r="G77" s="538">
        <f>F77*(1+'Start-Up, Y1, &amp; Assumptions'!K77)</f>
        <v>0</v>
      </c>
      <c r="H77" s="538">
        <f>G77*(1+'Start-Up, Y1, &amp; Assumptions'!L77)</f>
        <v>0</v>
      </c>
      <c r="I77" s="538">
        <f>H77*(1+'Start-Up, Y1, &amp; Assumptions'!M77)</f>
        <v>0</v>
      </c>
      <c r="J77" s="540"/>
      <c r="K77" s="439"/>
      <c r="L77" s="439"/>
      <c r="M77" s="439"/>
      <c r="N77" s="439"/>
      <c r="O77" s="439"/>
      <c r="P77" s="439"/>
      <c r="Q77" s="439"/>
    </row>
    <row r="78" spans="2:17" s="499" customFormat="1" ht="15" customHeight="1">
      <c r="B78" s="459" t="str">
        <f>'Start-Up, Y1, &amp; Assumptions'!C78</f>
        <v>Legal</v>
      </c>
      <c r="C78" s="559"/>
      <c r="D78" s="557">
        <f>'Start-Up, Y1, &amp; Assumptions'!E78</f>
        <v>0</v>
      </c>
      <c r="E78" s="538">
        <f>'Start-Up, Y1, &amp; Assumptions'!F78</f>
        <v>0</v>
      </c>
      <c r="F78" s="538">
        <f>'Start-Up, Y1, &amp; Assumptions'!F78*(1+'Start-Up, Y1, &amp; Assumptions'!J78)</f>
        <v>0</v>
      </c>
      <c r="G78" s="538">
        <f>F78*(1+'Start-Up, Y1, &amp; Assumptions'!K78)</f>
        <v>0</v>
      </c>
      <c r="H78" s="538">
        <f>G78*(1+'Start-Up, Y1, &amp; Assumptions'!L78)</f>
        <v>0</v>
      </c>
      <c r="I78" s="538">
        <f>H78*(1+'Start-Up, Y1, &amp; Assumptions'!M78)</f>
        <v>0</v>
      </c>
      <c r="J78" s="540"/>
      <c r="K78" s="439"/>
      <c r="L78" s="439"/>
      <c r="M78" s="439"/>
      <c r="N78" s="439"/>
      <c r="O78" s="439"/>
      <c r="P78" s="439"/>
      <c r="Q78" s="439"/>
    </row>
    <row r="79" spans="2:17" s="499" customFormat="1" ht="15" customHeight="1">
      <c r="B79" s="459" t="str">
        <f>'Start-Up, Y1, &amp; Assumptions'!C79</f>
        <v>Management Company Fee</v>
      </c>
      <c r="C79" s="559"/>
      <c r="D79" s="557">
        <f>'Start-Up, Y1, &amp; Assumptions'!E79</f>
        <v>0</v>
      </c>
      <c r="E79" s="538">
        <f>'Start-Up, Y1, &amp; Assumptions'!F79</f>
        <v>0</v>
      </c>
      <c r="F79" s="538">
        <f>'Start-Up, Y1, &amp; Assumptions'!F79*(1+'Start-Up, Y1, &amp; Assumptions'!J79)</f>
        <v>0</v>
      </c>
      <c r="G79" s="538">
        <f>F79*(1+'Start-Up, Y1, &amp; Assumptions'!K79)</f>
        <v>0</v>
      </c>
      <c r="H79" s="538">
        <f>G79*(1+'Start-Up, Y1, &amp; Assumptions'!L79)</f>
        <v>0</v>
      </c>
      <c r="I79" s="538">
        <f>H79*(1+'Start-Up, Y1, &amp; Assumptions'!M79)</f>
        <v>0</v>
      </c>
      <c r="J79" s="540"/>
      <c r="K79" s="439"/>
      <c r="L79" s="439"/>
      <c r="M79" s="439"/>
      <c r="N79" s="439"/>
      <c r="O79" s="439"/>
      <c r="P79" s="439"/>
      <c r="Q79" s="439"/>
    </row>
    <row r="80" spans="2:17" s="499" customFormat="1" ht="15" customHeight="1">
      <c r="B80" s="459" t="str">
        <f>'Start-Up, Y1, &amp; Assumptions'!C80</f>
        <v>Nurse Services</v>
      </c>
      <c r="C80" s="559"/>
      <c r="D80" s="557">
        <f>'Start-Up, Y1, &amp; Assumptions'!E80</f>
        <v>0</v>
      </c>
      <c r="E80" s="538">
        <f>'Start-Up, Y1, &amp; Assumptions'!F80</f>
        <v>0</v>
      </c>
      <c r="F80" s="538">
        <f>'Start-Up, Y1, &amp; Assumptions'!F80*(1+'Start-Up, Y1, &amp; Assumptions'!J80)</f>
        <v>0</v>
      </c>
      <c r="G80" s="538">
        <f>F80*(1+'Start-Up, Y1, &amp; Assumptions'!K80)</f>
        <v>0</v>
      </c>
      <c r="H80" s="538">
        <f>G80*(1+'Start-Up, Y1, &amp; Assumptions'!L80)</f>
        <v>0</v>
      </c>
      <c r="I80" s="538">
        <f>H80*(1+'Start-Up, Y1, &amp; Assumptions'!M80)</f>
        <v>0</v>
      </c>
      <c r="J80" s="540"/>
      <c r="K80" s="439"/>
      <c r="L80" s="439"/>
      <c r="M80" s="439"/>
      <c r="N80" s="439"/>
      <c r="O80" s="439"/>
      <c r="P80" s="439"/>
      <c r="Q80" s="439"/>
    </row>
    <row r="81" spans="2:17" s="499" customFormat="1" ht="15" customHeight="1">
      <c r="B81" s="459" t="str">
        <f>'Start-Up, Y1, &amp; Assumptions'!C81</f>
        <v>Food Service / School Lunch</v>
      </c>
      <c r="C81" s="559"/>
      <c r="D81" s="557">
        <f>'Start-Up, Y1, &amp; Assumptions'!E81</f>
        <v>0</v>
      </c>
      <c r="E81" s="538">
        <f>'Start-Up, Y1, &amp; Assumptions'!F81</f>
        <v>0</v>
      </c>
      <c r="F81" s="538">
        <f>'Start-Up, Y1, &amp; Assumptions'!F81*(1+'Start-Up, Y1, &amp; Assumptions'!J81)</f>
        <v>0</v>
      </c>
      <c r="G81" s="538">
        <f>F81*(1+'Start-Up, Y1, &amp; Assumptions'!K81)</f>
        <v>0</v>
      </c>
      <c r="H81" s="538">
        <f>G81*(1+'Start-Up, Y1, &amp; Assumptions'!L81)</f>
        <v>0</v>
      </c>
      <c r="I81" s="538">
        <f>H81*(1+'Start-Up, Y1, &amp; Assumptions'!M81)</f>
        <v>0</v>
      </c>
      <c r="J81" s="540"/>
      <c r="K81" s="439"/>
      <c r="L81" s="439"/>
      <c r="M81" s="439"/>
      <c r="N81" s="439"/>
      <c r="O81" s="439"/>
      <c r="P81" s="439"/>
      <c r="Q81" s="439"/>
    </row>
    <row r="82" spans="2:17" s="499" customFormat="1" ht="15" customHeight="1">
      <c r="B82" s="459" t="str">
        <f>'Start-Up, Y1, &amp; Assumptions'!C82</f>
        <v>Payroll Services</v>
      </c>
      <c r="C82" s="559"/>
      <c r="D82" s="557">
        <f>'Start-Up, Y1, &amp; Assumptions'!E82</f>
        <v>0</v>
      </c>
      <c r="E82" s="538">
        <f>'Start-Up, Y1, &amp; Assumptions'!F82</f>
        <v>0</v>
      </c>
      <c r="F82" s="538">
        <f>'Start-Up, Y1, &amp; Assumptions'!F82*(1+'Start-Up, Y1, &amp; Assumptions'!J82)</f>
        <v>0</v>
      </c>
      <c r="G82" s="538">
        <f>F82*(1+'Start-Up, Y1, &amp; Assumptions'!K82)</f>
        <v>0</v>
      </c>
      <c r="H82" s="538">
        <f>G82*(1+'Start-Up, Y1, &amp; Assumptions'!L82)</f>
        <v>0</v>
      </c>
      <c r="I82" s="538">
        <f>H82*(1+'Start-Up, Y1, &amp; Assumptions'!M82)</f>
        <v>0</v>
      </c>
      <c r="J82" s="540"/>
      <c r="K82" s="439"/>
      <c r="L82" s="439"/>
      <c r="M82" s="439"/>
      <c r="N82" s="439"/>
      <c r="O82" s="439"/>
      <c r="P82" s="439"/>
      <c r="Q82" s="439"/>
    </row>
    <row r="83" spans="2:17" s="499" customFormat="1" ht="15" customHeight="1">
      <c r="B83" s="459" t="str">
        <f>'Start-Up, Y1, &amp; Assumptions'!C83</f>
        <v>Special Ed Services</v>
      </c>
      <c r="C83" s="559"/>
      <c r="D83" s="557">
        <f>'Start-Up, Y1, &amp; Assumptions'!E83</f>
        <v>0</v>
      </c>
      <c r="E83" s="538">
        <f>'Start-Up, Y1, &amp; Assumptions'!F83</f>
        <v>0</v>
      </c>
      <c r="F83" s="538">
        <f>'Start-Up, Y1, &amp; Assumptions'!F83*(1+'Start-Up, Y1, &amp; Assumptions'!J83)</f>
        <v>0</v>
      </c>
      <c r="G83" s="538">
        <f>F83*(1+'Start-Up, Y1, &amp; Assumptions'!K83)</f>
        <v>0</v>
      </c>
      <c r="H83" s="538">
        <f>G83*(1+'Start-Up, Y1, &amp; Assumptions'!L83)</f>
        <v>0</v>
      </c>
      <c r="I83" s="538">
        <f>H83*(1+'Start-Up, Y1, &amp; Assumptions'!M83)</f>
        <v>0</v>
      </c>
      <c r="J83" s="540"/>
      <c r="K83" s="439"/>
      <c r="L83" s="439"/>
      <c r="M83" s="439"/>
      <c r="N83" s="439"/>
      <c r="O83" s="439"/>
      <c r="P83" s="439"/>
      <c r="Q83" s="439"/>
    </row>
    <row r="84" spans="2:17" s="499" customFormat="1" ht="15" customHeight="1">
      <c r="B84" s="459" t="str">
        <f>'Start-Up, Y1, &amp; Assumptions'!C84</f>
        <v>Titlement Services (i.e. Title I)</v>
      </c>
      <c r="C84" s="473"/>
      <c r="D84" s="557">
        <f>'Start-Up, Y1, &amp; Assumptions'!E84</f>
        <v>0</v>
      </c>
      <c r="E84" s="538">
        <f>'Start-Up, Y1, &amp; Assumptions'!F84</f>
        <v>0</v>
      </c>
      <c r="F84" s="538">
        <f>'Start-Up, Y1, &amp; Assumptions'!F84*(1+'Start-Up, Y1, &amp; Assumptions'!J84)</f>
        <v>0</v>
      </c>
      <c r="G84" s="538">
        <f>F84*(1+'Start-Up, Y1, &amp; Assumptions'!K84)</f>
        <v>0</v>
      </c>
      <c r="H84" s="538">
        <f>G84*(1+'Start-Up, Y1, &amp; Assumptions'!L84)</f>
        <v>0</v>
      </c>
      <c r="I84" s="538">
        <f>H84*(1+'Start-Up, Y1, &amp; Assumptions'!M84)</f>
        <v>0</v>
      </c>
      <c r="J84" s="540"/>
      <c r="K84" s="439"/>
      <c r="L84" s="439"/>
      <c r="M84" s="439"/>
      <c r="N84" s="439"/>
      <c r="O84" s="439"/>
      <c r="P84" s="439"/>
      <c r="Q84" s="439"/>
    </row>
    <row r="85" spans="2:17" s="499" customFormat="1" ht="15" customHeight="1">
      <c r="B85" s="558" t="str">
        <f>'Start-Up, Y1, &amp; Assumptions'!C85</f>
        <v>Custom Contracted Services #1</v>
      </c>
      <c r="C85" s="473"/>
      <c r="D85" s="557">
        <f>'Start-Up, Y1, &amp; Assumptions'!E85</f>
        <v>0</v>
      </c>
      <c r="E85" s="538">
        <f>'Start-Up, Y1, &amp; Assumptions'!F85</f>
        <v>0</v>
      </c>
      <c r="F85" s="538">
        <f>'Start-Up, Y1, &amp; Assumptions'!F85*(1+'Start-Up, Y1, &amp; Assumptions'!J85)</f>
        <v>0</v>
      </c>
      <c r="G85" s="538">
        <f>F85*(1+'Start-Up, Y1, &amp; Assumptions'!K85)</f>
        <v>0</v>
      </c>
      <c r="H85" s="538">
        <f>G85*(1+'Start-Up, Y1, &amp; Assumptions'!L85)</f>
        <v>0</v>
      </c>
      <c r="I85" s="538">
        <f>H85*(1+'Start-Up, Y1, &amp; Assumptions'!M85)</f>
        <v>0</v>
      </c>
      <c r="J85" s="540"/>
      <c r="K85" s="439"/>
      <c r="L85" s="439"/>
      <c r="M85" s="439"/>
      <c r="N85" s="439"/>
      <c r="O85" s="439"/>
      <c r="P85" s="439"/>
      <c r="Q85" s="439"/>
    </row>
    <row r="86" spans="2:17" s="499" customFormat="1" ht="15" customHeight="1">
      <c r="B86" s="558" t="str">
        <f>'Start-Up, Y1, &amp; Assumptions'!C86</f>
        <v>Custom Contracted Services #2</v>
      </c>
      <c r="C86" s="473"/>
      <c r="D86" s="557">
        <f>'Start-Up, Y1, &amp; Assumptions'!E86</f>
        <v>0</v>
      </c>
      <c r="E86" s="538">
        <f>'Start-Up, Y1, &amp; Assumptions'!F86</f>
        <v>0</v>
      </c>
      <c r="F86" s="538">
        <f>'Start-Up, Y1, &amp; Assumptions'!F86*(1+'Start-Up, Y1, &amp; Assumptions'!J86)</f>
        <v>0</v>
      </c>
      <c r="G86" s="538">
        <f>F86*(1+'Start-Up, Y1, &amp; Assumptions'!K86)</f>
        <v>0</v>
      </c>
      <c r="H86" s="538">
        <f>G86*(1+'Start-Up, Y1, &amp; Assumptions'!L86)</f>
        <v>0</v>
      </c>
      <c r="I86" s="538">
        <f>H86*(1+'Start-Up, Y1, &amp; Assumptions'!M86)</f>
        <v>0</v>
      </c>
      <c r="J86" s="540"/>
      <c r="K86" s="439"/>
      <c r="L86" s="439"/>
      <c r="M86" s="439"/>
      <c r="N86" s="439"/>
      <c r="O86" s="439"/>
      <c r="P86" s="439"/>
      <c r="Q86" s="439"/>
    </row>
    <row r="87" spans="2:17" s="499" customFormat="1" ht="15" customHeight="1" thickBot="1">
      <c r="B87" s="558" t="str">
        <f>'Start-Up, Y1, &amp; Assumptions'!C87</f>
        <v>Custom Contracted Services #3</v>
      </c>
      <c r="C87" s="473"/>
      <c r="D87" s="482">
        <f>'Start-Up, Y1, &amp; Assumptions'!E87</f>
        <v>0</v>
      </c>
      <c r="E87" s="560">
        <f>'Start-Up, Y1, &amp; Assumptions'!F87</f>
        <v>0</v>
      </c>
      <c r="F87" s="560">
        <f>'Start-Up, Y1, &amp; Assumptions'!F87*(1+'Start-Up, Y1, &amp; Assumptions'!J87)</f>
        <v>0</v>
      </c>
      <c r="G87" s="560">
        <f>F87*(1+'Start-Up, Y1, &amp; Assumptions'!K87)</f>
        <v>0</v>
      </c>
      <c r="H87" s="560">
        <f>G87*(1+'Start-Up, Y1, &amp; Assumptions'!L87)</f>
        <v>0</v>
      </c>
      <c r="I87" s="560">
        <f>H87*(1+'Start-Up, Y1, &amp; Assumptions'!M87)</f>
        <v>0</v>
      </c>
      <c r="J87" s="540"/>
      <c r="K87" s="439"/>
      <c r="L87" s="439"/>
      <c r="M87" s="439"/>
      <c r="N87" s="439"/>
      <c r="O87" s="439"/>
      <c r="P87" s="439"/>
      <c r="Q87" s="439"/>
    </row>
    <row r="88" spans="2:17" s="499" customFormat="1" ht="15" customHeight="1" thickBot="1">
      <c r="B88" s="467" t="str">
        <f>'Start-Up, Y1, &amp; Assumptions'!C88</f>
        <v xml:space="preserve">TOTAL </v>
      </c>
      <c r="C88" s="473"/>
      <c r="D88" s="550">
        <f t="shared" ref="D88:I88" si="10">SUM(D77:D87)</f>
        <v>0</v>
      </c>
      <c r="E88" s="551">
        <f t="shared" si="10"/>
        <v>0</v>
      </c>
      <c r="F88" s="551">
        <f t="shared" si="10"/>
        <v>0</v>
      </c>
      <c r="G88" s="551">
        <f>SUM(G77:G87)</f>
        <v>0</v>
      </c>
      <c r="H88" s="551">
        <f t="shared" si="10"/>
        <v>0</v>
      </c>
      <c r="I88" s="551">
        <f t="shared" si="10"/>
        <v>0</v>
      </c>
      <c r="J88" s="540"/>
      <c r="K88" s="439"/>
      <c r="L88" s="439"/>
      <c r="M88" s="439"/>
      <c r="N88" s="439"/>
      <c r="O88" s="439"/>
      <c r="P88" s="439"/>
      <c r="Q88" s="439"/>
    </row>
    <row r="89" spans="2:17" s="499" customFormat="1" ht="15.75" thickTop="1">
      <c r="B89" s="467"/>
      <c r="C89" s="473"/>
      <c r="D89" s="555"/>
      <c r="E89" s="543"/>
      <c r="F89" s="543"/>
      <c r="G89" s="543"/>
      <c r="H89" s="543"/>
      <c r="I89" s="543"/>
      <c r="J89" s="540"/>
      <c r="K89" s="439"/>
      <c r="L89" s="439"/>
      <c r="M89" s="439"/>
      <c r="N89" s="439"/>
      <c r="O89" s="439"/>
      <c r="P89" s="439"/>
      <c r="Q89" s="439"/>
    </row>
    <row r="90" spans="2:17" s="499" customFormat="1" ht="15" customHeight="1">
      <c r="B90" s="467"/>
      <c r="C90" s="473"/>
      <c r="D90" s="552"/>
      <c r="E90" s="543"/>
      <c r="F90" s="543"/>
      <c r="G90" s="543"/>
      <c r="H90" s="543"/>
      <c r="I90" s="543"/>
      <c r="J90" s="540"/>
      <c r="K90" s="439"/>
      <c r="L90" s="439"/>
      <c r="M90" s="439"/>
      <c r="N90" s="439"/>
      <c r="O90" s="439"/>
      <c r="P90" s="439"/>
      <c r="Q90" s="439"/>
    </row>
    <row r="91" spans="2:17" s="499" customFormat="1" ht="15" customHeight="1">
      <c r="B91" s="467"/>
      <c r="C91" s="473"/>
      <c r="D91" s="552"/>
      <c r="E91" s="534"/>
      <c r="F91" s="534"/>
      <c r="G91" s="534"/>
      <c r="H91" s="534"/>
      <c r="I91" s="534"/>
      <c r="J91" s="439"/>
      <c r="K91" s="439"/>
      <c r="L91" s="439"/>
      <c r="M91" s="439"/>
      <c r="N91" s="439"/>
      <c r="O91" s="439"/>
      <c r="P91" s="439"/>
      <c r="Q91" s="439"/>
    </row>
    <row r="92" spans="2:17" s="499" customFormat="1" ht="15" customHeight="1">
      <c r="B92" s="467" t="str">
        <f>'Start-Up, Y1, &amp; Assumptions'!C92</f>
        <v>SCHOOL OPERATIONS</v>
      </c>
      <c r="C92" s="473"/>
      <c r="D92" s="552"/>
      <c r="E92" s="534"/>
      <c r="F92" s="534"/>
      <c r="G92" s="534"/>
      <c r="H92" s="534"/>
      <c r="I92" s="534"/>
      <c r="J92" s="439"/>
      <c r="K92" s="439"/>
      <c r="L92" s="439"/>
      <c r="M92" s="439"/>
      <c r="N92" s="439"/>
      <c r="O92" s="439"/>
      <c r="P92" s="439"/>
      <c r="Q92" s="439"/>
    </row>
    <row r="93" spans="2:17" s="499" customFormat="1" ht="15" customHeight="1">
      <c r="B93" s="459" t="str">
        <f>'Start-Up, Y1, &amp; Assumptions'!C93</f>
        <v>Board Expenses</v>
      </c>
      <c r="C93" s="559"/>
      <c r="D93" s="557">
        <f>'Start-Up, Y1, &amp; Assumptions'!E93</f>
        <v>0</v>
      </c>
      <c r="E93" s="538">
        <f>'Start-Up, Y1, &amp; Assumptions'!F93</f>
        <v>0</v>
      </c>
      <c r="F93" s="538">
        <f>'Start-Up, Y1, &amp; Assumptions'!$F93*(1+'Start-Up, Y1, &amp; Assumptions'!J93)</f>
        <v>0</v>
      </c>
      <c r="G93" s="538">
        <f>F93*(1+'Start-Up, Y1, &amp; Assumptions'!K93)</f>
        <v>0</v>
      </c>
      <c r="H93" s="538">
        <f>G93*(1+'Start-Up, Y1, &amp; Assumptions'!L93)</f>
        <v>0</v>
      </c>
      <c r="I93" s="538">
        <f>H93*(1+'Start-Up, Y1, &amp; Assumptions'!M93)</f>
        <v>0</v>
      </c>
      <c r="J93" s="540"/>
      <c r="K93" s="439"/>
      <c r="L93" s="439"/>
      <c r="M93" s="439"/>
      <c r="N93" s="439"/>
      <c r="O93" s="439"/>
      <c r="P93" s="439"/>
      <c r="Q93" s="439"/>
    </row>
    <row r="94" spans="2:17" s="499" customFormat="1" ht="15" customHeight="1">
      <c r="B94" s="459" t="str">
        <f>'Start-Up, Y1, &amp; Assumptions'!C94</f>
        <v>Classroom / Teaching Supplies &amp; Materials</v>
      </c>
      <c r="C94" s="559"/>
      <c r="D94" s="557">
        <f>'Start-Up, Y1, &amp; Assumptions'!E94</f>
        <v>0</v>
      </c>
      <c r="E94" s="538">
        <f>'Start-Up, Y1, &amp; Assumptions'!F94</f>
        <v>0</v>
      </c>
      <c r="F94" s="538">
        <f>'Start-Up, Y1, &amp; Assumptions'!F94*(1+'Start-Up, Y1, &amp; Assumptions'!J94)</f>
        <v>0</v>
      </c>
      <c r="G94" s="538">
        <f>F94*(1+'Start-Up, Y1, &amp; Assumptions'!K94)</f>
        <v>0</v>
      </c>
      <c r="H94" s="538">
        <f>G94*(1+'Start-Up, Y1, &amp; Assumptions'!L94)</f>
        <v>0</v>
      </c>
      <c r="I94" s="538">
        <f>H94*(1+'Start-Up, Y1, &amp; Assumptions'!M94)</f>
        <v>0</v>
      </c>
      <c r="J94" s="540"/>
      <c r="K94" s="439"/>
      <c r="L94" s="439"/>
      <c r="M94" s="439"/>
      <c r="N94" s="439"/>
      <c r="O94" s="439"/>
      <c r="P94" s="439"/>
      <c r="Q94" s="439"/>
    </row>
    <row r="95" spans="2:17" s="499" customFormat="1" ht="15" customHeight="1">
      <c r="B95" s="459" t="str">
        <f>'Start-Up, Y1, &amp; Assumptions'!C95</f>
        <v>Special Ed Supplies &amp; Materials</v>
      </c>
      <c r="C95" s="473"/>
      <c r="D95" s="557">
        <f>'Start-Up, Y1, &amp; Assumptions'!E95</f>
        <v>0</v>
      </c>
      <c r="E95" s="538">
        <f>'Start-Up, Y1, &amp; Assumptions'!F95</f>
        <v>0</v>
      </c>
      <c r="F95" s="538">
        <f>'Start-Up, Y1, &amp; Assumptions'!F95*(1+'Start-Up, Y1, &amp; Assumptions'!J95)</f>
        <v>0</v>
      </c>
      <c r="G95" s="538">
        <f>F95*(1+'Start-Up, Y1, &amp; Assumptions'!K95)</f>
        <v>0</v>
      </c>
      <c r="H95" s="538">
        <f>G95*(1+'Start-Up, Y1, &amp; Assumptions'!L95)</f>
        <v>0</v>
      </c>
      <c r="I95" s="538">
        <f>H95*(1+'Start-Up, Y1, &amp; Assumptions'!M95)</f>
        <v>0</v>
      </c>
      <c r="J95" s="540"/>
      <c r="K95" s="439"/>
      <c r="L95" s="439"/>
      <c r="M95" s="439"/>
      <c r="N95" s="439"/>
      <c r="O95" s="439"/>
      <c r="P95" s="439"/>
      <c r="Q95" s="439"/>
    </row>
    <row r="96" spans="2:17" s="499" customFormat="1" ht="15" customHeight="1">
      <c r="B96" s="459" t="str">
        <f>'Start-Up, Y1, &amp; Assumptions'!C96</f>
        <v>Textbooks / Workbooks</v>
      </c>
      <c r="C96" s="473"/>
      <c r="D96" s="557">
        <f>'Start-Up, Y1, &amp; Assumptions'!E96</f>
        <v>0</v>
      </c>
      <c r="E96" s="538">
        <f>'Start-Up, Y1, &amp; Assumptions'!F96</f>
        <v>0</v>
      </c>
      <c r="F96" s="538">
        <f>'Start-Up, Y1, &amp; Assumptions'!F96*(1+'Start-Up, Y1, &amp; Assumptions'!J96)</f>
        <v>0</v>
      </c>
      <c r="G96" s="538">
        <f>F96*(1+'Start-Up, Y1, &amp; Assumptions'!K96)</f>
        <v>0</v>
      </c>
      <c r="H96" s="538">
        <f>G96*(1+'Start-Up, Y1, &amp; Assumptions'!L96)</f>
        <v>0</v>
      </c>
      <c r="I96" s="538">
        <f>H96*(1+'Start-Up, Y1, &amp; Assumptions'!M96)</f>
        <v>0</v>
      </c>
      <c r="J96" s="540"/>
      <c r="K96" s="439"/>
      <c r="L96" s="439"/>
      <c r="M96" s="439"/>
      <c r="N96" s="439"/>
      <c r="O96" s="439"/>
      <c r="P96" s="439"/>
      <c r="Q96" s="439"/>
    </row>
    <row r="97" spans="2:17" s="499" customFormat="1" ht="15" customHeight="1">
      <c r="B97" s="459" t="str">
        <f>'Start-Up, Y1, &amp; Assumptions'!C97</f>
        <v>Supplies &amp; Materials other</v>
      </c>
      <c r="C97" s="473"/>
      <c r="D97" s="557">
        <f>'Start-Up, Y1, &amp; Assumptions'!E97</f>
        <v>0</v>
      </c>
      <c r="E97" s="538">
        <f>'Start-Up, Y1, &amp; Assumptions'!F97</f>
        <v>0</v>
      </c>
      <c r="F97" s="538">
        <f>'Start-Up, Y1, &amp; Assumptions'!F97*(1+'Start-Up, Y1, &amp; Assumptions'!J97)</f>
        <v>0</v>
      </c>
      <c r="G97" s="538">
        <f>F97*(1+'Start-Up, Y1, &amp; Assumptions'!K97)</f>
        <v>0</v>
      </c>
      <c r="H97" s="538">
        <f>G97*(1+'Start-Up, Y1, &amp; Assumptions'!L97)</f>
        <v>0</v>
      </c>
      <c r="I97" s="538">
        <f>H97*(1+'Start-Up, Y1, &amp; Assumptions'!M97)</f>
        <v>0</v>
      </c>
      <c r="J97" s="540"/>
      <c r="K97" s="439"/>
      <c r="L97" s="439"/>
      <c r="M97" s="439"/>
      <c r="N97" s="439"/>
      <c r="O97" s="439"/>
      <c r="P97" s="439"/>
      <c r="Q97" s="439"/>
    </row>
    <row r="98" spans="2:17" s="499" customFormat="1" ht="15" customHeight="1">
      <c r="B98" s="459" t="str">
        <f>'Start-Up, Y1, &amp; Assumptions'!C98</f>
        <v>Equipment / Furniture</v>
      </c>
      <c r="C98" s="473"/>
      <c r="D98" s="557">
        <f>'Start-Up, Y1, &amp; Assumptions'!E98</f>
        <v>0</v>
      </c>
      <c r="E98" s="538">
        <f>'Start-Up, Y1, &amp; Assumptions'!F98</f>
        <v>0</v>
      </c>
      <c r="F98" s="538">
        <f>'Start-Up, Y1, &amp; Assumptions'!F98*(1+'Start-Up, Y1, &amp; Assumptions'!J98)</f>
        <v>0</v>
      </c>
      <c r="G98" s="538">
        <f>F98*(1+'Start-Up, Y1, &amp; Assumptions'!K98)</f>
        <v>0</v>
      </c>
      <c r="H98" s="538">
        <f>G98*(1+'Start-Up, Y1, &amp; Assumptions'!L98)</f>
        <v>0</v>
      </c>
      <c r="I98" s="538">
        <f>H98*(1+'Start-Up, Y1, &amp; Assumptions'!M98)</f>
        <v>0</v>
      </c>
      <c r="J98" s="540"/>
      <c r="K98" s="439"/>
      <c r="L98" s="439"/>
      <c r="M98" s="439"/>
      <c r="N98" s="439"/>
      <c r="O98" s="439"/>
      <c r="P98" s="439"/>
      <c r="Q98" s="439"/>
    </row>
    <row r="99" spans="2:17" s="499" customFormat="1" ht="15" customHeight="1">
      <c r="B99" s="459" t="str">
        <f>'Start-Up, Y1, &amp; Assumptions'!C99</f>
        <v xml:space="preserve">Telephone </v>
      </c>
      <c r="C99" s="473"/>
      <c r="D99" s="557">
        <f>'Start-Up, Y1, &amp; Assumptions'!E99</f>
        <v>0</v>
      </c>
      <c r="E99" s="538">
        <f>'Start-Up, Y1, &amp; Assumptions'!F99</f>
        <v>0</v>
      </c>
      <c r="F99" s="538">
        <f>'Start-Up, Y1, &amp; Assumptions'!F99*(1+'Start-Up, Y1, &amp; Assumptions'!J99)</f>
        <v>0</v>
      </c>
      <c r="G99" s="538">
        <f>F99*(1+'Start-Up, Y1, &amp; Assumptions'!K99)</f>
        <v>0</v>
      </c>
      <c r="H99" s="538">
        <f>G99*(1+'Start-Up, Y1, &amp; Assumptions'!L99)</f>
        <v>0</v>
      </c>
      <c r="I99" s="538">
        <f>H99*(1+'Start-Up, Y1, &amp; Assumptions'!M99)</f>
        <v>0</v>
      </c>
      <c r="J99" s="540"/>
      <c r="K99" s="439"/>
      <c r="L99" s="439"/>
      <c r="M99" s="439"/>
      <c r="N99" s="439"/>
      <c r="O99" s="439"/>
      <c r="P99" s="439"/>
      <c r="Q99" s="439"/>
    </row>
    <row r="100" spans="2:17" s="499" customFormat="1" ht="15" customHeight="1">
      <c r="B100" s="459" t="str">
        <f>'Start-Up, Y1, &amp; Assumptions'!C100</f>
        <v>Technology</v>
      </c>
      <c r="C100" s="473"/>
      <c r="D100" s="557">
        <f>'Start-Up, Y1, &amp; Assumptions'!E100</f>
        <v>0</v>
      </c>
      <c r="E100" s="538">
        <f>'Start-Up, Y1, &amp; Assumptions'!F100</f>
        <v>0</v>
      </c>
      <c r="F100" s="538">
        <f>'Start-Up, Y1, &amp; Assumptions'!F100*(1+'Start-Up, Y1, &amp; Assumptions'!J100)</f>
        <v>0</v>
      </c>
      <c r="G100" s="538">
        <f>F100*(1+'Start-Up, Y1, &amp; Assumptions'!K100)</f>
        <v>0</v>
      </c>
      <c r="H100" s="538">
        <f>G100*(1+'Start-Up, Y1, &amp; Assumptions'!L100)</f>
        <v>0</v>
      </c>
      <c r="I100" s="538">
        <f>H100*(1+'Start-Up, Y1, &amp; Assumptions'!M100)</f>
        <v>0</v>
      </c>
      <c r="J100" s="540"/>
      <c r="K100" s="439"/>
      <c r="L100" s="439"/>
      <c r="M100" s="439"/>
      <c r="N100" s="439"/>
      <c r="O100" s="439"/>
      <c r="P100" s="439"/>
      <c r="Q100" s="439"/>
    </row>
    <row r="101" spans="2:17" s="499" customFormat="1" ht="15" customHeight="1">
      <c r="B101" s="459" t="str">
        <f>'Start-Up, Y1, &amp; Assumptions'!C101</f>
        <v>Student Testing &amp; Assessment</v>
      </c>
      <c r="C101" s="473"/>
      <c r="D101" s="557">
        <f>'Start-Up, Y1, &amp; Assumptions'!E101</f>
        <v>0</v>
      </c>
      <c r="E101" s="538">
        <f>'Start-Up, Y1, &amp; Assumptions'!F101</f>
        <v>0</v>
      </c>
      <c r="F101" s="538">
        <f>'Start-Up, Y1, &amp; Assumptions'!F101*(1+'Start-Up, Y1, &amp; Assumptions'!J101)</f>
        <v>0</v>
      </c>
      <c r="G101" s="538">
        <f>F101*(1+'Start-Up, Y1, &amp; Assumptions'!K101)</f>
        <v>0</v>
      </c>
      <c r="H101" s="538">
        <f>G101*(1+'Start-Up, Y1, &amp; Assumptions'!L101)</f>
        <v>0</v>
      </c>
      <c r="I101" s="538">
        <f>H101*(1+'Start-Up, Y1, &amp; Assumptions'!M101)</f>
        <v>0</v>
      </c>
      <c r="J101" s="540"/>
      <c r="K101" s="439"/>
      <c r="L101" s="439"/>
      <c r="M101" s="439"/>
      <c r="N101" s="439"/>
      <c r="O101" s="439"/>
      <c r="P101" s="439"/>
      <c r="Q101" s="439"/>
    </row>
    <row r="102" spans="2:17" s="499" customFormat="1" ht="15" customHeight="1">
      <c r="B102" s="459" t="str">
        <f>'Start-Up, Y1, &amp; Assumptions'!C102</f>
        <v>Field Trips</v>
      </c>
      <c r="C102" s="473"/>
      <c r="D102" s="557">
        <f>'Start-Up, Y1, &amp; Assumptions'!E102</f>
        <v>0</v>
      </c>
      <c r="E102" s="538">
        <f>'Start-Up, Y1, &amp; Assumptions'!F102</f>
        <v>0</v>
      </c>
      <c r="F102" s="538">
        <f>'Start-Up, Y1, &amp; Assumptions'!F102*(1+'Start-Up, Y1, &amp; Assumptions'!J102)</f>
        <v>0</v>
      </c>
      <c r="G102" s="538">
        <f>F102*(1+'Start-Up, Y1, &amp; Assumptions'!K102)</f>
        <v>0</v>
      </c>
      <c r="H102" s="538">
        <f>G102*(1+'Start-Up, Y1, &amp; Assumptions'!L102)</f>
        <v>0</v>
      </c>
      <c r="I102" s="538">
        <f>H102*(1+'Start-Up, Y1, &amp; Assumptions'!M102)</f>
        <v>0</v>
      </c>
      <c r="J102" s="540"/>
      <c r="K102" s="439"/>
      <c r="L102" s="439"/>
      <c r="M102" s="439"/>
      <c r="N102" s="439"/>
      <c r="O102" s="439"/>
      <c r="P102" s="439"/>
      <c r="Q102" s="439"/>
    </row>
    <row r="103" spans="2:17" s="499" customFormat="1" ht="15" customHeight="1">
      <c r="B103" s="459" t="str">
        <f>'Start-Up, Y1, &amp; Assumptions'!C103</f>
        <v>Transportation (student)</v>
      </c>
      <c r="C103" s="473"/>
      <c r="D103" s="557">
        <f>'Start-Up, Y1, &amp; Assumptions'!E103</f>
        <v>0</v>
      </c>
      <c r="E103" s="538">
        <f>'Start-Up, Y1, &amp; Assumptions'!F103</f>
        <v>0</v>
      </c>
      <c r="F103" s="538">
        <f>'Start-Up, Y1, &amp; Assumptions'!F103*(1+'Start-Up, Y1, &amp; Assumptions'!J103)</f>
        <v>0</v>
      </c>
      <c r="G103" s="538">
        <f>F103*(1+'Start-Up, Y1, &amp; Assumptions'!K103)</f>
        <v>0</v>
      </c>
      <c r="H103" s="538">
        <f>G103*(1+'Start-Up, Y1, &amp; Assumptions'!L103)</f>
        <v>0</v>
      </c>
      <c r="I103" s="538">
        <f>H103*(1+'Start-Up, Y1, &amp; Assumptions'!M103)</f>
        <v>0</v>
      </c>
      <c r="J103" s="540"/>
      <c r="K103" s="439"/>
      <c r="L103" s="439"/>
      <c r="M103" s="439"/>
      <c r="N103" s="439"/>
      <c r="O103" s="439"/>
      <c r="P103" s="439"/>
      <c r="Q103" s="439"/>
    </row>
    <row r="104" spans="2:17" s="499" customFormat="1" ht="15" customHeight="1">
      <c r="B104" s="459" t="str">
        <f>'Start-Up, Y1, &amp; Assumptions'!C104</f>
        <v>Student Services - other</v>
      </c>
      <c r="C104" s="473"/>
      <c r="D104" s="557">
        <f>'Start-Up, Y1, &amp; Assumptions'!E104</f>
        <v>0</v>
      </c>
      <c r="E104" s="538">
        <f>'Start-Up, Y1, &amp; Assumptions'!F104</f>
        <v>0</v>
      </c>
      <c r="F104" s="538">
        <f>'Start-Up, Y1, &amp; Assumptions'!F104*(1+'Start-Up, Y1, &amp; Assumptions'!J104)</f>
        <v>0</v>
      </c>
      <c r="G104" s="538">
        <f>F104*(1+'Start-Up, Y1, &amp; Assumptions'!K104)</f>
        <v>0</v>
      </c>
      <c r="H104" s="538">
        <f>G104*(1+'Start-Up, Y1, &amp; Assumptions'!L104)</f>
        <v>0</v>
      </c>
      <c r="I104" s="538">
        <f>H104*(1+'Start-Up, Y1, &amp; Assumptions'!M104)</f>
        <v>0</v>
      </c>
      <c r="J104" s="540"/>
      <c r="K104" s="439"/>
      <c r="L104" s="439"/>
      <c r="M104" s="439"/>
      <c r="N104" s="439"/>
      <c r="O104" s="439"/>
      <c r="P104" s="439"/>
      <c r="Q104" s="439"/>
    </row>
    <row r="105" spans="2:17" s="499" customFormat="1" ht="15" customHeight="1">
      <c r="B105" s="459" t="str">
        <f>'Start-Up, Y1, &amp; Assumptions'!C105</f>
        <v>Office Expense</v>
      </c>
      <c r="C105" s="559"/>
      <c r="D105" s="557">
        <f>'Start-Up, Y1, &amp; Assumptions'!E105</f>
        <v>0</v>
      </c>
      <c r="E105" s="538">
        <f>'Start-Up, Y1, &amp; Assumptions'!F105</f>
        <v>0</v>
      </c>
      <c r="F105" s="538">
        <f>'Start-Up, Y1, &amp; Assumptions'!F105*(1+'Start-Up, Y1, &amp; Assumptions'!J105)</f>
        <v>0</v>
      </c>
      <c r="G105" s="538">
        <f>F105*(1+'Start-Up, Y1, &amp; Assumptions'!K105)</f>
        <v>0</v>
      </c>
      <c r="H105" s="538">
        <f>G105*(1+'Start-Up, Y1, &amp; Assumptions'!L105)</f>
        <v>0</v>
      </c>
      <c r="I105" s="538">
        <f>H105*(1+'Start-Up, Y1, &amp; Assumptions'!M105)</f>
        <v>0</v>
      </c>
      <c r="J105" s="540"/>
      <c r="K105" s="439"/>
      <c r="L105" s="439"/>
      <c r="M105" s="439"/>
      <c r="N105" s="439"/>
      <c r="O105" s="439"/>
      <c r="P105" s="439"/>
      <c r="Q105" s="439"/>
    </row>
    <row r="106" spans="2:17" s="499" customFormat="1" ht="15" customHeight="1">
      <c r="B106" s="459" t="str">
        <f>'Start-Up, Y1, &amp; Assumptions'!C106</f>
        <v>Staff Development</v>
      </c>
      <c r="C106" s="559"/>
      <c r="D106" s="557">
        <f>'Start-Up, Y1, &amp; Assumptions'!E106</f>
        <v>0</v>
      </c>
      <c r="E106" s="538">
        <f>'Start-Up, Y1, &amp; Assumptions'!F106</f>
        <v>0</v>
      </c>
      <c r="F106" s="538">
        <f>'Start-Up, Y1, &amp; Assumptions'!F106*(1+'Start-Up, Y1, &amp; Assumptions'!J106)</f>
        <v>0</v>
      </c>
      <c r="G106" s="538">
        <f>F106*(1+'Start-Up, Y1, &amp; Assumptions'!K106)</f>
        <v>0</v>
      </c>
      <c r="H106" s="538">
        <f>G106*(1+'Start-Up, Y1, &amp; Assumptions'!L106)</f>
        <v>0</v>
      </c>
      <c r="I106" s="538">
        <f>H106*(1+'Start-Up, Y1, &amp; Assumptions'!M106)</f>
        <v>0</v>
      </c>
      <c r="J106" s="540"/>
      <c r="K106" s="439"/>
      <c r="L106" s="439"/>
      <c r="M106" s="439"/>
      <c r="N106" s="439"/>
      <c r="O106" s="439"/>
      <c r="P106" s="439"/>
      <c r="Q106" s="439"/>
    </row>
    <row r="107" spans="2:17" s="499" customFormat="1" ht="15" customHeight="1">
      <c r="B107" s="459" t="str">
        <f>'Start-Up, Y1, &amp; Assumptions'!C107</f>
        <v>Staff Recruitment</v>
      </c>
      <c r="C107" s="559"/>
      <c r="D107" s="557">
        <f>'Start-Up, Y1, &amp; Assumptions'!E107</f>
        <v>0</v>
      </c>
      <c r="E107" s="538">
        <f>'Start-Up, Y1, &amp; Assumptions'!F107</f>
        <v>0</v>
      </c>
      <c r="F107" s="538">
        <f>'Start-Up, Y1, &amp; Assumptions'!F107*(1+'Start-Up, Y1, &amp; Assumptions'!J107)</f>
        <v>0</v>
      </c>
      <c r="G107" s="538">
        <f>F107*(1+'Start-Up, Y1, &amp; Assumptions'!K107)</f>
        <v>0</v>
      </c>
      <c r="H107" s="538">
        <f>G107*(1+'Start-Up, Y1, &amp; Assumptions'!L107)</f>
        <v>0</v>
      </c>
      <c r="I107" s="538">
        <f>H107*(1+'Start-Up, Y1, &amp; Assumptions'!M107)</f>
        <v>0</v>
      </c>
      <c r="J107" s="540"/>
      <c r="K107" s="439"/>
      <c r="L107" s="439"/>
      <c r="M107" s="439"/>
      <c r="N107" s="439"/>
      <c r="O107" s="439"/>
      <c r="P107" s="439"/>
      <c r="Q107" s="439"/>
    </row>
    <row r="108" spans="2:17" s="499" customFormat="1" ht="15" customHeight="1">
      <c r="B108" s="459" t="str">
        <f>'Start-Up, Y1, &amp; Assumptions'!C108</f>
        <v>Student Recruitment / Marketing</v>
      </c>
      <c r="C108" s="559"/>
      <c r="D108" s="557">
        <f>'Start-Up, Y1, &amp; Assumptions'!E108</f>
        <v>0</v>
      </c>
      <c r="E108" s="538">
        <f>'Start-Up, Y1, &amp; Assumptions'!F108</f>
        <v>0</v>
      </c>
      <c r="F108" s="538">
        <f>'Start-Up, Y1, &amp; Assumptions'!F108*(1+'Start-Up, Y1, &amp; Assumptions'!J108)</f>
        <v>0</v>
      </c>
      <c r="G108" s="538">
        <f>F108*(1+'Start-Up, Y1, &amp; Assumptions'!K108)</f>
        <v>0</v>
      </c>
      <c r="H108" s="538">
        <f>G108*(1+'Start-Up, Y1, &amp; Assumptions'!L108)</f>
        <v>0</v>
      </c>
      <c r="I108" s="538">
        <f>H108*(1+'Start-Up, Y1, &amp; Assumptions'!M108)</f>
        <v>0</v>
      </c>
      <c r="J108" s="540"/>
      <c r="K108" s="439"/>
      <c r="L108" s="439"/>
      <c r="M108" s="439"/>
      <c r="N108" s="439"/>
      <c r="O108" s="439"/>
      <c r="P108" s="439"/>
      <c r="Q108" s="439"/>
    </row>
    <row r="109" spans="2:17" s="499" customFormat="1" ht="15" customHeight="1">
      <c r="B109" s="459" t="str">
        <f>'Start-Up, Y1, &amp; Assumptions'!C109</f>
        <v>School Meals / Lunch</v>
      </c>
      <c r="C109" s="559"/>
      <c r="D109" s="557">
        <f>'Start-Up, Y1, &amp; Assumptions'!E109</f>
        <v>0</v>
      </c>
      <c r="E109" s="538">
        <f>'Start-Up, Y1, &amp; Assumptions'!F109</f>
        <v>0</v>
      </c>
      <c r="F109" s="538">
        <f>'Start-Up, Y1, &amp; Assumptions'!F109*(1+'Start-Up, Y1, &amp; Assumptions'!J109)</f>
        <v>0</v>
      </c>
      <c r="G109" s="538">
        <f>F109*(1+'Start-Up, Y1, &amp; Assumptions'!K109)</f>
        <v>0</v>
      </c>
      <c r="H109" s="538">
        <f>G109*(1+'Start-Up, Y1, &amp; Assumptions'!L109)</f>
        <v>0</v>
      </c>
      <c r="I109" s="538">
        <f>H109*(1+'Start-Up, Y1, &amp; Assumptions'!M109)</f>
        <v>0</v>
      </c>
      <c r="J109" s="540"/>
      <c r="K109" s="439"/>
      <c r="L109" s="439"/>
      <c r="M109" s="439"/>
      <c r="N109" s="439"/>
      <c r="O109" s="439"/>
      <c r="P109" s="439"/>
      <c r="Q109" s="439"/>
    </row>
    <row r="110" spans="2:17" s="499" customFormat="1" ht="15" customHeight="1">
      <c r="B110" s="459" t="str">
        <f>'Start-Up, Y1, &amp; Assumptions'!C110</f>
        <v>Travel (Staff)</v>
      </c>
      <c r="C110" s="473"/>
      <c r="D110" s="557">
        <f>'Start-Up, Y1, &amp; Assumptions'!E110</f>
        <v>0</v>
      </c>
      <c r="E110" s="538">
        <f>'Start-Up, Y1, &amp; Assumptions'!F110</f>
        <v>0</v>
      </c>
      <c r="F110" s="538">
        <f>'Start-Up, Y1, &amp; Assumptions'!F110*(1+'Start-Up, Y1, &amp; Assumptions'!J110)</f>
        <v>0</v>
      </c>
      <c r="G110" s="538">
        <f>F110*(1+'Start-Up, Y1, &amp; Assumptions'!K110)</f>
        <v>0</v>
      </c>
      <c r="H110" s="538">
        <f>G110*(1+'Start-Up, Y1, &amp; Assumptions'!L110)</f>
        <v>0</v>
      </c>
      <c r="I110" s="538">
        <f>H110*(1+'Start-Up, Y1, &amp; Assumptions'!M110)</f>
        <v>0</v>
      </c>
      <c r="J110" s="540"/>
      <c r="K110" s="439"/>
      <c r="L110" s="439"/>
      <c r="M110" s="439"/>
      <c r="N110" s="439"/>
      <c r="O110" s="439"/>
      <c r="P110" s="439"/>
      <c r="Q110" s="439"/>
    </row>
    <row r="111" spans="2:17" s="499" customFormat="1" ht="15" customHeight="1">
      <c r="B111" s="459" t="str">
        <f>'Start-Up, Y1, &amp; Assumptions'!C111</f>
        <v>Fundraising</v>
      </c>
      <c r="C111" s="473"/>
      <c r="D111" s="557">
        <f>'Start-Up, Y1, &amp; Assumptions'!E111</f>
        <v>0</v>
      </c>
      <c r="E111" s="538">
        <f>'Start-Up, Y1, &amp; Assumptions'!F111</f>
        <v>0</v>
      </c>
      <c r="F111" s="538">
        <f>'Start-Up, Y1, &amp; Assumptions'!F111*(1+'Start-Up, Y1, &amp; Assumptions'!J111)</f>
        <v>0</v>
      </c>
      <c r="G111" s="538">
        <f>F111*(1+'Start-Up, Y1, &amp; Assumptions'!K111)</f>
        <v>0</v>
      </c>
      <c r="H111" s="538">
        <f>G111*(1+'Start-Up, Y1, &amp; Assumptions'!L111)</f>
        <v>0</v>
      </c>
      <c r="I111" s="538">
        <f>H111*(1+'Start-Up, Y1, &amp; Assumptions'!M111)</f>
        <v>0</v>
      </c>
      <c r="J111" s="540"/>
      <c r="K111" s="439"/>
      <c r="L111" s="439"/>
      <c r="M111" s="439"/>
      <c r="N111" s="439"/>
      <c r="O111" s="439"/>
      <c r="P111" s="439"/>
      <c r="Q111" s="439"/>
    </row>
    <row r="112" spans="2:17" s="499" customFormat="1" ht="15" customHeight="1">
      <c r="B112" s="459" t="str">
        <f>'Start-Up, Y1, &amp; Assumptions'!C112</f>
        <v>After School Program</v>
      </c>
      <c r="C112" s="473"/>
      <c r="D112" s="557">
        <f>'Start-Up, Y1, &amp; Assumptions'!E112</f>
        <v>0</v>
      </c>
      <c r="E112" s="538">
        <f>'Start-Up, Y1, &amp; Assumptions'!F112</f>
        <v>0</v>
      </c>
      <c r="F112" s="538">
        <f>'Start-Up, Y1, &amp; Assumptions'!F112*(1+'Start-Up, Y1, &amp; Assumptions'!J112)</f>
        <v>0</v>
      </c>
      <c r="G112" s="538">
        <f>F112*(1+'Start-Up, Y1, &amp; Assumptions'!K112)</f>
        <v>0</v>
      </c>
      <c r="H112" s="538">
        <f>G112*(1+'Start-Up, Y1, &amp; Assumptions'!L112)</f>
        <v>0</v>
      </c>
      <c r="I112" s="538">
        <f>H112*(1+'Start-Up, Y1, &amp; Assumptions'!M112)</f>
        <v>0</v>
      </c>
      <c r="J112" s="540"/>
      <c r="K112" s="439"/>
      <c r="L112" s="439"/>
      <c r="M112" s="439"/>
      <c r="N112" s="439"/>
      <c r="O112" s="439"/>
      <c r="P112" s="439"/>
      <c r="Q112" s="439"/>
    </row>
    <row r="113" spans="2:17" s="499" customFormat="1" ht="15" customHeight="1">
      <c r="B113" s="558" t="str">
        <f>'Start-Up, Y1, &amp; Assumptions'!C113</f>
        <v>Custom Operations #1</v>
      </c>
      <c r="C113" s="473"/>
      <c r="D113" s="557">
        <f>'Start-Up, Y1, &amp; Assumptions'!E113</f>
        <v>0</v>
      </c>
      <c r="E113" s="538">
        <f>'Start-Up, Y1, &amp; Assumptions'!F113</f>
        <v>0</v>
      </c>
      <c r="F113" s="538">
        <f>'Start-Up, Y1, &amp; Assumptions'!F113*(1+'Start-Up, Y1, &amp; Assumptions'!J113)</f>
        <v>0</v>
      </c>
      <c r="G113" s="538">
        <f>F113*(1+'Start-Up, Y1, &amp; Assumptions'!K113)</f>
        <v>0</v>
      </c>
      <c r="H113" s="538">
        <f>G113*(1+'Start-Up, Y1, &amp; Assumptions'!L113)</f>
        <v>0</v>
      </c>
      <c r="I113" s="538">
        <f>H113*(1+'Start-Up, Y1, &amp; Assumptions'!M113)</f>
        <v>0</v>
      </c>
      <c r="J113" s="540"/>
      <c r="K113" s="439"/>
      <c r="L113" s="439"/>
      <c r="M113" s="439"/>
      <c r="N113" s="439"/>
      <c r="O113" s="439"/>
      <c r="P113" s="439"/>
      <c r="Q113" s="439"/>
    </row>
    <row r="114" spans="2:17" s="499" customFormat="1" ht="15" customHeight="1" thickBot="1">
      <c r="B114" s="558" t="str">
        <f>'Start-Up, Y1, &amp; Assumptions'!C114</f>
        <v>Custom Operations #2</v>
      </c>
      <c r="C114" s="473"/>
      <c r="D114" s="482">
        <f>'Start-Up, Y1, &amp; Assumptions'!E114</f>
        <v>0</v>
      </c>
      <c r="E114" s="560">
        <f>'Start-Up, Y1, &amp; Assumptions'!F114</f>
        <v>0</v>
      </c>
      <c r="F114" s="560">
        <f>'Start-Up, Y1, &amp; Assumptions'!F114*(1+'Start-Up, Y1, &amp; Assumptions'!J114)</f>
        <v>0</v>
      </c>
      <c r="G114" s="560">
        <f>F114*(1+'Start-Up, Y1, &amp; Assumptions'!K114)</f>
        <v>0</v>
      </c>
      <c r="H114" s="560">
        <f>G114*(1+'Start-Up, Y1, &amp; Assumptions'!L114)</f>
        <v>0</v>
      </c>
      <c r="I114" s="560">
        <f>H114*(1+'Start-Up, Y1, &amp; Assumptions'!M114)</f>
        <v>0</v>
      </c>
      <c r="J114" s="540"/>
      <c r="K114" s="439"/>
      <c r="L114" s="439"/>
      <c r="M114" s="439"/>
      <c r="N114" s="439"/>
      <c r="O114" s="439"/>
      <c r="P114" s="439"/>
      <c r="Q114" s="439"/>
    </row>
    <row r="115" spans="2:17" s="499" customFormat="1" ht="15" customHeight="1" thickBot="1">
      <c r="B115" s="467" t="str">
        <f>'Start-Up, Y1, &amp; Assumptions'!C115</f>
        <v>TOTAL SCHOOL OPERATIONS</v>
      </c>
      <c r="C115" s="473"/>
      <c r="D115" s="550">
        <f t="shared" ref="D115:I115" si="11">SUM(D93:D114)</f>
        <v>0</v>
      </c>
      <c r="E115" s="551">
        <f t="shared" si="11"/>
        <v>0</v>
      </c>
      <c r="F115" s="551">
        <f t="shared" si="11"/>
        <v>0</v>
      </c>
      <c r="G115" s="551">
        <f t="shared" si="11"/>
        <v>0</v>
      </c>
      <c r="H115" s="551">
        <f t="shared" si="11"/>
        <v>0</v>
      </c>
      <c r="I115" s="551">
        <f t="shared" si="11"/>
        <v>0</v>
      </c>
      <c r="J115" s="540"/>
      <c r="K115" s="439"/>
      <c r="L115" s="439"/>
      <c r="M115" s="439"/>
      <c r="N115" s="439"/>
      <c r="O115" s="439"/>
      <c r="P115" s="439"/>
      <c r="Q115" s="439"/>
    </row>
    <row r="116" spans="2:17" s="499" customFormat="1" ht="6" customHeight="1" thickTop="1">
      <c r="B116" s="459"/>
      <c r="C116" s="473"/>
      <c r="D116" s="552"/>
      <c r="E116" s="561"/>
      <c r="F116" s="561"/>
      <c r="G116" s="561"/>
      <c r="H116" s="561"/>
      <c r="I116" s="561"/>
      <c r="J116" s="540"/>
      <c r="K116" s="439"/>
      <c r="L116" s="439"/>
      <c r="M116" s="439"/>
      <c r="N116" s="439"/>
      <c r="O116" s="439"/>
      <c r="P116" s="439"/>
      <c r="Q116" s="439"/>
    </row>
    <row r="117" spans="2:17" s="499" customFormat="1" ht="15" customHeight="1">
      <c r="B117" s="459"/>
      <c r="C117" s="473"/>
      <c r="D117" s="552"/>
      <c r="E117" s="561"/>
      <c r="F117" s="561"/>
      <c r="G117" s="561"/>
      <c r="H117" s="561"/>
      <c r="I117" s="561"/>
      <c r="J117" s="540"/>
      <c r="K117" s="439"/>
      <c r="L117" s="439"/>
      <c r="M117" s="439"/>
      <c r="N117" s="439"/>
      <c r="O117" s="439"/>
      <c r="P117" s="439"/>
      <c r="Q117" s="439"/>
    </row>
    <row r="118" spans="2:17" s="499" customFormat="1" ht="15" customHeight="1">
      <c r="B118" s="459"/>
      <c r="C118" s="473"/>
      <c r="D118" s="552"/>
      <c r="E118" s="534"/>
      <c r="F118" s="534"/>
      <c r="G118" s="534"/>
      <c r="H118" s="534"/>
      <c r="I118" s="534"/>
      <c r="J118" s="439"/>
      <c r="K118" s="439"/>
      <c r="L118" s="439"/>
      <c r="M118" s="439"/>
      <c r="N118" s="439"/>
      <c r="O118" s="439"/>
      <c r="P118" s="439"/>
      <c r="Q118" s="439"/>
    </row>
    <row r="119" spans="2:17" s="499" customFormat="1" ht="15" customHeight="1">
      <c r="B119" s="459"/>
      <c r="C119" s="473"/>
      <c r="D119" s="552"/>
      <c r="E119" s="534"/>
      <c r="F119" s="534"/>
      <c r="G119" s="534"/>
      <c r="H119" s="534"/>
      <c r="I119" s="534"/>
      <c r="J119" s="439"/>
      <c r="K119" s="439"/>
      <c r="L119" s="439"/>
      <c r="M119" s="439"/>
      <c r="N119" s="439"/>
      <c r="O119" s="439"/>
      <c r="P119" s="439"/>
      <c r="Q119" s="439"/>
    </row>
    <row r="120" spans="2:17" s="499" customFormat="1" ht="15" customHeight="1">
      <c r="B120" s="467" t="str">
        <f>'Start-Up, Y1, &amp; Assumptions'!C120</f>
        <v>FACILITY OPERATION &amp; MAINTENANCE</v>
      </c>
      <c r="C120" s="473"/>
      <c r="D120" s="552"/>
      <c r="E120" s="534"/>
      <c r="F120" s="534"/>
      <c r="G120" s="534"/>
      <c r="H120" s="534"/>
      <c r="I120" s="534"/>
      <c r="J120" s="439"/>
      <c r="K120" s="439"/>
      <c r="L120" s="439"/>
      <c r="M120" s="439"/>
      <c r="N120" s="439"/>
      <c r="O120" s="439"/>
      <c r="P120" s="439"/>
      <c r="Q120" s="439"/>
    </row>
    <row r="121" spans="2:17" s="499" customFormat="1" ht="15" customHeight="1">
      <c r="B121" s="459" t="str">
        <f>'Start-Up, Y1, &amp; Assumptions'!C121</f>
        <v>Insurance</v>
      </c>
      <c r="C121" s="473"/>
      <c r="D121" s="557">
        <f>'Start-Up, Y1, &amp; Assumptions'!E121</f>
        <v>0</v>
      </c>
      <c r="E121" s="538">
        <f>'Start-Up, Y1, &amp; Assumptions'!F121</f>
        <v>0</v>
      </c>
      <c r="F121" s="538">
        <f>'Start-Up, Y1, &amp; Assumptions'!$F121*(1+'Start-Up, Y1, &amp; Assumptions'!J121)</f>
        <v>0</v>
      </c>
      <c r="G121" s="538">
        <f>F121*(1+'Start-Up, Y1, &amp; Assumptions'!K121)</f>
        <v>0</v>
      </c>
      <c r="H121" s="538">
        <f>G121*(1+'Start-Up, Y1, &amp; Assumptions'!L121)</f>
        <v>0</v>
      </c>
      <c r="I121" s="538">
        <f>H121*(1+'Start-Up, Y1, &amp; Assumptions'!M121)</f>
        <v>0</v>
      </c>
      <c r="J121" s="540"/>
      <c r="K121" s="439"/>
      <c r="L121" s="439"/>
      <c r="M121" s="439"/>
      <c r="N121" s="439"/>
      <c r="O121" s="439"/>
      <c r="P121" s="439"/>
      <c r="Q121" s="439"/>
    </row>
    <row r="122" spans="2:17" s="499" customFormat="1" ht="15" customHeight="1">
      <c r="B122" s="459" t="str">
        <f>'Start-Up, Y1, &amp; Assumptions'!C122</f>
        <v>Janitorial Services</v>
      </c>
      <c r="C122" s="473"/>
      <c r="D122" s="557">
        <f>'Start-Up, Y1, &amp; Assumptions'!E122</f>
        <v>0</v>
      </c>
      <c r="E122" s="538">
        <f>'Start-Up, Y1, &amp; Assumptions'!F122</f>
        <v>0</v>
      </c>
      <c r="F122" s="538">
        <f>'Start-Up, Y1, &amp; Assumptions'!F122*(1+'Start-Up, Y1, &amp; Assumptions'!J122)</f>
        <v>0</v>
      </c>
      <c r="G122" s="538">
        <f>F122*(1+'Start-Up, Y1, &amp; Assumptions'!K122)</f>
        <v>0</v>
      </c>
      <c r="H122" s="538">
        <f>G122*(1+'Start-Up, Y1, &amp; Assumptions'!L122)</f>
        <v>0</v>
      </c>
      <c r="I122" s="538">
        <f>H122*(1+'Start-Up, Y1, &amp; Assumptions'!M122)</f>
        <v>0</v>
      </c>
      <c r="J122" s="540"/>
      <c r="K122" s="439"/>
      <c r="L122" s="439"/>
      <c r="M122" s="439"/>
      <c r="N122" s="439"/>
      <c r="O122" s="439"/>
      <c r="P122" s="439"/>
      <c r="Q122" s="439"/>
    </row>
    <row r="123" spans="2:17" s="499" customFormat="1" ht="15" customHeight="1">
      <c r="B123" s="459" t="str">
        <f>'Start-Up, Y1, &amp; Assumptions'!C123</f>
        <v>Building and Land Rent / Lease</v>
      </c>
      <c r="C123" s="473"/>
      <c r="D123" s="557">
        <f>'Start-Up, Y1, &amp; Assumptions'!E123</f>
        <v>0</v>
      </c>
      <c r="E123" s="538">
        <f>'Start-Up, Y1, &amp; Assumptions'!F123</f>
        <v>0</v>
      </c>
      <c r="F123" s="538">
        <f>'Start-Up, Y1, &amp; Assumptions'!F123*(1+'Start-Up, Y1, &amp; Assumptions'!J123)</f>
        <v>0</v>
      </c>
      <c r="G123" s="538">
        <f>F123*(1+'Start-Up, Y1, &amp; Assumptions'!K123)</f>
        <v>0</v>
      </c>
      <c r="H123" s="538">
        <f>G123*(1+'Start-Up, Y1, &amp; Assumptions'!L123)</f>
        <v>0</v>
      </c>
      <c r="I123" s="538">
        <f>H123*(1+'Start-Up, Y1, &amp; Assumptions'!M123)</f>
        <v>0</v>
      </c>
      <c r="J123" s="540"/>
      <c r="K123" s="439"/>
      <c r="L123" s="439"/>
      <c r="M123" s="439"/>
      <c r="N123" s="439"/>
      <c r="O123" s="439"/>
      <c r="P123" s="439"/>
      <c r="Q123" s="439"/>
    </row>
    <row r="124" spans="2:17" s="499" customFormat="1" ht="15" customHeight="1">
      <c r="B124" s="459" t="str">
        <f>'Start-Up, Y1, &amp; Assumptions'!C124</f>
        <v xml:space="preserve">Repairs &amp; Maintenance </v>
      </c>
      <c r="C124" s="473"/>
      <c r="D124" s="557">
        <f>'Start-Up, Y1, &amp; Assumptions'!E124</f>
        <v>0</v>
      </c>
      <c r="E124" s="538">
        <f>'Start-Up, Y1, &amp; Assumptions'!F124</f>
        <v>0</v>
      </c>
      <c r="F124" s="538">
        <f>'Start-Up, Y1, &amp; Assumptions'!F124*(1+'Start-Up, Y1, &amp; Assumptions'!J124)</f>
        <v>0</v>
      </c>
      <c r="G124" s="538">
        <f>F124*(1+'Start-Up, Y1, &amp; Assumptions'!K124)</f>
        <v>0</v>
      </c>
      <c r="H124" s="538">
        <f>G124*(1+'Start-Up, Y1, &amp; Assumptions'!L124)</f>
        <v>0</v>
      </c>
      <c r="I124" s="538">
        <f>H124*(1+'Start-Up, Y1, &amp; Assumptions'!M124)</f>
        <v>0</v>
      </c>
      <c r="J124" s="540"/>
      <c r="K124" s="439"/>
      <c r="L124" s="439"/>
      <c r="M124" s="439"/>
      <c r="N124" s="439"/>
      <c r="O124" s="439"/>
      <c r="P124" s="439"/>
      <c r="Q124" s="439"/>
    </row>
    <row r="125" spans="2:17" s="499" customFormat="1" ht="15" customHeight="1">
      <c r="B125" s="459" t="str">
        <f>'Start-Up, Y1, &amp; Assumptions'!C125</f>
        <v>Security Services</v>
      </c>
      <c r="C125" s="473"/>
      <c r="D125" s="557">
        <f>'Start-Up, Y1, &amp; Assumptions'!E125</f>
        <v>0</v>
      </c>
      <c r="E125" s="538">
        <f>'Start-Up, Y1, &amp; Assumptions'!F125</f>
        <v>0</v>
      </c>
      <c r="F125" s="538">
        <f>'Start-Up, Y1, &amp; Assumptions'!F125*(1+'Start-Up, Y1, &amp; Assumptions'!J125)</f>
        <v>0</v>
      </c>
      <c r="G125" s="538">
        <f>F125*(1+'Start-Up, Y1, &amp; Assumptions'!K125)</f>
        <v>0</v>
      </c>
      <c r="H125" s="538">
        <f>G125*(1+'Start-Up, Y1, &amp; Assumptions'!L125)</f>
        <v>0</v>
      </c>
      <c r="I125" s="538">
        <f>H125*(1+'Start-Up, Y1, &amp; Assumptions'!M125)</f>
        <v>0</v>
      </c>
      <c r="J125" s="540"/>
      <c r="K125" s="439"/>
      <c r="L125" s="439"/>
      <c r="M125" s="439"/>
      <c r="N125" s="439"/>
      <c r="O125" s="439"/>
      <c r="P125" s="439"/>
      <c r="Q125" s="439"/>
    </row>
    <row r="126" spans="2:17" s="499" customFormat="1" ht="15" customHeight="1">
      <c r="B126" s="459" t="str">
        <f>'Start-Up, Y1, &amp; Assumptions'!C126</f>
        <v>Utilities</v>
      </c>
      <c r="C126" s="473"/>
      <c r="D126" s="557">
        <f>'Start-Up, Y1, &amp; Assumptions'!E126</f>
        <v>0</v>
      </c>
      <c r="E126" s="538">
        <f>'Start-Up, Y1, &amp; Assumptions'!F126</f>
        <v>0</v>
      </c>
      <c r="F126" s="538">
        <f>'Start-Up, Y1, &amp; Assumptions'!F126*(1+'Start-Up, Y1, &amp; Assumptions'!J126)</f>
        <v>0</v>
      </c>
      <c r="G126" s="538">
        <f>F126*(1+'Start-Up, Y1, &amp; Assumptions'!K126)</f>
        <v>0</v>
      </c>
      <c r="H126" s="538">
        <f>G126*(1+'Start-Up, Y1, &amp; Assumptions'!L126)</f>
        <v>0</v>
      </c>
      <c r="I126" s="538">
        <f>H126*(1+'Start-Up, Y1, &amp; Assumptions'!M126)</f>
        <v>0</v>
      </c>
      <c r="J126" s="540"/>
      <c r="K126" s="439"/>
      <c r="L126" s="439"/>
      <c r="M126" s="439"/>
      <c r="N126" s="439"/>
      <c r="O126" s="439"/>
      <c r="P126" s="439"/>
      <c r="Q126" s="439"/>
    </row>
    <row r="127" spans="2:17" s="499" customFormat="1" ht="15" customHeight="1">
      <c r="B127" s="459" t="str">
        <f>'Start-Up, Y1, &amp; Assumptions'!C127</f>
        <v>Internet</v>
      </c>
      <c r="C127" s="473"/>
      <c r="D127" s="557">
        <f>'Start-Up, Y1, &amp; Assumptions'!E127</f>
        <v>0</v>
      </c>
      <c r="E127" s="538">
        <f>'Start-Up, Y1, &amp; Assumptions'!F127</f>
        <v>0</v>
      </c>
      <c r="F127" s="538">
        <f>'Start-Up, Y1, &amp; Assumptions'!F127*(1+'Start-Up, Y1, &amp; Assumptions'!J127)</f>
        <v>0</v>
      </c>
      <c r="G127" s="538">
        <f>F127*(1+'Start-Up, Y1, &amp; Assumptions'!K127)</f>
        <v>0</v>
      </c>
      <c r="H127" s="538">
        <f>G127*(1+'Start-Up, Y1, &amp; Assumptions'!L127)</f>
        <v>0</v>
      </c>
      <c r="I127" s="538">
        <f>H127*(1+'Start-Up, Y1, &amp; Assumptions'!M127)</f>
        <v>0</v>
      </c>
      <c r="J127" s="540"/>
      <c r="K127" s="439"/>
      <c r="L127" s="439"/>
      <c r="M127" s="439"/>
      <c r="N127" s="439"/>
      <c r="O127" s="439"/>
      <c r="P127" s="439"/>
      <c r="Q127" s="439"/>
    </row>
    <row r="128" spans="2:17" s="499" customFormat="1" ht="15" customHeight="1">
      <c r="B128" s="558" t="str">
        <f>'Start-Up, Y1, &amp; Assumptions'!C128</f>
        <v>Custom Facilities Operations #1</v>
      </c>
      <c r="C128" s="473"/>
      <c r="D128" s="557">
        <f>'Start-Up, Y1, &amp; Assumptions'!E128</f>
        <v>0</v>
      </c>
      <c r="E128" s="538">
        <f>'Start-Up, Y1, &amp; Assumptions'!F128</f>
        <v>0</v>
      </c>
      <c r="F128" s="538">
        <f>'Start-Up, Y1, &amp; Assumptions'!F128*(1+'Start-Up, Y1, &amp; Assumptions'!J128)</f>
        <v>0</v>
      </c>
      <c r="G128" s="538">
        <f>F128*(1+'Start-Up, Y1, &amp; Assumptions'!K128)</f>
        <v>0</v>
      </c>
      <c r="H128" s="538">
        <f>G128*(1+'Start-Up, Y1, &amp; Assumptions'!L128)</f>
        <v>0</v>
      </c>
      <c r="I128" s="538">
        <f>H128*(1+'Start-Up, Y1, &amp; Assumptions'!M128)</f>
        <v>0</v>
      </c>
      <c r="J128" s="540"/>
      <c r="K128" s="439"/>
      <c r="L128" s="439"/>
      <c r="M128" s="439"/>
      <c r="N128" s="439"/>
      <c r="O128" s="439"/>
      <c r="P128" s="439"/>
      <c r="Q128" s="439"/>
    </row>
    <row r="129" spans="2:17" s="499" customFormat="1" ht="15" customHeight="1" thickBot="1">
      <c r="B129" s="558" t="str">
        <f>'Start-Up, Y1, &amp; Assumptions'!C129</f>
        <v>Custom Facilities Operations #2</v>
      </c>
      <c r="C129" s="473"/>
      <c r="D129" s="482">
        <f>'Start-Up, Y1, &amp; Assumptions'!E129</f>
        <v>0</v>
      </c>
      <c r="E129" s="560">
        <f>'Start-Up, Y1, &amp; Assumptions'!F129</f>
        <v>0</v>
      </c>
      <c r="F129" s="560">
        <f>'Start-Up, Y1, &amp; Assumptions'!F129*(1+'Start-Up, Y1, &amp; Assumptions'!J129)</f>
        <v>0</v>
      </c>
      <c r="G129" s="560">
        <f>F129*(1+'Start-Up, Y1, &amp; Assumptions'!K129)</f>
        <v>0</v>
      </c>
      <c r="H129" s="560">
        <f>G129*(1+'Start-Up, Y1, &amp; Assumptions'!L129)</f>
        <v>0</v>
      </c>
      <c r="I129" s="560">
        <f>H129*(1+'Start-Up, Y1, &amp; Assumptions'!M129)</f>
        <v>0</v>
      </c>
      <c r="J129" s="540"/>
      <c r="K129" s="439"/>
      <c r="L129" s="439"/>
      <c r="M129" s="439"/>
      <c r="N129" s="439"/>
      <c r="O129" s="439"/>
      <c r="P129" s="439"/>
      <c r="Q129" s="439"/>
    </row>
    <row r="130" spans="2:17" s="499" customFormat="1" ht="15" customHeight="1" thickBot="1">
      <c r="B130" s="467" t="str">
        <f>'Start-Up, Y1, &amp; Assumptions'!C130</f>
        <v>TOTAL FACILITY OPERATION &amp; MAINTENANCE</v>
      </c>
      <c r="C130" s="473"/>
      <c r="D130" s="550">
        <f t="shared" ref="D130:I130" si="12">SUM(D121:D129)</f>
        <v>0</v>
      </c>
      <c r="E130" s="551">
        <f t="shared" si="12"/>
        <v>0</v>
      </c>
      <c r="F130" s="551">
        <f t="shared" si="12"/>
        <v>0</v>
      </c>
      <c r="G130" s="551">
        <f t="shared" si="12"/>
        <v>0</v>
      </c>
      <c r="H130" s="551">
        <f t="shared" si="12"/>
        <v>0</v>
      </c>
      <c r="I130" s="551">
        <f t="shared" si="12"/>
        <v>0</v>
      </c>
      <c r="J130" s="540"/>
      <c r="K130" s="439"/>
      <c r="L130" s="439"/>
      <c r="M130" s="439"/>
      <c r="N130" s="439"/>
      <c r="O130" s="439"/>
      <c r="P130" s="439"/>
      <c r="Q130" s="439"/>
    </row>
    <row r="131" spans="2:17" s="499" customFormat="1" ht="6" customHeight="1" thickTop="1">
      <c r="B131" s="467"/>
      <c r="C131" s="473"/>
      <c r="D131" s="555"/>
      <c r="E131" s="543"/>
      <c r="F131" s="543"/>
      <c r="G131" s="543"/>
      <c r="H131" s="543"/>
      <c r="I131" s="543"/>
      <c r="J131" s="540"/>
      <c r="K131" s="439"/>
      <c r="L131" s="439"/>
      <c r="M131" s="439"/>
      <c r="N131" s="439"/>
      <c r="O131" s="439"/>
      <c r="P131" s="439"/>
      <c r="Q131" s="439"/>
    </row>
    <row r="132" spans="2:17" s="499" customFormat="1" ht="15" customHeight="1">
      <c r="B132" s="467" t="str">
        <f>'Start-Up, Y1, &amp; Assumptions'!C132</f>
        <v>RESERVES / CONTIGENCIES</v>
      </c>
      <c r="C132" s="473"/>
      <c r="D132" s="557">
        <f>'Start-Up, Y1, &amp; Assumptions'!E132</f>
        <v>0</v>
      </c>
      <c r="E132" s="538">
        <f>'Start-Up, Y1, &amp; Assumptions'!F132</f>
        <v>0</v>
      </c>
      <c r="F132" s="538">
        <f>'Start-Up, Y1, &amp; Assumptions'!F132*(1+'Start-Up, Y1, &amp; Assumptions'!J132)</f>
        <v>0</v>
      </c>
      <c r="G132" s="538">
        <f>F132*(1+'Start-Up, Y1, &amp; Assumptions'!K132)</f>
        <v>0</v>
      </c>
      <c r="H132" s="538">
        <f>G132*(1+'Start-Up, Y1, &amp; Assumptions'!L132)</f>
        <v>0</v>
      </c>
      <c r="I132" s="538">
        <f>H132*(1+'Start-Up, Y1, &amp; Assumptions'!M132)</f>
        <v>0</v>
      </c>
      <c r="J132" s="540"/>
      <c r="K132" s="439"/>
      <c r="L132" s="439"/>
      <c r="M132" s="439"/>
      <c r="N132" s="439"/>
      <c r="O132" s="439"/>
      <c r="P132" s="439"/>
      <c r="Q132" s="439"/>
    </row>
    <row r="133" spans="2:17" s="499" customFormat="1" ht="6" customHeight="1">
      <c r="B133" s="467"/>
      <c r="C133" s="473"/>
      <c r="D133" s="555"/>
      <c r="E133" s="562"/>
      <c r="F133" s="562"/>
      <c r="G133" s="562"/>
      <c r="H133" s="562"/>
      <c r="I133" s="562"/>
      <c r="J133" s="540"/>
      <c r="K133" s="439"/>
      <c r="L133" s="439"/>
      <c r="M133" s="439"/>
      <c r="N133" s="439"/>
      <c r="O133" s="439"/>
      <c r="P133" s="439"/>
      <c r="Q133" s="439"/>
    </row>
    <row r="134" spans="2:17" s="499" customFormat="1" ht="15" customHeight="1" thickBot="1">
      <c r="B134" s="467" t="str">
        <f>'Start-Up, Y1, &amp; Assumptions'!C134</f>
        <v>TOTAL EXPENSES</v>
      </c>
      <c r="C134" s="473"/>
      <c r="D134" s="544">
        <f t="shared" ref="D134:I134" si="13">SUM(D73+D88+D115+D130+D132)</f>
        <v>0</v>
      </c>
      <c r="E134" s="556">
        <f t="shared" si="13"/>
        <v>0</v>
      </c>
      <c r="F134" s="556">
        <f t="shared" si="13"/>
        <v>0</v>
      </c>
      <c r="G134" s="556">
        <f t="shared" si="13"/>
        <v>0</v>
      </c>
      <c r="H134" s="556">
        <f t="shared" si="13"/>
        <v>0</v>
      </c>
      <c r="I134" s="556">
        <f t="shared" si="13"/>
        <v>0</v>
      </c>
      <c r="J134" s="540"/>
      <c r="K134" s="439"/>
      <c r="L134" s="439"/>
      <c r="M134" s="439"/>
      <c r="N134" s="439"/>
      <c r="O134" s="439"/>
      <c r="P134" s="439"/>
      <c r="Q134" s="439"/>
    </row>
    <row r="135" spans="2:17" s="499" customFormat="1" ht="15" customHeight="1" thickTop="1">
      <c r="B135" s="467"/>
      <c r="C135" s="473"/>
      <c r="D135" s="563"/>
      <c r="E135" s="564"/>
      <c r="F135" s="564"/>
      <c r="G135" s="564"/>
      <c r="H135" s="564"/>
      <c r="I135" s="564"/>
      <c r="J135" s="565"/>
      <c r="K135" s="439"/>
      <c r="L135" s="439"/>
      <c r="M135" s="439"/>
      <c r="N135" s="439"/>
      <c r="O135" s="439"/>
      <c r="P135" s="439"/>
      <c r="Q135" s="439"/>
    </row>
    <row r="136" spans="2:17" s="499" customFormat="1" ht="15" customHeight="1" thickBot="1">
      <c r="B136" s="467" t="str">
        <f>'Start-Up, Y1, &amp; Assumptions'!C136</f>
        <v>NET OPERATING INCOME (before Depreciation)</v>
      </c>
      <c r="C136" s="559"/>
      <c r="D136" s="544">
        <f t="shared" ref="D136:I136" si="14">D23-D134</f>
        <v>0</v>
      </c>
      <c r="E136" s="556">
        <f t="shared" si="14"/>
        <v>0</v>
      </c>
      <c r="F136" s="556">
        <f t="shared" si="14"/>
        <v>0</v>
      </c>
      <c r="G136" s="556">
        <f t="shared" si="14"/>
        <v>0</v>
      </c>
      <c r="H136" s="556">
        <f t="shared" si="14"/>
        <v>0</v>
      </c>
      <c r="I136" s="556">
        <f t="shared" si="14"/>
        <v>0</v>
      </c>
      <c r="J136" s="540"/>
      <c r="K136" s="439"/>
      <c r="L136" s="439"/>
      <c r="M136" s="439"/>
      <c r="N136" s="439"/>
      <c r="O136" s="439"/>
      <c r="P136" s="439"/>
      <c r="Q136" s="439"/>
    </row>
    <row r="137" spans="2:17" s="499" customFormat="1" ht="6" customHeight="1" thickTop="1">
      <c r="B137" s="467"/>
      <c r="C137" s="473"/>
      <c r="D137" s="555"/>
      <c r="E137" s="543"/>
      <c r="F137" s="543"/>
      <c r="G137" s="543"/>
      <c r="H137" s="543"/>
      <c r="I137" s="543"/>
      <c r="J137" s="540"/>
      <c r="K137" s="439"/>
      <c r="L137" s="439"/>
      <c r="M137" s="439"/>
      <c r="N137" s="439"/>
      <c r="O137" s="439"/>
      <c r="P137" s="439"/>
      <c r="Q137" s="439"/>
    </row>
    <row r="138" spans="2:17" s="499" customFormat="1" ht="15" customHeight="1">
      <c r="B138" s="467" t="str">
        <f>'Start-Up, Y1, &amp; Assumptions'!C138</f>
        <v>DEPRECIATION &amp; AMORTIZATION</v>
      </c>
      <c r="C138" s="473"/>
      <c r="D138" s="557">
        <f>'Start-Up, Y1, &amp; Assumptions'!E138</f>
        <v>0</v>
      </c>
      <c r="E138" s="538">
        <f>'Start-Up, Y1, &amp; Assumptions'!F138</f>
        <v>0</v>
      </c>
      <c r="F138" s="538">
        <f>'Start-Up, Y1, &amp; Assumptions'!F138*(1+'Start-Up, Y1, &amp; Assumptions'!J138)</f>
        <v>0</v>
      </c>
      <c r="G138" s="538">
        <f>F138*(1+'Start-Up, Y1, &amp; Assumptions'!K138)</f>
        <v>0</v>
      </c>
      <c r="H138" s="538">
        <f>G138*(1+'Start-Up, Y1, &amp; Assumptions'!L138)</f>
        <v>0</v>
      </c>
      <c r="I138" s="538">
        <f>H138*(1+'Start-Up, Y1, &amp; Assumptions'!M138)</f>
        <v>0</v>
      </c>
      <c r="J138" s="540"/>
      <c r="K138" s="439"/>
      <c r="L138" s="439"/>
      <c r="M138" s="439"/>
      <c r="N138" s="439"/>
      <c r="O138" s="439"/>
      <c r="P138" s="439"/>
      <c r="Q138" s="439"/>
    </row>
    <row r="139" spans="2:17" s="499" customFormat="1" ht="6" customHeight="1">
      <c r="B139" s="467"/>
      <c r="C139" s="473"/>
      <c r="D139" s="555"/>
      <c r="E139" s="543"/>
      <c r="F139" s="543"/>
      <c r="G139" s="543"/>
      <c r="H139" s="543"/>
      <c r="I139" s="543"/>
      <c r="J139" s="540"/>
      <c r="K139" s="439"/>
      <c r="L139" s="439"/>
      <c r="M139" s="439"/>
      <c r="N139" s="439"/>
      <c r="O139" s="439"/>
      <c r="P139" s="439"/>
      <c r="Q139" s="439"/>
    </row>
    <row r="140" spans="2:17" s="499" customFormat="1" ht="15" customHeight="1" thickBot="1">
      <c r="B140" s="467" t="str">
        <f>'Start-Up, Y1, &amp; Assumptions'!C140</f>
        <v>NET OPERATING INCOME (including Depreciation)</v>
      </c>
      <c r="C140" s="473"/>
      <c r="D140" s="544">
        <f t="shared" ref="D140:I140" si="15">D136-D138</f>
        <v>0</v>
      </c>
      <c r="E140" s="556">
        <f t="shared" si="15"/>
        <v>0</v>
      </c>
      <c r="F140" s="556">
        <f t="shared" si="15"/>
        <v>0</v>
      </c>
      <c r="G140" s="556">
        <f t="shared" si="15"/>
        <v>0</v>
      </c>
      <c r="H140" s="556">
        <f t="shared" si="15"/>
        <v>0</v>
      </c>
      <c r="I140" s="556">
        <f t="shared" si="15"/>
        <v>0</v>
      </c>
      <c r="J140" s="540"/>
      <c r="K140" s="439"/>
      <c r="L140" s="439"/>
      <c r="M140" s="439"/>
      <c r="N140" s="439"/>
      <c r="O140" s="439"/>
      <c r="P140" s="439"/>
      <c r="Q140" s="439"/>
    </row>
    <row r="141" spans="2:17" s="499" customFormat="1" ht="15" customHeight="1" thickTop="1">
      <c r="B141" s="467"/>
      <c r="C141" s="498"/>
      <c r="D141" s="498"/>
      <c r="E141" s="543"/>
      <c r="F141" s="543"/>
      <c r="G141" s="543"/>
      <c r="H141" s="543"/>
      <c r="I141" s="543"/>
      <c r="J141" s="540"/>
      <c r="K141" s="439"/>
      <c r="L141" s="439"/>
      <c r="M141" s="439"/>
      <c r="N141" s="439"/>
      <c r="O141" s="439"/>
      <c r="P141" s="439"/>
      <c r="Q141" s="439"/>
    </row>
  </sheetData>
  <sheetProtection algorithmName="SHA-512" hashValue="uZPgb6u6QRd0HzwBQV8SZny+inlWg3J5XEc7u1WlrnFZo63xECgiugFG/yoZy2J+UXiTUrsoQ1f3Vd052TpFQA==" saltValue="BL5TLZAs7rslNNSKFfkkaQ==" spinCount="100000" sheet="1" objects="1" scenarios="1" selectLockedCells="1" selectUnlockedCells="1"/>
  <mergeCells count="2">
    <mergeCell ref="B4:I4"/>
    <mergeCell ref="B5:I5"/>
  </mergeCells>
  <conditionalFormatting sqref="E133:I133 E37:I44 E48:I52 E116:I117 E77:I87 E132 D58:I70 D27:I33">
    <cfRule type="expression" dxfId="9" priority="14">
      <formula>#REF!=3</formula>
    </cfRule>
  </conditionalFormatting>
  <conditionalFormatting sqref="E93:I114">
    <cfRule type="expression" dxfId="8" priority="9">
      <formula>#REF!=3</formula>
    </cfRule>
  </conditionalFormatting>
  <conditionalFormatting sqref="E121:I129">
    <cfRule type="expression" dxfId="7" priority="8">
      <formula>#REF!=3</formula>
    </cfRule>
  </conditionalFormatting>
  <conditionalFormatting sqref="F132:I132">
    <cfRule type="expression" dxfId="6" priority="7">
      <formula>#REF!=3</formula>
    </cfRule>
  </conditionalFormatting>
  <conditionalFormatting sqref="E19:I20">
    <cfRule type="expression" dxfId="5" priority="5">
      <formula>#REF!=3</formula>
    </cfRule>
  </conditionalFormatting>
  <conditionalFormatting sqref="E21:I21">
    <cfRule type="expression" dxfId="4" priority="6">
      <formula>#REF!=3</formula>
    </cfRule>
  </conditionalFormatting>
  <conditionalFormatting sqref="D37:D44">
    <cfRule type="expression" dxfId="3" priority="4">
      <formula>#REF!=3</formula>
    </cfRule>
  </conditionalFormatting>
  <conditionalFormatting sqref="D48:D52">
    <cfRule type="expression" dxfId="2" priority="3">
      <formula>#REF!=3</formula>
    </cfRule>
  </conditionalFormatting>
  <conditionalFormatting sqref="E138">
    <cfRule type="expression" dxfId="1" priority="2">
      <formula>#REF!=3</formula>
    </cfRule>
  </conditionalFormatting>
  <conditionalFormatting sqref="F138:I138">
    <cfRule type="expression" dxfId="0" priority="1">
      <formula>#REF!=3</formula>
    </cfRule>
  </conditionalFormatting>
  <pageMargins left="0.25" right="0.25" top="0.75" bottom="0.5" header="0.3" footer="0.3"/>
  <pageSetup scale="62" orientation="landscape" horizontalDpi="300" verticalDpi="300" r:id="rId1"/>
  <headerFooter>
    <oddFooter>Page &amp;P of &amp;N</oddFooter>
  </headerFooter>
  <rowBreaks count="2" manualBreakCount="2">
    <brk id="56" max="9" man="1"/>
    <brk id="90" max="9" man="1"/>
  </rowBreaks>
  <ignoredErrors>
    <ignoredError sqref="D34:D36 D93:I103 D136:D140 D115:D134 D71:D91 D45:D47 D53:D57 D92" unlocked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O44"/>
  <sheetViews>
    <sheetView showGridLines="0" workbookViewId="0">
      <selection sqref="A1:XFD1048576"/>
    </sheetView>
  </sheetViews>
  <sheetFormatPr defaultColWidth="8.85546875" defaultRowHeight="15"/>
  <cols>
    <col min="1" max="1" width="2" style="566" customWidth="1"/>
    <col min="2" max="2" width="63.28515625" style="566" customWidth="1"/>
    <col min="3" max="3" width="1" style="566" customWidth="1"/>
    <col min="4" max="4" width="15.7109375" style="566" customWidth="1"/>
    <col min="5" max="9" width="17" style="566" bestFit="1" customWidth="1"/>
    <col min="10" max="10" width="2.7109375" style="566" customWidth="1"/>
    <col min="11" max="11" width="6.28515625" style="566" customWidth="1"/>
    <col min="12" max="16384" width="8.85546875" style="566"/>
  </cols>
  <sheetData>
    <row r="1" spans="1:15">
      <c r="B1" s="567"/>
      <c r="C1" s="567"/>
      <c r="D1" s="567"/>
      <c r="E1" s="567"/>
      <c r="F1" s="567"/>
      <c r="G1" s="567"/>
      <c r="H1" s="567"/>
      <c r="I1" s="567"/>
      <c r="J1" s="567"/>
    </row>
    <row r="2" spans="1:15">
      <c r="A2" s="567"/>
      <c r="B2" s="497">
        <f ca="1">NOW()</f>
        <v>43735.637566319441</v>
      </c>
      <c r="C2" s="567"/>
      <c r="D2" s="567"/>
      <c r="E2" s="567"/>
      <c r="F2" s="567"/>
      <c r="G2" s="567"/>
      <c r="H2" s="567"/>
      <c r="I2" s="567"/>
      <c r="J2" s="567"/>
    </row>
    <row r="3" spans="1:15" ht="6" customHeight="1" thickBot="1">
      <c r="A3" s="567"/>
      <c r="B3" s="715"/>
      <c r="C3" s="715"/>
      <c r="D3" s="715"/>
      <c r="E3" s="715"/>
      <c r="F3" s="715"/>
      <c r="G3" s="715"/>
      <c r="H3" s="715"/>
      <c r="I3" s="715"/>
      <c r="J3" s="567"/>
    </row>
    <row r="4" spans="1:15" ht="22.5">
      <c r="A4" s="567"/>
      <c r="B4" s="716" t="str">
        <f>X_School_Name</f>
        <v>Proposed Charter School Name</v>
      </c>
      <c r="C4" s="717"/>
      <c r="D4" s="717"/>
      <c r="E4" s="717"/>
      <c r="F4" s="717"/>
      <c r="G4" s="717"/>
      <c r="H4" s="717"/>
      <c r="I4" s="718"/>
      <c r="J4" s="567"/>
    </row>
    <row r="5" spans="1:15" ht="21.75" thickBot="1">
      <c r="A5" s="567"/>
      <c r="B5" s="719" t="s">
        <v>971</v>
      </c>
      <c r="C5" s="720"/>
      <c r="D5" s="720"/>
      <c r="E5" s="720"/>
      <c r="F5" s="720"/>
      <c r="G5" s="720"/>
      <c r="H5" s="720"/>
      <c r="I5" s="721"/>
      <c r="J5" s="567"/>
    </row>
    <row r="6" spans="1:15" ht="21">
      <c r="A6" s="567"/>
      <c r="B6" s="568"/>
      <c r="C6" s="568"/>
      <c r="D6" s="568"/>
      <c r="E6" s="568"/>
      <c r="F6" s="568"/>
      <c r="G6" s="568"/>
      <c r="H6" s="568"/>
      <c r="I6" s="568"/>
      <c r="J6" s="286"/>
      <c r="K6" s="286"/>
      <c r="L6" s="286"/>
      <c r="M6" s="286"/>
      <c r="N6" s="286"/>
      <c r="O6" s="286"/>
    </row>
    <row r="7" spans="1:15">
      <c r="A7" s="567"/>
      <c r="B7" s="569"/>
      <c r="C7" s="570"/>
      <c r="D7" s="570"/>
      <c r="E7" s="570"/>
      <c r="F7" s="570"/>
      <c r="G7" s="570"/>
      <c r="H7" s="570"/>
      <c r="I7" s="570"/>
      <c r="J7" s="286"/>
      <c r="K7" s="286"/>
      <c r="L7" s="286"/>
      <c r="M7" s="286"/>
      <c r="N7" s="286"/>
      <c r="O7" s="286"/>
    </row>
    <row r="8" spans="1:15" s="575" customFormat="1" ht="37.5">
      <c r="A8" s="571"/>
      <c r="B8" s="571"/>
      <c r="C8" s="571"/>
      <c r="D8" s="572" t="s">
        <v>996</v>
      </c>
      <c r="E8" s="573" t="s">
        <v>847</v>
      </c>
      <c r="F8" s="573" t="s">
        <v>848</v>
      </c>
      <c r="G8" s="573" t="s">
        <v>849</v>
      </c>
      <c r="H8" s="573" t="s">
        <v>850</v>
      </c>
      <c r="I8" s="574" t="s">
        <v>851</v>
      </c>
      <c r="J8" s="571"/>
      <c r="L8" s="566"/>
    </row>
    <row r="9" spans="1:15" ht="15.75">
      <c r="A9" s="567"/>
      <c r="B9" s="567"/>
      <c r="C9" s="567"/>
      <c r="D9" s="576">
        <f>'School Info'!D11</f>
        <v>0</v>
      </c>
      <c r="E9" s="576">
        <f>'School Info'!D12</f>
        <v>0</v>
      </c>
      <c r="F9" s="576">
        <f>E9+1</f>
        <v>1</v>
      </c>
      <c r="G9" s="576">
        <f>F9+1</f>
        <v>2</v>
      </c>
      <c r="H9" s="576">
        <f>G9+1</f>
        <v>3</v>
      </c>
      <c r="I9" s="577">
        <f>H9+1</f>
        <v>4</v>
      </c>
      <c r="J9" s="567"/>
    </row>
    <row r="10" spans="1:15" ht="4.9000000000000004" customHeight="1">
      <c r="A10" s="567"/>
      <c r="B10" s="567"/>
      <c r="C10" s="567"/>
      <c r="D10" s="567"/>
      <c r="E10" s="567"/>
      <c r="F10" s="567"/>
      <c r="G10" s="567"/>
      <c r="H10" s="567"/>
      <c r="I10" s="567"/>
      <c r="J10" s="567"/>
    </row>
    <row r="11" spans="1:15">
      <c r="A11" s="567"/>
      <c r="B11" s="578" t="s">
        <v>876</v>
      </c>
      <c r="C11" s="567"/>
      <c r="D11" s="567"/>
      <c r="E11" s="567"/>
      <c r="F11" s="567"/>
      <c r="G11" s="567"/>
      <c r="H11" s="567"/>
      <c r="I11" s="567"/>
      <c r="J11" s="567"/>
    </row>
    <row r="12" spans="1:15">
      <c r="A12" s="567"/>
      <c r="B12" s="579" t="s">
        <v>959</v>
      </c>
      <c r="C12" s="567"/>
      <c r="D12" s="580"/>
      <c r="E12" s="581">
        <f>Budget!E19</f>
        <v>0</v>
      </c>
      <c r="F12" s="581">
        <f>Budget!F19</f>
        <v>0</v>
      </c>
      <c r="G12" s="581">
        <f>Budget!G19</f>
        <v>0</v>
      </c>
      <c r="H12" s="581">
        <f>Budget!H19</f>
        <v>0</v>
      </c>
      <c r="I12" s="581">
        <f>Budget!I19</f>
        <v>0</v>
      </c>
      <c r="J12" s="567"/>
    </row>
    <row r="13" spans="1:15">
      <c r="A13" s="567"/>
      <c r="B13" s="579" t="s">
        <v>960</v>
      </c>
      <c r="C13" s="567"/>
      <c r="D13" s="580"/>
      <c r="E13" s="581">
        <f>Budget!E20</f>
        <v>0</v>
      </c>
      <c r="F13" s="581">
        <f>Budget!F20</f>
        <v>0</v>
      </c>
      <c r="G13" s="581">
        <f>Budget!G20</f>
        <v>0</v>
      </c>
      <c r="H13" s="581">
        <f>Budget!H20</f>
        <v>0</v>
      </c>
      <c r="I13" s="581">
        <f>Budget!I20</f>
        <v>0</v>
      </c>
      <c r="J13" s="567"/>
    </row>
    <row r="14" spans="1:15" ht="15.75" thickBot="1">
      <c r="A14" s="567"/>
      <c r="B14" s="579" t="s">
        <v>961</v>
      </c>
      <c r="C14" s="567"/>
      <c r="D14" s="582">
        <f>Budget!D21</f>
        <v>0</v>
      </c>
      <c r="E14" s="582">
        <f>Budget!E21</f>
        <v>0</v>
      </c>
      <c r="F14" s="582">
        <f>Budget!F21</f>
        <v>0</v>
      </c>
      <c r="G14" s="582">
        <f>Budget!G21</f>
        <v>0</v>
      </c>
      <c r="H14" s="582">
        <f>Budget!H21</f>
        <v>0</v>
      </c>
      <c r="I14" s="582">
        <f>Budget!I21</f>
        <v>0</v>
      </c>
      <c r="J14" s="567"/>
    </row>
    <row r="15" spans="1:15" ht="15.75" thickBot="1">
      <c r="A15" s="567"/>
      <c r="B15" s="578" t="s">
        <v>951</v>
      </c>
      <c r="C15" s="567"/>
      <c r="D15" s="550">
        <f>Budget!D23</f>
        <v>0</v>
      </c>
      <c r="E15" s="551">
        <f>Budget!E23</f>
        <v>0</v>
      </c>
      <c r="F15" s="551">
        <f>Budget!F23</f>
        <v>0</v>
      </c>
      <c r="G15" s="551">
        <f>Budget!G23</f>
        <v>0</v>
      </c>
      <c r="H15" s="551">
        <f>Budget!H23</f>
        <v>0</v>
      </c>
      <c r="I15" s="551">
        <f>Budget!I23</f>
        <v>0</v>
      </c>
      <c r="J15" s="567"/>
    </row>
    <row r="16" spans="1:15" ht="6" customHeight="1" thickTop="1">
      <c r="A16" s="567"/>
      <c r="B16" s="567"/>
      <c r="C16" s="567"/>
      <c r="D16" s="583"/>
      <c r="E16" s="583"/>
      <c r="F16" s="583"/>
      <c r="G16" s="583"/>
      <c r="H16" s="583"/>
      <c r="I16" s="583"/>
      <c r="J16" s="567"/>
    </row>
    <row r="17" spans="1:10">
      <c r="A17" s="567"/>
      <c r="B17" s="578" t="s">
        <v>877</v>
      </c>
      <c r="C17" s="567"/>
      <c r="D17" s="584"/>
      <c r="E17" s="584"/>
      <c r="F17" s="584"/>
      <c r="G17" s="584"/>
      <c r="H17" s="584"/>
      <c r="I17" s="584"/>
      <c r="J17" s="567"/>
    </row>
    <row r="18" spans="1:10">
      <c r="A18" s="567"/>
      <c r="B18" s="585" t="s">
        <v>1008</v>
      </c>
      <c r="C18" s="567"/>
      <c r="D18" s="584"/>
      <c r="E18" s="584"/>
      <c r="F18" s="584"/>
      <c r="G18" s="584"/>
      <c r="H18" s="584"/>
      <c r="I18" s="584"/>
      <c r="J18" s="567"/>
    </row>
    <row r="19" spans="1:10">
      <c r="A19" s="567"/>
      <c r="B19" s="579" t="s">
        <v>962</v>
      </c>
      <c r="C19" s="567"/>
      <c r="D19" s="586">
        <f>Budget!D34</f>
        <v>0</v>
      </c>
      <c r="E19" s="586">
        <f>Budget!E34</f>
        <v>0</v>
      </c>
      <c r="F19" s="586">
        <f>Budget!F34</f>
        <v>0</v>
      </c>
      <c r="G19" s="586">
        <f>Budget!G34</f>
        <v>0</v>
      </c>
      <c r="H19" s="586">
        <f>Budget!H34</f>
        <v>0</v>
      </c>
      <c r="I19" s="586">
        <f>Budget!I34</f>
        <v>0</v>
      </c>
      <c r="J19" s="567"/>
    </row>
    <row r="20" spans="1:10">
      <c r="A20" s="567"/>
      <c r="B20" s="579" t="s">
        <v>963</v>
      </c>
      <c r="C20" s="567"/>
      <c r="D20" s="586">
        <f>Budget!D45</f>
        <v>0</v>
      </c>
      <c r="E20" s="586">
        <f>Budget!E45</f>
        <v>0</v>
      </c>
      <c r="F20" s="586">
        <f>Budget!F45</f>
        <v>0</v>
      </c>
      <c r="G20" s="586">
        <f>Budget!G45</f>
        <v>0</v>
      </c>
      <c r="H20" s="586">
        <f>Budget!H45</f>
        <v>0</v>
      </c>
      <c r="I20" s="586">
        <f>Budget!I45</f>
        <v>0</v>
      </c>
      <c r="J20" s="567"/>
    </row>
    <row r="21" spans="1:10">
      <c r="A21" s="567"/>
      <c r="B21" s="579" t="s">
        <v>964</v>
      </c>
      <c r="C21" s="567"/>
      <c r="D21" s="586">
        <f>Budget!D53</f>
        <v>0</v>
      </c>
      <c r="E21" s="586">
        <f>Budget!E53</f>
        <v>0</v>
      </c>
      <c r="F21" s="586">
        <f>Budget!F53</f>
        <v>0</v>
      </c>
      <c r="G21" s="586">
        <f>Budget!G53</f>
        <v>0</v>
      </c>
      <c r="H21" s="586">
        <f>Budget!H53</f>
        <v>0</v>
      </c>
      <c r="I21" s="586">
        <f>Budget!I53</f>
        <v>0</v>
      </c>
      <c r="J21" s="567"/>
    </row>
    <row r="22" spans="1:10" ht="15.75" thickBot="1">
      <c r="A22" s="567"/>
      <c r="B22" s="579" t="s">
        <v>965</v>
      </c>
      <c r="C22" s="567"/>
      <c r="D22" s="582">
        <f>Budget!D71</f>
        <v>0</v>
      </c>
      <c r="E22" s="582">
        <f>Budget!E71</f>
        <v>0</v>
      </c>
      <c r="F22" s="582">
        <f>Budget!F71</f>
        <v>0</v>
      </c>
      <c r="G22" s="582">
        <f>Budget!G71</f>
        <v>0</v>
      </c>
      <c r="H22" s="582">
        <f>Budget!H71</f>
        <v>0</v>
      </c>
      <c r="I22" s="582">
        <f>Budget!I71</f>
        <v>0</v>
      </c>
      <c r="J22" s="567"/>
    </row>
    <row r="23" spans="1:10" ht="15" customHeight="1">
      <c r="A23" s="567"/>
      <c r="B23" s="587" t="s">
        <v>1005</v>
      </c>
      <c r="C23" s="567"/>
      <c r="D23" s="588">
        <f>Budget!D73</f>
        <v>0</v>
      </c>
      <c r="E23" s="588">
        <f>Budget!E73</f>
        <v>0</v>
      </c>
      <c r="F23" s="588">
        <f>Budget!F73</f>
        <v>0</v>
      </c>
      <c r="G23" s="588">
        <f>Budget!G73</f>
        <v>0</v>
      </c>
      <c r="H23" s="588">
        <f>Budget!H73</f>
        <v>0</v>
      </c>
      <c r="I23" s="588">
        <f>Budget!I73</f>
        <v>0</v>
      </c>
      <c r="J23" s="567"/>
    </row>
    <row r="24" spans="1:10" ht="6" customHeight="1">
      <c r="A24" s="567"/>
      <c r="B24" s="587"/>
      <c r="C24" s="567"/>
      <c r="D24" s="589"/>
      <c r="E24" s="589"/>
      <c r="F24" s="589"/>
      <c r="G24" s="589"/>
      <c r="H24" s="589"/>
      <c r="I24" s="589"/>
      <c r="J24" s="567"/>
    </row>
    <row r="25" spans="1:10">
      <c r="A25" s="567"/>
      <c r="B25" s="585" t="s">
        <v>1009</v>
      </c>
      <c r="C25" s="567"/>
      <c r="D25" s="590"/>
      <c r="E25" s="590"/>
      <c r="F25" s="590"/>
      <c r="G25" s="590"/>
      <c r="H25" s="590"/>
      <c r="I25" s="590"/>
      <c r="J25" s="567"/>
    </row>
    <row r="26" spans="1:10">
      <c r="A26" s="567"/>
      <c r="B26" s="579" t="s">
        <v>966</v>
      </c>
      <c r="C26" s="567"/>
      <c r="D26" s="586">
        <f>Budget!D88</f>
        <v>0</v>
      </c>
      <c r="E26" s="586">
        <f>Budget!E88</f>
        <v>0</v>
      </c>
      <c r="F26" s="586">
        <f>Budget!F88</f>
        <v>0</v>
      </c>
      <c r="G26" s="586">
        <f>Budget!G88</f>
        <v>0</v>
      </c>
      <c r="H26" s="586">
        <f>Budget!H88</f>
        <v>0</v>
      </c>
      <c r="I26" s="586">
        <f>Budget!I88</f>
        <v>0</v>
      </c>
      <c r="J26" s="567"/>
    </row>
    <row r="27" spans="1:10">
      <c r="A27" s="567"/>
      <c r="B27" s="579" t="s">
        <v>967</v>
      </c>
      <c r="C27" s="567"/>
      <c r="D27" s="586">
        <f>Budget!D115</f>
        <v>0</v>
      </c>
      <c r="E27" s="586">
        <f>Budget!E115</f>
        <v>0</v>
      </c>
      <c r="F27" s="586">
        <f>Budget!F115</f>
        <v>0</v>
      </c>
      <c r="G27" s="586">
        <f>Budget!G115</f>
        <v>0</v>
      </c>
      <c r="H27" s="586">
        <f>Budget!H115</f>
        <v>0</v>
      </c>
      <c r="I27" s="586">
        <f>Budget!I115</f>
        <v>0</v>
      </c>
      <c r="J27" s="567"/>
    </row>
    <row r="28" spans="1:10">
      <c r="A28" s="567"/>
      <c r="B28" s="579" t="s">
        <v>968</v>
      </c>
      <c r="C28" s="567"/>
      <c r="D28" s="586">
        <f>Budget!D130</f>
        <v>0</v>
      </c>
      <c r="E28" s="586">
        <f>Budget!E130</f>
        <v>0</v>
      </c>
      <c r="F28" s="586">
        <f>Budget!F130</f>
        <v>0</v>
      </c>
      <c r="G28" s="586">
        <f>Budget!G130</f>
        <v>0</v>
      </c>
      <c r="H28" s="586">
        <f>Budget!H130</f>
        <v>0</v>
      </c>
      <c r="I28" s="586">
        <f>Budget!I130</f>
        <v>0</v>
      </c>
      <c r="J28" s="567"/>
    </row>
    <row r="29" spans="1:10" ht="15.75" thickBot="1">
      <c r="A29" s="567"/>
      <c r="B29" s="579" t="s">
        <v>1007</v>
      </c>
      <c r="C29" s="567"/>
      <c r="D29" s="582">
        <f>Budget!D132</f>
        <v>0</v>
      </c>
      <c r="E29" s="582">
        <f>Budget!E132</f>
        <v>0</v>
      </c>
      <c r="F29" s="582">
        <f>Budget!F132</f>
        <v>0</v>
      </c>
      <c r="G29" s="582">
        <f>Budget!G132</f>
        <v>0</v>
      </c>
      <c r="H29" s="582">
        <f>Budget!H132</f>
        <v>0</v>
      </c>
      <c r="I29" s="582">
        <f>Budget!I132</f>
        <v>0</v>
      </c>
      <c r="J29" s="567"/>
    </row>
    <row r="30" spans="1:10">
      <c r="A30" s="567"/>
      <c r="B30" s="587" t="s">
        <v>1010</v>
      </c>
      <c r="C30" s="567"/>
      <c r="D30" s="591">
        <f>SUM(D26:D29)</f>
        <v>0</v>
      </c>
      <c r="E30" s="591">
        <f t="shared" ref="E30:I30" si="0">SUM(E26:E29)</f>
        <v>0</v>
      </c>
      <c r="F30" s="591">
        <f t="shared" si="0"/>
        <v>0</v>
      </c>
      <c r="G30" s="591">
        <f t="shared" si="0"/>
        <v>0</v>
      </c>
      <c r="H30" s="591">
        <f t="shared" si="0"/>
        <v>0</v>
      </c>
      <c r="I30" s="591">
        <f t="shared" si="0"/>
        <v>0</v>
      </c>
      <c r="J30" s="567"/>
    </row>
    <row r="31" spans="1:10" ht="6" customHeight="1">
      <c r="A31" s="567"/>
      <c r="B31" s="585"/>
      <c r="C31" s="567"/>
      <c r="D31" s="592"/>
      <c r="E31" s="592"/>
      <c r="F31" s="592"/>
      <c r="G31" s="592"/>
      <c r="H31" s="592"/>
      <c r="I31" s="592"/>
      <c r="J31" s="567"/>
    </row>
    <row r="32" spans="1:10" ht="15.75" thickBot="1">
      <c r="A32" s="567"/>
      <c r="B32" s="578" t="s">
        <v>938</v>
      </c>
      <c r="C32" s="567"/>
      <c r="D32" s="544">
        <f>Budget!D134</f>
        <v>0</v>
      </c>
      <c r="E32" s="556">
        <f>Budget!E134</f>
        <v>0</v>
      </c>
      <c r="F32" s="556">
        <f>Budget!F134</f>
        <v>0</v>
      </c>
      <c r="G32" s="556">
        <f>Budget!G134</f>
        <v>0</v>
      </c>
      <c r="H32" s="556">
        <f>Budget!H134</f>
        <v>0</v>
      </c>
      <c r="I32" s="556">
        <f>Budget!I134</f>
        <v>0</v>
      </c>
      <c r="J32" s="567"/>
    </row>
    <row r="33" spans="1:10" ht="6" customHeight="1" thickTop="1">
      <c r="A33" s="567"/>
      <c r="B33" s="567"/>
      <c r="C33" s="567"/>
      <c r="D33" s="583"/>
      <c r="E33" s="583"/>
      <c r="F33" s="583"/>
      <c r="G33" s="583"/>
      <c r="H33" s="583"/>
      <c r="I33" s="583"/>
      <c r="J33" s="567"/>
    </row>
    <row r="34" spans="1:10" ht="15.75" thickBot="1">
      <c r="A34" s="567"/>
      <c r="B34" s="593" t="s">
        <v>972</v>
      </c>
      <c r="C34" s="567"/>
      <c r="D34" s="594">
        <f>Budget!D136</f>
        <v>0</v>
      </c>
      <c r="E34" s="594">
        <f>Budget!E136</f>
        <v>0</v>
      </c>
      <c r="F34" s="594">
        <f>Budget!F136</f>
        <v>0</v>
      </c>
      <c r="G34" s="594">
        <f>Budget!G136</f>
        <v>0</v>
      </c>
      <c r="H34" s="594">
        <f>Budget!H136</f>
        <v>0</v>
      </c>
      <c r="I34" s="594">
        <f>Budget!I136</f>
        <v>0</v>
      </c>
      <c r="J34" s="567"/>
    </row>
    <row r="35" spans="1:10" ht="6" customHeight="1" thickTop="1">
      <c r="A35" s="567"/>
      <c r="B35" s="567"/>
      <c r="C35" s="567"/>
      <c r="D35" s="567"/>
      <c r="E35" s="567"/>
      <c r="F35" s="567"/>
      <c r="G35" s="567"/>
      <c r="H35" s="567"/>
      <c r="I35" s="567"/>
      <c r="J35" s="567"/>
    </row>
    <row r="36" spans="1:10">
      <c r="A36" s="567"/>
      <c r="B36" s="578" t="s">
        <v>970</v>
      </c>
      <c r="C36" s="567"/>
      <c r="J36" s="567"/>
    </row>
    <row r="37" spans="1:10">
      <c r="A37" s="567"/>
      <c r="B37" s="579" t="s">
        <v>969</v>
      </c>
      <c r="C37" s="567"/>
      <c r="D37" s="580"/>
      <c r="E37" s="595">
        <f>Enrollment!C24</f>
        <v>0</v>
      </c>
      <c r="F37" s="595">
        <f>Enrollment!D24</f>
        <v>0</v>
      </c>
      <c r="G37" s="595">
        <f>Enrollment!E24</f>
        <v>0</v>
      </c>
      <c r="H37" s="595">
        <f>Enrollment!F24</f>
        <v>0</v>
      </c>
      <c r="I37" s="595">
        <f>Enrollment!G24</f>
        <v>0</v>
      </c>
      <c r="J37" s="567"/>
    </row>
    <row r="38" spans="1:10">
      <c r="A38" s="567"/>
      <c r="B38" s="579" t="s">
        <v>946</v>
      </c>
      <c r="C38" s="567"/>
      <c r="D38" s="580"/>
      <c r="E38" s="596" t="e">
        <f>Budget!E14</f>
        <v>#DIV/0!</v>
      </c>
      <c r="F38" s="596" t="e">
        <f>Budget!F14</f>
        <v>#DIV/0!</v>
      </c>
      <c r="G38" s="596" t="e">
        <f>Budget!G14</f>
        <v>#DIV/0!</v>
      </c>
      <c r="H38" s="596" t="e">
        <f>Budget!H14</f>
        <v>#DIV/0!</v>
      </c>
      <c r="I38" s="596" t="e">
        <f>Budget!I14</f>
        <v>#DIV/0!</v>
      </c>
      <c r="J38" s="567"/>
    </row>
    <row r="39" spans="1:10">
      <c r="A39" s="567"/>
      <c r="B39" s="579" t="s">
        <v>947</v>
      </c>
      <c r="C39" s="567"/>
      <c r="D39" s="580"/>
      <c r="E39" s="596" t="e">
        <f>Budget!E15</f>
        <v>#DIV/0!</v>
      </c>
      <c r="F39" s="596" t="e">
        <f>Budget!F15</f>
        <v>#DIV/0!</v>
      </c>
      <c r="G39" s="596" t="e">
        <f>Budget!G15</f>
        <v>#DIV/0!</v>
      </c>
      <c r="H39" s="596" t="e">
        <f>Budget!H15</f>
        <v>#DIV/0!</v>
      </c>
      <c r="I39" s="596" t="e">
        <f>Budget!I15</f>
        <v>#DIV/0!</v>
      </c>
      <c r="J39" s="567"/>
    </row>
    <row r="40" spans="1:10" ht="9" customHeight="1">
      <c r="A40" s="567"/>
      <c r="B40" s="567"/>
      <c r="C40" s="567"/>
      <c r="D40" s="567"/>
      <c r="E40" s="567"/>
      <c r="F40" s="567"/>
      <c r="G40" s="567"/>
      <c r="H40" s="567"/>
      <c r="I40" s="567"/>
      <c r="J40" s="567"/>
    </row>
    <row r="41" spans="1:10">
      <c r="B41" s="597"/>
    </row>
    <row r="42" spans="1:10">
      <c r="B42" s="598"/>
    </row>
    <row r="44" spans="1:10">
      <c r="B44" s="598"/>
    </row>
  </sheetData>
  <sheetProtection algorithmName="SHA-512" hashValue="Wr9+1MTqP6YYIa9+4EzP9NfARdrkm0TqbbPAVOxrwomFoQOK+MJQCg/feFEgmykfqBZhdT68ZbLnPCjH+2qmWg==" saltValue="Gx3y3w+4oS/qLrx3fdVWYg==" spinCount="100000" sheet="1" objects="1" scenarios="1" selectLockedCells="1" selectUnlockedCells="1"/>
  <mergeCells count="3">
    <mergeCell ref="B3:I3"/>
    <mergeCell ref="B4:I4"/>
    <mergeCell ref="B5:I5"/>
  </mergeCells>
  <pageMargins left="0.25" right="0.25" top="0.75" bottom="0.25" header="0.3" footer="0.3"/>
  <pageSetup scale="8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ESTIMATE EXTRACT</vt:lpstr>
      <vt:lpstr>General Instructions</vt:lpstr>
      <vt:lpstr>Sheet1</vt:lpstr>
      <vt:lpstr>School Info</vt:lpstr>
      <vt:lpstr>Enrollment</vt:lpstr>
      <vt:lpstr>Personnel</vt:lpstr>
      <vt:lpstr>Start-Up, Y1, &amp; Assumptions</vt:lpstr>
      <vt:lpstr>Budget</vt:lpstr>
      <vt:lpstr>Financial Plan Workbook Summary</vt:lpstr>
      <vt:lpstr>SOF</vt:lpstr>
      <vt:lpstr>Payment Formula Example</vt:lpstr>
      <vt:lpstr>column layout</vt:lpstr>
      <vt:lpstr>Charter Schools</vt:lpstr>
      <vt:lpstr>LPE Data</vt:lpstr>
      <vt:lpstr>Budget!Print_Area</vt:lpstr>
      <vt:lpstr>'Charter Schools'!Print_Area</vt:lpstr>
      <vt:lpstr>Enrollment!Print_Area</vt:lpstr>
      <vt:lpstr>'Financial Plan Workbook Summary'!Print_Area</vt:lpstr>
      <vt:lpstr>'General Instructions'!Print_Area</vt:lpstr>
      <vt:lpstr>'Payment Formula Example'!Print_Area</vt:lpstr>
      <vt:lpstr>Personnel!Print_Area</vt:lpstr>
      <vt:lpstr>'Start-Up, Y1, &amp; Assumptions'!Print_Area</vt:lpstr>
      <vt:lpstr>Budget!Print_Titles</vt:lpstr>
      <vt:lpstr>'Charter Schools'!Print_Titles</vt:lpstr>
      <vt:lpstr>'Start-Up, Y1, &amp; Assumptions'!Print_Titles</vt:lpstr>
      <vt:lpstr>X_5YrBudget</vt:lpstr>
      <vt:lpstr>X_Assumptions</vt:lpstr>
      <vt:lpstr>X_School_Name</vt:lpstr>
      <vt:lpstr>X_StaffingCategories</vt:lpstr>
      <vt:lpstr>X_StaffingRaises</vt:lpstr>
    </vt:vector>
  </TitlesOfParts>
  <Company>Texas Education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DiPietro, John</cp:lastModifiedBy>
  <cp:lastPrinted>2019-01-08T15:52:13Z</cp:lastPrinted>
  <dcterms:created xsi:type="dcterms:W3CDTF">1998-05-05T01:54:51Z</dcterms:created>
  <dcterms:modified xsi:type="dcterms:W3CDTF">2019-09-27T20:31:16Z</dcterms:modified>
</cp:coreProperties>
</file>